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sea\Documents\GitHub\BanglaMCDA\"/>
    </mc:Choice>
  </mc:AlternateContent>
  <bookViews>
    <workbookView xWindow="0" yWindow="0" windowWidth="13680" windowHeight="9480" firstSheet="1" activeTab="4"/>
  </bookViews>
  <sheets>
    <sheet name="Data to Evaluation Formulas" sheetId="1" r:id="rId1"/>
    <sheet name="Derviation of Scores" sheetId="3" r:id="rId2"/>
    <sheet name="Formulas" sheetId="2" r:id="rId3"/>
    <sheet name="FINAL" sheetId="6" r:id="rId4"/>
    <sheet name="Performance Matrix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/>
  <c r="C1" i="6"/>
  <c r="D1" i="6"/>
  <c r="E1" i="6"/>
  <c r="F1" i="6"/>
  <c r="H1" i="6"/>
  <c r="A2" i="6"/>
  <c r="B2" i="6"/>
  <c r="C2" i="6"/>
  <c r="D2" i="6"/>
  <c r="E2" i="6"/>
  <c r="F2" i="6"/>
  <c r="G2" i="6"/>
  <c r="H2" i="6"/>
  <c r="F3" i="6"/>
  <c r="G3" i="6"/>
  <c r="F4" i="6"/>
  <c r="G4" i="6"/>
  <c r="F5" i="6"/>
  <c r="G5" i="6"/>
  <c r="F6" i="6"/>
  <c r="G6" i="6"/>
  <c r="B7" i="6"/>
  <c r="C7" i="6"/>
  <c r="D7" i="6"/>
  <c r="E7" i="6"/>
  <c r="F7" i="6"/>
  <c r="G7" i="6"/>
  <c r="H7" i="6"/>
  <c r="F8" i="6"/>
  <c r="G8" i="6"/>
  <c r="F9" i="6"/>
  <c r="G9" i="6"/>
  <c r="F10" i="6"/>
  <c r="G10" i="6"/>
  <c r="F11" i="6"/>
  <c r="G11" i="6"/>
  <c r="B12" i="6"/>
  <c r="C12" i="6"/>
  <c r="D12" i="6"/>
  <c r="E12" i="6"/>
  <c r="F12" i="6"/>
  <c r="G12" i="6"/>
  <c r="H12" i="6"/>
  <c r="F13" i="6"/>
  <c r="G13" i="6"/>
  <c r="F14" i="6"/>
  <c r="G14" i="6"/>
  <c r="F15" i="6"/>
  <c r="G15" i="6"/>
  <c r="F16" i="6"/>
  <c r="G16" i="6"/>
  <c r="B17" i="6"/>
  <c r="C17" i="6"/>
  <c r="D17" i="6"/>
  <c r="E17" i="6"/>
  <c r="F17" i="6"/>
  <c r="G17" i="6"/>
  <c r="H17" i="6"/>
  <c r="F18" i="6"/>
  <c r="G18" i="6"/>
  <c r="F19" i="6"/>
  <c r="G19" i="6"/>
  <c r="F20" i="6"/>
  <c r="G20" i="6"/>
  <c r="F21" i="6"/>
  <c r="G21" i="6"/>
  <c r="B22" i="6"/>
  <c r="C22" i="6"/>
  <c r="D22" i="6"/>
  <c r="E22" i="6"/>
  <c r="F22" i="6"/>
  <c r="G22" i="6"/>
  <c r="H22" i="6"/>
  <c r="F23" i="6"/>
  <c r="G23" i="6"/>
  <c r="F24" i="6"/>
  <c r="G24" i="6"/>
  <c r="F25" i="6"/>
  <c r="G25" i="6"/>
  <c r="F26" i="6"/>
  <c r="G26" i="6"/>
  <c r="A27" i="6"/>
  <c r="B27" i="6"/>
  <c r="C27" i="6"/>
  <c r="D27" i="6"/>
  <c r="E27" i="6"/>
  <c r="F27" i="6"/>
  <c r="G27" i="6"/>
  <c r="H27" i="6"/>
  <c r="F28" i="6"/>
  <c r="G28" i="6"/>
  <c r="F29" i="6"/>
  <c r="G29" i="6"/>
  <c r="F30" i="6"/>
  <c r="G30" i="6"/>
  <c r="F31" i="6"/>
  <c r="G31" i="6"/>
  <c r="B32" i="6"/>
  <c r="C32" i="6"/>
  <c r="D32" i="6"/>
  <c r="E32" i="6"/>
  <c r="F32" i="6"/>
  <c r="G32" i="6"/>
  <c r="H32" i="6"/>
  <c r="F33" i="6"/>
  <c r="G33" i="6"/>
  <c r="F34" i="6"/>
  <c r="G34" i="6"/>
  <c r="F35" i="6"/>
  <c r="G35" i="6"/>
  <c r="F36" i="6"/>
  <c r="G36" i="6"/>
  <c r="B37" i="6"/>
  <c r="C37" i="6"/>
  <c r="D37" i="6"/>
  <c r="E37" i="6"/>
  <c r="F37" i="6"/>
  <c r="G37" i="6"/>
  <c r="H37" i="6"/>
  <c r="F38" i="6"/>
  <c r="G38" i="6"/>
  <c r="F39" i="6"/>
  <c r="G39" i="6"/>
  <c r="F40" i="6"/>
  <c r="G40" i="6"/>
  <c r="F41" i="6"/>
  <c r="G41" i="6"/>
  <c r="B42" i="6"/>
  <c r="C42" i="6"/>
  <c r="D42" i="6"/>
  <c r="E42" i="6"/>
  <c r="F42" i="6"/>
  <c r="G42" i="6"/>
  <c r="H42" i="6"/>
  <c r="F43" i="6"/>
  <c r="G43" i="6"/>
  <c r="F44" i="6"/>
  <c r="G44" i="6"/>
  <c r="F45" i="6"/>
  <c r="G45" i="6"/>
  <c r="F46" i="6"/>
  <c r="G46" i="6"/>
  <c r="A47" i="6"/>
  <c r="B47" i="6"/>
  <c r="C47" i="6"/>
  <c r="D47" i="6"/>
  <c r="E47" i="6"/>
  <c r="F47" i="6"/>
  <c r="G47" i="6"/>
  <c r="H47" i="6"/>
  <c r="F48" i="6"/>
  <c r="G48" i="6"/>
  <c r="F49" i="6"/>
  <c r="G49" i="6"/>
  <c r="F50" i="6"/>
  <c r="G50" i="6"/>
  <c r="F51" i="6"/>
  <c r="G51" i="6"/>
  <c r="B52" i="6"/>
  <c r="C52" i="6"/>
  <c r="F52" i="6"/>
  <c r="G52" i="6"/>
  <c r="H52" i="6"/>
  <c r="F53" i="6"/>
  <c r="G53" i="6"/>
  <c r="F54" i="6"/>
  <c r="G54" i="6"/>
  <c r="F55" i="6"/>
  <c r="G55" i="6"/>
  <c r="F56" i="6"/>
  <c r="G56" i="6"/>
  <c r="B57" i="6"/>
  <c r="C57" i="6"/>
  <c r="D57" i="6"/>
  <c r="E57" i="6"/>
  <c r="F57" i="6"/>
  <c r="G57" i="6"/>
  <c r="H57" i="6"/>
  <c r="F58" i="6"/>
  <c r="G58" i="6"/>
  <c r="F59" i="6"/>
  <c r="G59" i="6"/>
  <c r="F60" i="6"/>
  <c r="G60" i="6"/>
  <c r="F61" i="6"/>
  <c r="G61" i="6"/>
  <c r="B62" i="6"/>
  <c r="C62" i="6"/>
  <c r="D62" i="6"/>
  <c r="E62" i="6"/>
  <c r="F62" i="6"/>
  <c r="G62" i="6"/>
  <c r="H62" i="6"/>
  <c r="F63" i="6"/>
  <c r="G63" i="6"/>
  <c r="F64" i="6"/>
  <c r="G64" i="6"/>
  <c r="F65" i="6"/>
  <c r="G65" i="6"/>
  <c r="F66" i="6"/>
  <c r="G66" i="6"/>
  <c r="B67" i="6"/>
  <c r="C67" i="6"/>
  <c r="D67" i="6"/>
  <c r="E67" i="6"/>
  <c r="F67" i="6"/>
  <c r="G67" i="6"/>
  <c r="H67" i="6"/>
  <c r="F68" i="6"/>
  <c r="G68" i="6"/>
  <c r="F69" i="6"/>
  <c r="G69" i="6"/>
  <c r="F70" i="6"/>
  <c r="G70" i="6"/>
  <c r="F71" i="6"/>
  <c r="G71" i="6"/>
  <c r="A72" i="6"/>
  <c r="B72" i="6"/>
  <c r="C72" i="6"/>
  <c r="D72" i="6"/>
  <c r="E72" i="6"/>
  <c r="F72" i="6"/>
  <c r="G72" i="6"/>
  <c r="H72" i="6"/>
  <c r="F73" i="6"/>
  <c r="G73" i="6"/>
  <c r="F74" i="6"/>
  <c r="G74" i="6"/>
  <c r="F75" i="6"/>
  <c r="G75" i="6"/>
  <c r="F76" i="6"/>
  <c r="G76" i="6"/>
  <c r="B77" i="6"/>
  <c r="C77" i="6"/>
  <c r="D77" i="6"/>
  <c r="E77" i="6"/>
  <c r="F77" i="6"/>
  <c r="G77" i="6"/>
  <c r="H77" i="6"/>
  <c r="F78" i="6"/>
  <c r="G78" i="6"/>
  <c r="F79" i="6"/>
  <c r="G79" i="6"/>
  <c r="F80" i="6"/>
  <c r="G80" i="6"/>
  <c r="F81" i="6"/>
  <c r="G81" i="6"/>
  <c r="B82" i="6"/>
  <c r="C82" i="6"/>
  <c r="D82" i="6"/>
  <c r="E82" i="6"/>
  <c r="F82" i="6"/>
  <c r="G82" i="6"/>
  <c r="H82" i="6"/>
  <c r="F83" i="6"/>
  <c r="G83" i="6"/>
  <c r="F84" i="6"/>
  <c r="G84" i="6"/>
  <c r="F85" i="6"/>
  <c r="G85" i="6"/>
  <c r="F86" i="6"/>
  <c r="G86" i="6"/>
  <c r="B87" i="6"/>
  <c r="C87" i="6"/>
  <c r="D87" i="6"/>
  <c r="E87" i="6"/>
  <c r="F87" i="6"/>
  <c r="G87" i="6"/>
  <c r="H87" i="6"/>
  <c r="F88" i="6"/>
  <c r="G88" i="6"/>
  <c r="F89" i="6"/>
  <c r="G89" i="6"/>
  <c r="F90" i="6"/>
  <c r="G90" i="6"/>
  <c r="F91" i="6"/>
  <c r="G91" i="6"/>
  <c r="G2" i="5" l="1"/>
  <c r="L4" i="2"/>
  <c r="M4" i="2" s="1"/>
  <c r="L5" i="2"/>
  <c r="M5" i="2"/>
  <c r="L6" i="2"/>
  <c r="M6" i="2" s="1"/>
  <c r="L7" i="2"/>
  <c r="M7" i="2"/>
  <c r="L8" i="2"/>
  <c r="M8" i="2" s="1"/>
  <c r="L9" i="2"/>
  <c r="M9" i="2"/>
  <c r="L10" i="2"/>
  <c r="M10" i="2" s="1"/>
  <c r="L11" i="2"/>
  <c r="M11" i="2"/>
  <c r="L12" i="2"/>
  <c r="M12" i="2" s="1"/>
  <c r="L13" i="2"/>
  <c r="M13" i="2"/>
  <c r="L14" i="2"/>
  <c r="M14" i="2" s="1"/>
  <c r="L15" i="2"/>
  <c r="M15" i="2"/>
  <c r="L16" i="2"/>
  <c r="M16" i="2" s="1"/>
  <c r="L17" i="2"/>
  <c r="M17" i="2"/>
  <c r="L18" i="2"/>
  <c r="M18" i="2" s="1"/>
  <c r="L19" i="2"/>
  <c r="M19" i="2"/>
  <c r="L20" i="2"/>
  <c r="M20" i="2" s="1"/>
  <c r="L21" i="2"/>
  <c r="M21" i="2"/>
  <c r="L22" i="2"/>
  <c r="M22" i="2" s="1"/>
  <c r="L23" i="2"/>
  <c r="M23" i="2"/>
  <c r="L24" i="2"/>
  <c r="M24" i="2" s="1"/>
  <c r="L25" i="2"/>
  <c r="M25" i="2"/>
  <c r="L26" i="2"/>
  <c r="M26" i="2" s="1"/>
  <c r="L27" i="2"/>
  <c r="M27" i="2"/>
  <c r="L28" i="2"/>
  <c r="M28" i="2" s="1"/>
  <c r="L29" i="2"/>
  <c r="M29" i="2"/>
  <c r="L30" i="2"/>
  <c r="M30" i="2" s="1"/>
  <c r="L31" i="2"/>
  <c r="M31" i="2"/>
  <c r="L32" i="2"/>
  <c r="M32" i="2" s="1"/>
  <c r="L33" i="2"/>
  <c r="M33" i="2"/>
  <c r="L34" i="2"/>
  <c r="M34" i="2" s="1"/>
  <c r="L35" i="2"/>
  <c r="M35" i="2"/>
  <c r="L36" i="2"/>
  <c r="M36" i="2" s="1"/>
  <c r="L37" i="2"/>
  <c r="M37" i="2"/>
  <c r="L38" i="2"/>
  <c r="M38" i="2" s="1"/>
  <c r="L39" i="2"/>
  <c r="M39" i="2"/>
  <c r="L40" i="2"/>
  <c r="M40" i="2" s="1"/>
  <c r="L41" i="2"/>
  <c r="M41" i="2"/>
  <c r="L42" i="2"/>
  <c r="M42" i="2" s="1"/>
  <c r="L43" i="2"/>
  <c r="M43" i="2"/>
  <c r="L44" i="2"/>
  <c r="M44" i="2" s="1"/>
  <c r="L45" i="2"/>
  <c r="M45" i="2"/>
  <c r="L46" i="2"/>
  <c r="M46" i="2" s="1"/>
  <c r="L47" i="2"/>
  <c r="M47" i="2"/>
  <c r="L48" i="2"/>
  <c r="M48" i="2" s="1"/>
  <c r="L49" i="2"/>
  <c r="M49" i="2"/>
  <c r="L50" i="2"/>
  <c r="M50" i="2" s="1"/>
  <c r="L51" i="2"/>
  <c r="M51" i="2"/>
  <c r="L52" i="2"/>
  <c r="M52" i="2" s="1"/>
  <c r="L53" i="2"/>
  <c r="M53" i="2"/>
  <c r="L54" i="2"/>
  <c r="M54" i="2" s="1"/>
  <c r="L55" i="2"/>
  <c r="M55" i="2"/>
  <c r="L56" i="2"/>
  <c r="M56" i="2" s="1"/>
  <c r="L57" i="2"/>
  <c r="M57" i="2"/>
  <c r="L58" i="2"/>
  <c r="M58" i="2" s="1"/>
  <c r="L59" i="2"/>
  <c r="M59" i="2"/>
  <c r="L60" i="2"/>
  <c r="M60" i="2" s="1"/>
  <c r="L61" i="2"/>
  <c r="M61" i="2"/>
  <c r="L62" i="2"/>
  <c r="M62" i="2" s="1"/>
  <c r="L63" i="2"/>
  <c r="M63" i="2"/>
  <c r="L64" i="2"/>
  <c r="M64" i="2" s="1"/>
  <c r="L65" i="2"/>
  <c r="M65" i="2"/>
  <c r="L66" i="2"/>
  <c r="M66" i="2" s="1"/>
  <c r="L67" i="2"/>
  <c r="M67" i="2"/>
  <c r="L68" i="2"/>
  <c r="M68" i="2" s="1"/>
  <c r="L69" i="2"/>
  <c r="M69" i="2"/>
  <c r="L70" i="2"/>
  <c r="M70" i="2" s="1"/>
  <c r="L71" i="2"/>
  <c r="M71" i="2"/>
  <c r="L72" i="2"/>
  <c r="M72" i="2" s="1"/>
  <c r="L73" i="2"/>
  <c r="M73" i="2"/>
  <c r="L74" i="2"/>
  <c r="M74" i="2" s="1"/>
  <c r="L75" i="2"/>
  <c r="M75" i="2"/>
  <c r="L76" i="2"/>
  <c r="M76" i="2" s="1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M3" i="2"/>
  <c r="S77" i="2" l="1"/>
  <c r="T77" i="2" s="1"/>
  <c r="S76" i="2"/>
  <c r="T76" i="2" s="1"/>
  <c r="S75" i="2"/>
  <c r="T75" i="2" s="1"/>
  <c r="S74" i="2"/>
  <c r="T74" i="2" s="1"/>
  <c r="S73" i="2"/>
  <c r="T73" i="2" s="1"/>
  <c r="J30" i="2" l="1"/>
  <c r="J31" i="2"/>
  <c r="J32" i="2"/>
  <c r="J29" i="2"/>
  <c r="J28" i="2"/>
  <c r="H32" i="2"/>
  <c r="H29" i="2" s="1"/>
  <c r="H30" i="2"/>
  <c r="H28" i="2"/>
  <c r="S6" i="5"/>
  <c r="R6" i="5"/>
  <c r="O6" i="5"/>
  <c r="K6" i="5"/>
  <c r="D6" i="5"/>
  <c r="S5" i="5"/>
  <c r="R5" i="5"/>
  <c r="O5" i="5"/>
  <c r="L5" i="5"/>
  <c r="H5" i="5"/>
  <c r="C5" i="5"/>
  <c r="S4" i="5"/>
  <c r="R4" i="5"/>
  <c r="O4" i="5"/>
  <c r="L4" i="5"/>
  <c r="E4" i="5"/>
  <c r="D4" i="5"/>
  <c r="S3" i="5"/>
  <c r="R3" i="5"/>
  <c r="O3" i="5"/>
  <c r="M3" i="5"/>
  <c r="B3" i="5"/>
  <c r="S2" i="5"/>
  <c r="R2" i="5"/>
  <c r="O2" i="5"/>
  <c r="K2" i="5"/>
  <c r="D2" i="5"/>
  <c r="B2" i="5"/>
  <c r="B4" i="5"/>
  <c r="B6" i="5"/>
  <c r="C2" i="5"/>
  <c r="C3" i="5"/>
  <c r="C6" i="5"/>
  <c r="F2" i="5"/>
  <c r="F6" i="5"/>
  <c r="J6" i="5"/>
  <c r="Q4" i="5"/>
  <c r="Q5" i="5"/>
  <c r="B27" i="3"/>
  <c r="B13" i="3"/>
  <c r="B5" i="5"/>
  <c r="C4" i="5"/>
  <c r="D3" i="5"/>
  <c r="D5" i="5"/>
  <c r="E2" i="5"/>
  <c r="E3" i="5"/>
  <c r="E5" i="5"/>
  <c r="E6" i="5"/>
  <c r="F3" i="5"/>
  <c r="F4" i="5"/>
  <c r="F5" i="5"/>
  <c r="G4" i="5"/>
  <c r="G5" i="5"/>
  <c r="G6" i="5"/>
  <c r="H2" i="5"/>
  <c r="H3" i="5"/>
  <c r="H4" i="5"/>
  <c r="H6" i="5"/>
  <c r="I2" i="5"/>
  <c r="I3" i="5"/>
  <c r="I4" i="5"/>
  <c r="I5" i="5"/>
  <c r="I6" i="5"/>
  <c r="J2" i="5"/>
  <c r="J3" i="5"/>
  <c r="J4" i="5"/>
  <c r="J5" i="5"/>
  <c r="K3" i="5"/>
  <c r="K4" i="5"/>
  <c r="K5" i="5"/>
  <c r="L2" i="5"/>
  <c r="L3" i="5"/>
  <c r="L6" i="5"/>
  <c r="M2" i="5"/>
  <c r="M4" i="5"/>
  <c r="M5" i="5"/>
  <c r="M6" i="5"/>
  <c r="N2" i="5"/>
  <c r="N3" i="5"/>
  <c r="N4" i="5"/>
  <c r="N5" i="5"/>
  <c r="N6" i="5"/>
  <c r="P2" i="5"/>
  <c r="P3" i="5"/>
  <c r="P4" i="5"/>
  <c r="P5" i="5"/>
  <c r="P6" i="5"/>
  <c r="Q2" i="5"/>
  <c r="Q3" i="5"/>
  <c r="Q6" i="5"/>
  <c r="L3" i="2"/>
  <c r="G3" i="5" l="1"/>
  <c r="Q13" i="3"/>
  <c r="Q14" i="3"/>
  <c r="E23" i="2"/>
  <c r="E28" i="2"/>
  <c r="F28" i="2" s="1"/>
  <c r="E33" i="2"/>
  <c r="E38" i="2"/>
  <c r="E43" i="2"/>
  <c r="E48" i="2"/>
  <c r="F48" i="2" s="1"/>
  <c r="E53" i="2"/>
  <c r="D52" i="6" s="1"/>
  <c r="E58" i="2"/>
  <c r="E68" i="2"/>
  <c r="F68" i="2" s="1"/>
  <c r="E83" i="2"/>
  <c r="F83" i="2" s="1"/>
  <c r="E88" i="2"/>
  <c r="F88" i="2" s="1"/>
  <c r="E18" i="2"/>
  <c r="E8" i="2"/>
  <c r="F8" i="2" s="1"/>
  <c r="F18" i="2"/>
  <c r="F23" i="2"/>
  <c r="F33" i="2"/>
  <c r="F38" i="2"/>
  <c r="F43" i="2"/>
  <c r="F58" i="2"/>
  <c r="U263" i="3"/>
  <c r="T263" i="3"/>
  <c r="U198" i="3"/>
  <c r="T198" i="3"/>
  <c r="U87" i="3"/>
  <c r="T87" i="3"/>
  <c r="Q58" i="3"/>
  <c r="Q80" i="3" s="1"/>
  <c r="U56" i="3"/>
  <c r="U78" i="3" s="1"/>
  <c r="M52" i="3"/>
  <c r="M74" i="3" s="1"/>
  <c r="Q50" i="3"/>
  <c r="Q72" i="3" s="1"/>
  <c r="K41" i="3"/>
  <c r="B39" i="3"/>
  <c r="D38" i="3"/>
  <c r="Q37" i="3"/>
  <c r="M37" i="3"/>
  <c r="E37" i="3"/>
  <c r="S35" i="3"/>
  <c r="S37" i="3" s="1"/>
  <c r="R35" i="3"/>
  <c r="R37" i="3" s="1"/>
  <c r="Q35" i="3"/>
  <c r="P35" i="3"/>
  <c r="P37" i="3" s="1"/>
  <c r="O35" i="3"/>
  <c r="O37" i="3" s="1"/>
  <c r="N35" i="3"/>
  <c r="N37" i="3" s="1"/>
  <c r="M35" i="3"/>
  <c r="L35" i="3"/>
  <c r="L37" i="3" s="1"/>
  <c r="K35" i="3"/>
  <c r="K37" i="3" s="1"/>
  <c r="J35" i="3"/>
  <c r="J37" i="3" s="1"/>
  <c r="H35" i="3"/>
  <c r="H37" i="3" s="1"/>
  <c r="F35" i="3"/>
  <c r="F37" i="3" s="1"/>
  <c r="E35" i="3"/>
  <c r="D35" i="3"/>
  <c r="D37" i="3" s="1"/>
  <c r="C35" i="3"/>
  <c r="C37" i="3" s="1"/>
  <c r="B35" i="3"/>
  <c r="B37" i="3" s="1"/>
  <c r="S34" i="3"/>
  <c r="S40" i="3" s="1"/>
  <c r="R34" i="3"/>
  <c r="R41" i="3" s="1"/>
  <c r="Q34" i="3"/>
  <c r="Q41" i="3" s="1"/>
  <c r="P34" i="3"/>
  <c r="P40" i="3" s="1"/>
  <c r="O34" i="3"/>
  <c r="O40" i="3" s="1"/>
  <c r="N34" i="3"/>
  <c r="N41" i="3" s="1"/>
  <c r="M34" i="3"/>
  <c r="M41" i="3" s="1"/>
  <c r="L34" i="3"/>
  <c r="L40" i="3" s="1"/>
  <c r="K34" i="3"/>
  <c r="K40" i="3" s="1"/>
  <c r="J34" i="3"/>
  <c r="J41" i="3" s="1"/>
  <c r="I34" i="3"/>
  <c r="I41" i="3" s="1"/>
  <c r="H34" i="3"/>
  <c r="H40" i="3" s="1"/>
  <c r="F34" i="3"/>
  <c r="F41" i="3" s="1"/>
  <c r="E34" i="3"/>
  <c r="E41" i="3" s="1"/>
  <c r="D34" i="3"/>
  <c r="D40" i="3" s="1"/>
  <c r="C34" i="3"/>
  <c r="B34" i="3"/>
  <c r="B41" i="3" s="1"/>
  <c r="S33" i="3"/>
  <c r="O33" i="3"/>
  <c r="K33" i="3"/>
  <c r="C33" i="3"/>
  <c r="Q32" i="3"/>
  <c r="S31" i="3"/>
  <c r="U58" i="3" s="1"/>
  <c r="U80" i="3" s="1"/>
  <c r="O31" i="3"/>
  <c r="K31" i="3"/>
  <c r="C31" i="3"/>
  <c r="E58" i="3" s="1"/>
  <c r="E80" i="3" s="1"/>
  <c r="E30" i="3"/>
  <c r="G57" i="3" s="1"/>
  <c r="G79" i="3" s="1"/>
  <c r="S29" i="3"/>
  <c r="U60" i="3" s="1"/>
  <c r="U82" i="3" s="1"/>
  <c r="O29" i="3"/>
  <c r="Q60" i="3" s="1"/>
  <c r="Q82" i="3" s="1"/>
  <c r="K29" i="3"/>
  <c r="C29" i="3"/>
  <c r="E60" i="3" s="1"/>
  <c r="E82" i="3" s="1"/>
  <c r="I28" i="3"/>
  <c r="K55" i="3" s="1"/>
  <c r="K77" i="3" s="1"/>
  <c r="S27" i="3"/>
  <c r="U50" i="3" s="1"/>
  <c r="U72" i="3" s="1"/>
  <c r="O27" i="3"/>
  <c r="K27" i="3"/>
  <c r="M60" i="3" s="1"/>
  <c r="M82" i="3" s="1"/>
  <c r="C27" i="3"/>
  <c r="E50" i="3" s="1"/>
  <c r="E72" i="3" s="1"/>
  <c r="B25" i="3"/>
  <c r="AA23" i="3"/>
  <c r="I23" i="3"/>
  <c r="AA21" i="3"/>
  <c r="Z21" i="3"/>
  <c r="Z23" i="3" s="1"/>
  <c r="Y21" i="3"/>
  <c r="Y23" i="3" s="1"/>
  <c r="W21" i="3"/>
  <c r="W23" i="3" s="1"/>
  <c r="V21" i="3"/>
  <c r="V23" i="3" s="1"/>
  <c r="S21" i="3"/>
  <c r="S23" i="3" s="1"/>
  <c r="R21" i="3"/>
  <c r="R23" i="3" s="1"/>
  <c r="Q21" i="3"/>
  <c r="Q23" i="3" s="1"/>
  <c r="P21" i="3"/>
  <c r="P23" i="3" s="1"/>
  <c r="O21" i="3"/>
  <c r="O23" i="3" s="1"/>
  <c r="N21" i="3"/>
  <c r="N23" i="3" s="1"/>
  <c r="M21" i="3"/>
  <c r="M23" i="3" s="1"/>
  <c r="L21" i="3"/>
  <c r="L23" i="3" s="1"/>
  <c r="K21" i="3"/>
  <c r="K23" i="3" s="1"/>
  <c r="J21" i="3"/>
  <c r="J23" i="3" s="1"/>
  <c r="I21" i="3"/>
  <c r="H21" i="3"/>
  <c r="H23" i="3" s="1"/>
  <c r="F21" i="3"/>
  <c r="F23" i="3" s="1"/>
  <c r="E21" i="3"/>
  <c r="E23" i="3" s="1"/>
  <c r="D21" i="3"/>
  <c r="D23" i="3" s="1"/>
  <c r="C21" i="3"/>
  <c r="C23" i="3" s="1"/>
  <c r="B21" i="3"/>
  <c r="B23" i="3" s="1"/>
  <c r="AA20" i="3"/>
  <c r="Z20" i="3"/>
  <c r="Y20" i="3"/>
  <c r="W20" i="3"/>
  <c r="V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E20" i="3"/>
  <c r="D20" i="3"/>
  <c r="C20" i="3"/>
  <c r="B20" i="3"/>
  <c r="AA19" i="3"/>
  <c r="Z19" i="3"/>
  <c r="Y19" i="3"/>
  <c r="W19" i="3"/>
  <c r="V19" i="3"/>
  <c r="S19" i="3"/>
  <c r="R19" i="3"/>
  <c r="R33" i="3" s="1"/>
  <c r="Q19" i="3"/>
  <c r="Q33" i="3" s="1"/>
  <c r="P19" i="3"/>
  <c r="P33" i="3" s="1"/>
  <c r="O19" i="3"/>
  <c r="N19" i="3"/>
  <c r="N33" i="3" s="1"/>
  <c r="M19" i="3"/>
  <c r="M33" i="3" s="1"/>
  <c r="L19" i="3"/>
  <c r="L33" i="3" s="1"/>
  <c r="K19" i="3"/>
  <c r="J19" i="3"/>
  <c r="J33" i="3" s="1"/>
  <c r="I19" i="3"/>
  <c r="I33" i="3" s="1"/>
  <c r="H19" i="3"/>
  <c r="H33" i="3" s="1"/>
  <c r="F19" i="3"/>
  <c r="F33" i="3" s="1"/>
  <c r="E19" i="3"/>
  <c r="E33" i="3" s="1"/>
  <c r="D19" i="3"/>
  <c r="D33" i="3" s="1"/>
  <c r="C19" i="3"/>
  <c r="B19" i="3"/>
  <c r="B33" i="3" s="1"/>
  <c r="AA18" i="3"/>
  <c r="Z18" i="3"/>
  <c r="Y18" i="3"/>
  <c r="W18" i="3"/>
  <c r="V18" i="3"/>
  <c r="S18" i="3"/>
  <c r="S32" i="3" s="1"/>
  <c r="R18" i="3"/>
  <c r="R32" i="3" s="1"/>
  <c r="Q18" i="3"/>
  <c r="P18" i="3"/>
  <c r="P32" i="3" s="1"/>
  <c r="O18" i="3"/>
  <c r="O32" i="3" s="1"/>
  <c r="N18" i="3"/>
  <c r="N32" i="3" s="1"/>
  <c r="M18" i="3"/>
  <c r="M32" i="3" s="1"/>
  <c r="L18" i="3"/>
  <c r="L32" i="3" s="1"/>
  <c r="K18" i="3"/>
  <c r="K32" i="3" s="1"/>
  <c r="J18" i="3"/>
  <c r="J32" i="3" s="1"/>
  <c r="I18" i="3"/>
  <c r="I32" i="3" s="1"/>
  <c r="H18" i="3"/>
  <c r="H32" i="3" s="1"/>
  <c r="F18" i="3"/>
  <c r="F32" i="3" s="1"/>
  <c r="E18" i="3"/>
  <c r="E32" i="3" s="1"/>
  <c r="D18" i="3"/>
  <c r="D32" i="3" s="1"/>
  <c r="C18" i="3"/>
  <c r="C32" i="3" s="1"/>
  <c r="B18" i="3"/>
  <c r="B32" i="3" s="1"/>
  <c r="AA17" i="3"/>
  <c r="Z17" i="3"/>
  <c r="Y17" i="3"/>
  <c r="W17" i="3"/>
  <c r="V17" i="3"/>
  <c r="S17" i="3"/>
  <c r="R17" i="3"/>
  <c r="R31" i="3" s="1"/>
  <c r="Q17" i="3"/>
  <c r="Q31" i="3" s="1"/>
  <c r="S59" i="3" s="1"/>
  <c r="S81" i="3" s="1"/>
  <c r="P17" i="3"/>
  <c r="P31" i="3" s="1"/>
  <c r="O17" i="3"/>
  <c r="N17" i="3"/>
  <c r="N31" i="3" s="1"/>
  <c r="M17" i="3"/>
  <c r="M31" i="3" s="1"/>
  <c r="O63" i="3" s="1"/>
  <c r="O85" i="3" s="1"/>
  <c r="L17" i="3"/>
  <c r="L31" i="3" s="1"/>
  <c r="K17" i="3"/>
  <c r="J17" i="3"/>
  <c r="J31" i="3" s="1"/>
  <c r="I17" i="3"/>
  <c r="I31" i="3" s="1"/>
  <c r="K63" i="3" s="1"/>
  <c r="K85" i="3" s="1"/>
  <c r="H17" i="3"/>
  <c r="H31" i="3" s="1"/>
  <c r="F17" i="3"/>
  <c r="F31" i="3" s="1"/>
  <c r="E17" i="3"/>
  <c r="E31" i="3" s="1"/>
  <c r="G59" i="3" s="1"/>
  <c r="G81" i="3" s="1"/>
  <c r="D17" i="3"/>
  <c r="D31" i="3" s="1"/>
  <c r="C17" i="3"/>
  <c r="B17" i="3"/>
  <c r="B31" i="3" s="1"/>
  <c r="AA16" i="3"/>
  <c r="Z16" i="3"/>
  <c r="Y16" i="3"/>
  <c r="W16" i="3"/>
  <c r="V16" i="3"/>
  <c r="S16" i="3"/>
  <c r="S30" i="3" s="1"/>
  <c r="R16" i="3"/>
  <c r="R30" i="3" s="1"/>
  <c r="Q16" i="3"/>
  <c r="Q30" i="3" s="1"/>
  <c r="P16" i="3"/>
  <c r="P30" i="3" s="1"/>
  <c r="O16" i="3"/>
  <c r="O30" i="3" s="1"/>
  <c r="Q62" i="3" s="1"/>
  <c r="Q84" i="3" s="1"/>
  <c r="N16" i="3"/>
  <c r="N30" i="3" s="1"/>
  <c r="M16" i="3"/>
  <c r="M30" i="3" s="1"/>
  <c r="L16" i="3"/>
  <c r="L30" i="3" s="1"/>
  <c r="K16" i="3"/>
  <c r="K30" i="3" s="1"/>
  <c r="M48" i="3" s="1"/>
  <c r="M70" i="3" s="1"/>
  <c r="J16" i="3"/>
  <c r="J30" i="3" s="1"/>
  <c r="I16" i="3"/>
  <c r="I30" i="3" s="1"/>
  <c r="H16" i="3"/>
  <c r="H30" i="3" s="1"/>
  <c r="F16" i="3"/>
  <c r="F30" i="3" s="1"/>
  <c r="E16" i="3"/>
  <c r="D16" i="3"/>
  <c r="D30" i="3" s="1"/>
  <c r="C16" i="3"/>
  <c r="C30" i="3" s="1"/>
  <c r="B16" i="3"/>
  <c r="B30" i="3" s="1"/>
  <c r="AA15" i="3"/>
  <c r="Z15" i="3"/>
  <c r="Y15" i="3"/>
  <c r="W15" i="3"/>
  <c r="V15" i="3"/>
  <c r="S15" i="3"/>
  <c r="R15" i="3"/>
  <c r="R29" i="3" s="1"/>
  <c r="Q15" i="3"/>
  <c r="Q29" i="3" s="1"/>
  <c r="P15" i="3"/>
  <c r="P29" i="3" s="1"/>
  <c r="O15" i="3"/>
  <c r="N15" i="3"/>
  <c r="N29" i="3" s="1"/>
  <c r="M15" i="3"/>
  <c r="M29" i="3" s="1"/>
  <c r="O47" i="3" s="1"/>
  <c r="O69" i="3" s="1"/>
  <c r="L15" i="3"/>
  <c r="L29" i="3" s="1"/>
  <c r="K15" i="3"/>
  <c r="J15" i="3"/>
  <c r="J29" i="3" s="1"/>
  <c r="I15" i="3"/>
  <c r="I29" i="3" s="1"/>
  <c r="K47" i="3" s="1"/>
  <c r="K69" i="3" s="1"/>
  <c r="H15" i="3"/>
  <c r="H29" i="3" s="1"/>
  <c r="F15" i="3"/>
  <c r="F29" i="3" s="1"/>
  <c r="E15" i="3"/>
  <c r="E29" i="3" s="1"/>
  <c r="D15" i="3"/>
  <c r="D29" i="3" s="1"/>
  <c r="C15" i="3"/>
  <c r="B15" i="3"/>
  <c r="B29" i="3" s="1"/>
  <c r="AA14" i="3"/>
  <c r="Z14" i="3"/>
  <c r="Y14" i="3"/>
  <c r="W14" i="3"/>
  <c r="V14" i="3"/>
  <c r="S14" i="3"/>
  <c r="S28" i="3" s="1"/>
  <c r="U52" i="3" s="1"/>
  <c r="U74" i="3" s="1"/>
  <c r="R14" i="3"/>
  <c r="R28" i="3" s="1"/>
  <c r="Q28" i="3"/>
  <c r="P14" i="3"/>
  <c r="P28" i="3" s="1"/>
  <c r="O14" i="3"/>
  <c r="O28" i="3" s="1"/>
  <c r="Q46" i="3" s="1"/>
  <c r="Q68" i="3" s="1"/>
  <c r="N14" i="3"/>
  <c r="N28" i="3" s="1"/>
  <c r="M14" i="3"/>
  <c r="M28" i="3" s="1"/>
  <c r="L14" i="3"/>
  <c r="L28" i="3" s="1"/>
  <c r="K14" i="3"/>
  <c r="K28" i="3" s="1"/>
  <c r="M46" i="3" s="1"/>
  <c r="M68" i="3" s="1"/>
  <c r="J14" i="3"/>
  <c r="J28" i="3" s="1"/>
  <c r="I14" i="3"/>
  <c r="H14" i="3"/>
  <c r="H28" i="3" s="1"/>
  <c r="F14" i="3"/>
  <c r="F28" i="3" s="1"/>
  <c r="E14" i="3"/>
  <c r="E28" i="3" s="1"/>
  <c r="D14" i="3"/>
  <c r="D28" i="3" s="1"/>
  <c r="C14" i="3"/>
  <c r="C28" i="3" s="1"/>
  <c r="E56" i="3" s="1"/>
  <c r="E78" i="3" s="1"/>
  <c r="B14" i="3"/>
  <c r="B28" i="3" s="1"/>
  <c r="AA13" i="3"/>
  <c r="Z13" i="3"/>
  <c r="Y13" i="3"/>
  <c r="W13" i="3"/>
  <c r="V13" i="3"/>
  <c r="S13" i="3"/>
  <c r="R13" i="3"/>
  <c r="R27" i="3" s="1"/>
  <c r="Q27" i="3"/>
  <c r="S45" i="3" s="1"/>
  <c r="S67" i="3" s="1"/>
  <c r="P13" i="3"/>
  <c r="P27" i="3" s="1"/>
  <c r="O13" i="3"/>
  <c r="N13" i="3"/>
  <c r="N27" i="3" s="1"/>
  <c r="M13" i="3"/>
  <c r="M27" i="3" s="1"/>
  <c r="O45" i="3" s="1"/>
  <c r="O67" i="3" s="1"/>
  <c r="L13" i="3"/>
  <c r="L27" i="3" s="1"/>
  <c r="K13" i="3"/>
  <c r="J13" i="3"/>
  <c r="J27" i="3" s="1"/>
  <c r="I13" i="3"/>
  <c r="I27" i="3" s="1"/>
  <c r="K49" i="3" s="1"/>
  <c r="K71" i="3" s="1"/>
  <c r="H13" i="3"/>
  <c r="H27" i="3" s="1"/>
  <c r="F13" i="3"/>
  <c r="F27" i="3" s="1"/>
  <c r="E13" i="3"/>
  <c r="E27" i="3" s="1"/>
  <c r="G49" i="3" s="1"/>
  <c r="G71" i="3" s="1"/>
  <c r="D13" i="3"/>
  <c r="D27" i="3" s="1"/>
  <c r="C13" i="3"/>
  <c r="G11" i="3"/>
  <c r="G10" i="3"/>
  <c r="I8" i="3"/>
  <c r="I35" i="3" s="1"/>
  <c r="I37" i="3" s="1"/>
  <c r="X7" i="3"/>
  <c r="X21" i="3" s="1"/>
  <c r="X23" i="3" s="1"/>
  <c r="G7" i="3"/>
  <c r="G6" i="3"/>
  <c r="G3" i="3" s="1"/>
  <c r="G4" i="3"/>
  <c r="G2" i="3"/>
  <c r="F53" i="2" l="1"/>
  <c r="E52" i="6" s="1"/>
  <c r="G129" i="3"/>
  <c r="G111" i="3"/>
  <c r="G122" i="3"/>
  <c r="G52" i="3"/>
  <c r="G74" i="3" s="1"/>
  <c r="G46" i="3"/>
  <c r="G68" i="3" s="1"/>
  <c r="G128" i="3"/>
  <c r="G53" i="3"/>
  <c r="G75" i="3" s="1"/>
  <c r="G55" i="3"/>
  <c r="G77" i="3" s="1"/>
  <c r="O129" i="3"/>
  <c r="O111" i="3"/>
  <c r="O128" i="3"/>
  <c r="O52" i="3"/>
  <c r="O74" i="3" s="1"/>
  <c r="O46" i="3"/>
  <c r="O68" i="3" s="1"/>
  <c r="O122" i="3"/>
  <c r="O55" i="3"/>
  <c r="O77" i="3" s="1"/>
  <c r="O53" i="3"/>
  <c r="O75" i="3" s="1"/>
  <c r="S129" i="3"/>
  <c r="S111" i="3"/>
  <c r="S52" i="3"/>
  <c r="S74" i="3" s="1"/>
  <c r="S46" i="3"/>
  <c r="S68" i="3" s="1"/>
  <c r="S122" i="3"/>
  <c r="S128" i="3"/>
  <c r="S53" i="3"/>
  <c r="S75" i="3" s="1"/>
  <c r="K117" i="3"/>
  <c r="K113" i="3"/>
  <c r="K62" i="3"/>
  <c r="K84" i="3" s="1"/>
  <c r="K48" i="3"/>
  <c r="K70" i="3" s="1"/>
  <c r="K118" i="3"/>
  <c r="K124" i="3"/>
  <c r="K57" i="3"/>
  <c r="K79" i="3" s="1"/>
  <c r="K61" i="3"/>
  <c r="K83" i="3" s="1"/>
  <c r="O117" i="3"/>
  <c r="O113" i="3"/>
  <c r="O118" i="3"/>
  <c r="O62" i="3"/>
  <c r="O84" i="3" s="1"/>
  <c r="O48" i="3"/>
  <c r="O70" i="3" s="1"/>
  <c r="O124" i="3"/>
  <c r="O57" i="3"/>
  <c r="O79" i="3" s="1"/>
  <c r="O61" i="3"/>
  <c r="O83" i="3" s="1"/>
  <c r="S117" i="3"/>
  <c r="S113" i="3"/>
  <c r="S118" i="3"/>
  <c r="S124" i="3"/>
  <c r="S62" i="3"/>
  <c r="S84" i="3" s="1"/>
  <c r="S48" i="3"/>
  <c r="S70" i="3" s="1"/>
  <c r="S57" i="3"/>
  <c r="S79" i="3" s="1"/>
  <c r="O59" i="3"/>
  <c r="O81" i="3" s="1"/>
  <c r="G63" i="3"/>
  <c r="G85" i="3" s="1"/>
  <c r="E64" i="3"/>
  <c r="E86" i="3" s="1"/>
  <c r="H127" i="3"/>
  <c r="H125" i="3"/>
  <c r="H121" i="3"/>
  <c r="H126" i="3"/>
  <c r="H50" i="3"/>
  <c r="H72" i="3" s="1"/>
  <c r="H51" i="3"/>
  <c r="H73" i="3" s="1"/>
  <c r="H49" i="3"/>
  <c r="H71" i="3" s="1"/>
  <c r="H45" i="3"/>
  <c r="H67" i="3" s="1"/>
  <c r="F128" i="3"/>
  <c r="F122" i="3"/>
  <c r="F129" i="3"/>
  <c r="F111" i="3"/>
  <c r="F55" i="3"/>
  <c r="F77" i="3" s="1"/>
  <c r="F53" i="3"/>
  <c r="F75" i="3" s="1"/>
  <c r="F52" i="3"/>
  <c r="F74" i="3" s="1"/>
  <c r="F46" i="3"/>
  <c r="F68" i="3" s="1"/>
  <c r="D123" i="3"/>
  <c r="D130" i="3"/>
  <c r="D116" i="3"/>
  <c r="D112" i="3"/>
  <c r="D60" i="3"/>
  <c r="D82" i="3" s="1"/>
  <c r="D56" i="3"/>
  <c r="D78" i="3" s="1"/>
  <c r="D54" i="3"/>
  <c r="D76" i="3" s="1"/>
  <c r="D47" i="3"/>
  <c r="D69" i="3" s="1"/>
  <c r="H123" i="3"/>
  <c r="H130" i="3"/>
  <c r="H116" i="3"/>
  <c r="H112" i="3"/>
  <c r="H60" i="3"/>
  <c r="H82" i="3" s="1"/>
  <c r="H56" i="3"/>
  <c r="H78" i="3" s="1"/>
  <c r="H54" i="3"/>
  <c r="H76" i="3" s="1"/>
  <c r="H47" i="3"/>
  <c r="H69" i="3" s="1"/>
  <c r="F124" i="3"/>
  <c r="F118" i="3"/>
  <c r="F117" i="3"/>
  <c r="F113" i="3"/>
  <c r="F61" i="3"/>
  <c r="F83" i="3" s="1"/>
  <c r="F57" i="3"/>
  <c r="F79" i="3" s="1"/>
  <c r="F62" i="3"/>
  <c r="F84" i="3" s="1"/>
  <c r="F48" i="3"/>
  <c r="F70" i="3" s="1"/>
  <c r="D119" i="3"/>
  <c r="D115" i="3"/>
  <c r="D120" i="3"/>
  <c r="D114" i="3"/>
  <c r="D64" i="3"/>
  <c r="D86" i="3" s="1"/>
  <c r="D58" i="3"/>
  <c r="D80" i="3" s="1"/>
  <c r="D63" i="3"/>
  <c r="D85" i="3" s="1"/>
  <c r="D59" i="3"/>
  <c r="D81" i="3" s="1"/>
  <c r="H119" i="3"/>
  <c r="H115" i="3"/>
  <c r="H120" i="3"/>
  <c r="H114" i="3"/>
  <c r="H64" i="3"/>
  <c r="H86" i="3" s="1"/>
  <c r="H58" i="3"/>
  <c r="H80" i="3" s="1"/>
  <c r="H63" i="3"/>
  <c r="H85" i="3" s="1"/>
  <c r="H59" i="3"/>
  <c r="H81" i="3" s="1"/>
  <c r="Q126" i="3"/>
  <c r="Q127" i="3"/>
  <c r="Q125" i="3"/>
  <c r="Q51" i="3"/>
  <c r="Q73" i="3" s="1"/>
  <c r="Q49" i="3"/>
  <c r="Q71" i="3" s="1"/>
  <c r="Q45" i="3"/>
  <c r="Q67" i="3" s="1"/>
  <c r="Q121" i="3"/>
  <c r="M130" i="3"/>
  <c r="M116" i="3"/>
  <c r="M112" i="3"/>
  <c r="M47" i="3"/>
  <c r="M69" i="3" s="1"/>
  <c r="M123" i="3"/>
  <c r="Q40" i="3"/>
  <c r="S60" i="3" s="1"/>
  <c r="S82" i="3" s="1"/>
  <c r="O41" i="3"/>
  <c r="S51" i="3"/>
  <c r="S73" i="3" s="1"/>
  <c r="Q52" i="3"/>
  <c r="Q74" i="3" s="1"/>
  <c r="M54" i="3"/>
  <c r="M76" i="3" s="1"/>
  <c r="M62" i="3"/>
  <c r="M84" i="3" s="1"/>
  <c r="G17" i="3"/>
  <c r="G31" i="3" s="1"/>
  <c r="G20" i="3"/>
  <c r="G19" i="3"/>
  <c r="G33" i="3" s="1"/>
  <c r="G18" i="3"/>
  <c r="G32" i="3" s="1"/>
  <c r="G16" i="3"/>
  <c r="G30" i="3" s="1"/>
  <c r="G21" i="3"/>
  <c r="G23" i="3" s="1"/>
  <c r="G127" i="3"/>
  <c r="G125" i="3"/>
  <c r="G121" i="3"/>
  <c r="G50" i="3"/>
  <c r="G72" i="3" s="1"/>
  <c r="G126" i="3"/>
  <c r="L127" i="3"/>
  <c r="L125" i="3"/>
  <c r="L121" i="3"/>
  <c r="L126" i="3"/>
  <c r="L50" i="3"/>
  <c r="L72" i="3" s="1"/>
  <c r="L51" i="3"/>
  <c r="L73" i="3" s="1"/>
  <c r="L49" i="3"/>
  <c r="L71" i="3" s="1"/>
  <c r="L45" i="3"/>
  <c r="L67" i="3" s="1"/>
  <c r="P127" i="3"/>
  <c r="P125" i="3"/>
  <c r="P121" i="3"/>
  <c r="P126" i="3"/>
  <c r="P50" i="3"/>
  <c r="P72" i="3" s="1"/>
  <c r="P51" i="3"/>
  <c r="P73" i="3" s="1"/>
  <c r="P49" i="3"/>
  <c r="P71" i="3" s="1"/>
  <c r="P45" i="3"/>
  <c r="P67" i="3" s="1"/>
  <c r="T127" i="3"/>
  <c r="T125" i="3"/>
  <c r="T121" i="3"/>
  <c r="T126" i="3"/>
  <c r="T50" i="3"/>
  <c r="T72" i="3" s="1"/>
  <c r="T51" i="3"/>
  <c r="T73" i="3" s="1"/>
  <c r="T49" i="3"/>
  <c r="T71" i="3" s="1"/>
  <c r="T45" i="3"/>
  <c r="T67" i="3" s="1"/>
  <c r="E128" i="3"/>
  <c r="E122" i="3"/>
  <c r="E55" i="3"/>
  <c r="E77" i="3" s="1"/>
  <c r="E53" i="3"/>
  <c r="E75" i="3" s="1"/>
  <c r="E129" i="3"/>
  <c r="E111" i="3"/>
  <c r="J128" i="3"/>
  <c r="J122" i="3"/>
  <c r="J129" i="3"/>
  <c r="J111" i="3"/>
  <c r="J55" i="3"/>
  <c r="J77" i="3" s="1"/>
  <c r="J53" i="3"/>
  <c r="J75" i="3" s="1"/>
  <c r="J52" i="3"/>
  <c r="J74" i="3" s="1"/>
  <c r="J46" i="3"/>
  <c r="J68" i="3" s="1"/>
  <c r="N128" i="3"/>
  <c r="N122" i="3"/>
  <c r="N129" i="3"/>
  <c r="N111" i="3"/>
  <c r="N55" i="3"/>
  <c r="N77" i="3" s="1"/>
  <c r="N53" i="3"/>
  <c r="N75" i="3" s="1"/>
  <c r="N52" i="3"/>
  <c r="N74" i="3" s="1"/>
  <c r="N46" i="3"/>
  <c r="N68" i="3" s="1"/>
  <c r="R128" i="3"/>
  <c r="R122" i="3"/>
  <c r="R129" i="3"/>
  <c r="R111" i="3"/>
  <c r="R55" i="3"/>
  <c r="R77" i="3" s="1"/>
  <c r="R53" i="3"/>
  <c r="R75" i="3" s="1"/>
  <c r="R52" i="3"/>
  <c r="R74" i="3" s="1"/>
  <c r="R46" i="3"/>
  <c r="R68" i="3" s="1"/>
  <c r="G123" i="3"/>
  <c r="G116" i="3"/>
  <c r="G130" i="3"/>
  <c r="G60" i="3"/>
  <c r="G82" i="3" s="1"/>
  <c r="G56" i="3"/>
  <c r="G78" i="3" s="1"/>
  <c r="G54" i="3"/>
  <c r="G76" i="3" s="1"/>
  <c r="G112" i="3"/>
  <c r="P123" i="3"/>
  <c r="P130" i="3"/>
  <c r="P116" i="3"/>
  <c r="P112" i="3"/>
  <c r="P60" i="3"/>
  <c r="P82" i="3" s="1"/>
  <c r="P56" i="3"/>
  <c r="P78" i="3" s="1"/>
  <c r="P54" i="3"/>
  <c r="P76" i="3" s="1"/>
  <c r="P47" i="3"/>
  <c r="P69" i="3" s="1"/>
  <c r="E124" i="3"/>
  <c r="E118" i="3"/>
  <c r="E117" i="3"/>
  <c r="E61" i="3"/>
  <c r="E83" i="3" s="1"/>
  <c r="E57" i="3"/>
  <c r="E79" i="3" s="1"/>
  <c r="E113" i="3"/>
  <c r="J124" i="3"/>
  <c r="J118" i="3"/>
  <c r="J117" i="3"/>
  <c r="J113" i="3"/>
  <c r="J61" i="3"/>
  <c r="J83" i="3" s="1"/>
  <c r="J57" i="3"/>
  <c r="J79" i="3" s="1"/>
  <c r="J62" i="3"/>
  <c r="J84" i="3" s="1"/>
  <c r="J48" i="3"/>
  <c r="J70" i="3" s="1"/>
  <c r="R124" i="3"/>
  <c r="R118" i="3"/>
  <c r="R117" i="3"/>
  <c r="R113" i="3"/>
  <c r="R61" i="3"/>
  <c r="R83" i="3" s="1"/>
  <c r="R57" i="3"/>
  <c r="R79" i="3" s="1"/>
  <c r="R62" i="3"/>
  <c r="R84" i="3" s="1"/>
  <c r="R48" i="3"/>
  <c r="R70" i="3" s="1"/>
  <c r="L119" i="3"/>
  <c r="L115" i="3"/>
  <c r="L120" i="3"/>
  <c r="L114" i="3"/>
  <c r="L64" i="3"/>
  <c r="L86" i="3" s="1"/>
  <c r="L58" i="3"/>
  <c r="L80" i="3" s="1"/>
  <c r="L63" i="3"/>
  <c r="L85" i="3" s="1"/>
  <c r="L59" i="3"/>
  <c r="L81" i="3" s="1"/>
  <c r="T119" i="3"/>
  <c r="T115" i="3"/>
  <c r="T120" i="3"/>
  <c r="T114" i="3"/>
  <c r="T64" i="3"/>
  <c r="T86" i="3" s="1"/>
  <c r="T58" i="3"/>
  <c r="T80" i="3" s="1"/>
  <c r="T63" i="3"/>
  <c r="T85" i="3" s="1"/>
  <c r="T59" i="3"/>
  <c r="T81" i="3" s="1"/>
  <c r="K129" i="3"/>
  <c r="K111" i="3"/>
  <c r="K122" i="3"/>
  <c r="K128" i="3"/>
  <c r="K52" i="3"/>
  <c r="K74" i="3" s="1"/>
  <c r="K46" i="3"/>
  <c r="K68" i="3" s="1"/>
  <c r="G117" i="3"/>
  <c r="G113" i="3"/>
  <c r="G124" i="3"/>
  <c r="G62" i="3"/>
  <c r="G84" i="3" s="1"/>
  <c r="G48" i="3"/>
  <c r="G70" i="3" s="1"/>
  <c r="G118" i="3"/>
  <c r="U120" i="3"/>
  <c r="U114" i="3"/>
  <c r="U115" i="3"/>
  <c r="U63" i="3"/>
  <c r="U85" i="3" s="1"/>
  <c r="U59" i="3"/>
  <c r="U81" i="3" s="1"/>
  <c r="U119" i="3"/>
  <c r="G35" i="3"/>
  <c r="G37" i="3" s="1"/>
  <c r="M40" i="3"/>
  <c r="K45" i="3"/>
  <c r="K67" i="3" s="1"/>
  <c r="G47" i="3"/>
  <c r="G69" i="3" s="1"/>
  <c r="E48" i="3"/>
  <c r="E70" i="3" s="1"/>
  <c r="K53" i="3"/>
  <c r="K75" i="3" s="1"/>
  <c r="U64" i="3"/>
  <c r="U86" i="3" s="1"/>
  <c r="G13" i="3"/>
  <c r="G27" i="3" s="1"/>
  <c r="D127" i="3"/>
  <c r="D125" i="3"/>
  <c r="D121" i="3"/>
  <c r="D126" i="3"/>
  <c r="D50" i="3"/>
  <c r="D72" i="3" s="1"/>
  <c r="D51" i="3"/>
  <c r="D73" i="3" s="1"/>
  <c r="D49" i="3"/>
  <c r="D71" i="3" s="1"/>
  <c r="D45" i="3"/>
  <c r="D67" i="3" s="1"/>
  <c r="G15" i="3"/>
  <c r="G29" i="3" s="1"/>
  <c r="J126" i="3"/>
  <c r="J127" i="3"/>
  <c r="J125" i="3"/>
  <c r="J121" i="3"/>
  <c r="J51" i="3"/>
  <c r="J73" i="3" s="1"/>
  <c r="J49" i="3"/>
  <c r="J71" i="3" s="1"/>
  <c r="J45" i="3"/>
  <c r="J67" i="3" s="1"/>
  <c r="J50" i="3"/>
  <c r="J72" i="3" s="1"/>
  <c r="N126" i="3"/>
  <c r="N127" i="3"/>
  <c r="N125" i="3"/>
  <c r="N121" i="3"/>
  <c r="N51" i="3"/>
  <c r="N73" i="3" s="1"/>
  <c r="N49" i="3"/>
  <c r="N71" i="3" s="1"/>
  <c r="N45" i="3"/>
  <c r="N67" i="3" s="1"/>
  <c r="N50" i="3"/>
  <c r="N72" i="3" s="1"/>
  <c r="R126" i="3"/>
  <c r="R127" i="3"/>
  <c r="R125" i="3"/>
  <c r="R121" i="3"/>
  <c r="R51" i="3"/>
  <c r="R73" i="3" s="1"/>
  <c r="R49" i="3"/>
  <c r="R71" i="3" s="1"/>
  <c r="R45" i="3"/>
  <c r="R67" i="3" s="1"/>
  <c r="R50" i="3"/>
  <c r="R72" i="3" s="1"/>
  <c r="L129" i="3"/>
  <c r="L111" i="3"/>
  <c r="L128" i="3"/>
  <c r="L122" i="3"/>
  <c r="L46" i="3"/>
  <c r="L68" i="3" s="1"/>
  <c r="P129" i="3"/>
  <c r="P111" i="3"/>
  <c r="P128" i="3"/>
  <c r="P122" i="3"/>
  <c r="P52" i="3"/>
  <c r="P74" i="3" s="1"/>
  <c r="P46" i="3"/>
  <c r="P68" i="3" s="1"/>
  <c r="P55" i="3"/>
  <c r="P77" i="3" s="1"/>
  <c r="P53" i="3"/>
  <c r="P75" i="3" s="1"/>
  <c r="T129" i="3"/>
  <c r="T111" i="3"/>
  <c r="T128" i="3"/>
  <c r="T122" i="3"/>
  <c r="T52" i="3"/>
  <c r="T74" i="3" s="1"/>
  <c r="T46" i="3"/>
  <c r="T68" i="3" s="1"/>
  <c r="T55" i="3"/>
  <c r="T77" i="3" s="1"/>
  <c r="T53" i="3"/>
  <c r="T75" i="3" s="1"/>
  <c r="J130" i="3"/>
  <c r="J116" i="3"/>
  <c r="J112" i="3"/>
  <c r="J123" i="3"/>
  <c r="J47" i="3"/>
  <c r="J69" i="3" s="1"/>
  <c r="J60" i="3"/>
  <c r="J82" i="3" s="1"/>
  <c r="J56" i="3"/>
  <c r="J78" i="3" s="1"/>
  <c r="J54" i="3"/>
  <c r="J76" i="3" s="1"/>
  <c r="N130" i="3"/>
  <c r="N116" i="3"/>
  <c r="N112" i="3"/>
  <c r="N123" i="3"/>
  <c r="N47" i="3"/>
  <c r="N69" i="3" s="1"/>
  <c r="N60" i="3"/>
  <c r="N82" i="3" s="1"/>
  <c r="N56" i="3"/>
  <c r="N78" i="3" s="1"/>
  <c r="N54" i="3"/>
  <c r="N76" i="3" s="1"/>
  <c r="R130" i="3"/>
  <c r="R116" i="3"/>
  <c r="R112" i="3"/>
  <c r="R123" i="3"/>
  <c r="R47" i="3"/>
  <c r="R69" i="3" s="1"/>
  <c r="R60" i="3"/>
  <c r="R82" i="3" s="1"/>
  <c r="R56" i="3"/>
  <c r="R78" i="3" s="1"/>
  <c r="R54" i="3"/>
  <c r="R76" i="3" s="1"/>
  <c r="L117" i="3"/>
  <c r="L113" i="3"/>
  <c r="L124" i="3"/>
  <c r="L118" i="3"/>
  <c r="L62" i="3"/>
  <c r="L84" i="3" s="1"/>
  <c r="L48" i="3"/>
  <c r="L70" i="3" s="1"/>
  <c r="L61" i="3"/>
  <c r="L83" i="3" s="1"/>
  <c r="L57" i="3"/>
  <c r="L79" i="3" s="1"/>
  <c r="P117" i="3"/>
  <c r="P113" i="3"/>
  <c r="P124" i="3"/>
  <c r="P118" i="3"/>
  <c r="P62" i="3"/>
  <c r="P84" i="3" s="1"/>
  <c r="P48" i="3"/>
  <c r="P70" i="3" s="1"/>
  <c r="P61" i="3"/>
  <c r="P83" i="3" s="1"/>
  <c r="P57" i="3"/>
  <c r="P79" i="3" s="1"/>
  <c r="T117" i="3"/>
  <c r="T113" i="3"/>
  <c r="T124" i="3"/>
  <c r="T118" i="3"/>
  <c r="T62" i="3"/>
  <c r="T84" i="3" s="1"/>
  <c r="T48" i="3"/>
  <c r="T70" i="3" s="1"/>
  <c r="T61" i="3"/>
  <c r="T83" i="3" s="1"/>
  <c r="T57" i="3"/>
  <c r="T79" i="3" s="1"/>
  <c r="J120" i="3"/>
  <c r="J114" i="3"/>
  <c r="J119" i="3"/>
  <c r="J115" i="3"/>
  <c r="J63" i="3"/>
  <c r="J85" i="3" s="1"/>
  <c r="J59" i="3"/>
  <c r="J81" i="3" s="1"/>
  <c r="J64" i="3"/>
  <c r="J86" i="3" s="1"/>
  <c r="J58" i="3"/>
  <c r="J80" i="3" s="1"/>
  <c r="N120" i="3"/>
  <c r="N114" i="3"/>
  <c r="N119" i="3"/>
  <c r="N115" i="3"/>
  <c r="N63" i="3"/>
  <c r="N85" i="3" s="1"/>
  <c r="N59" i="3"/>
  <c r="N81" i="3" s="1"/>
  <c r="N64" i="3"/>
  <c r="N86" i="3" s="1"/>
  <c r="N58" i="3"/>
  <c r="N80" i="3" s="1"/>
  <c r="R120" i="3"/>
  <c r="R114" i="3"/>
  <c r="R119" i="3"/>
  <c r="R115" i="3"/>
  <c r="R63" i="3"/>
  <c r="R85" i="3" s="1"/>
  <c r="R59" i="3"/>
  <c r="R81" i="3" s="1"/>
  <c r="R64" i="3"/>
  <c r="R86" i="3" s="1"/>
  <c r="R58" i="3"/>
  <c r="R80" i="3" s="1"/>
  <c r="E126" i="3"/>
  <c r="E125" i="3"/>
  <c r="E51" i="3"/>
  <c r="E73" i="3" s="1"/>
  <c r="E49" i="3"/>
  <c r="E71" i="3" s="1"/>
  <c r="E45" i="3"/>
  <c r="E67" i="3" s="1"/>
  <c r="E121" i="3"/>
  <c r="E127" i="3"/>
  <c r="U126" i="3"/>
  <c r="U125" i="3"/>
  <c r="U51" i="3"/>
  <c r="U73" i="3" s="1"/>
  <c r="U49" i="3"/>
  <c r="U71" i="3" s="1"/>
  <c r="U45" i="3"/>
  <c r="U67" i="3" s="1"/>
  <c r="U121" i="3"/>
  <c r="U127" i="3"/>
  <c r="Q130" i="3"/>
  <c r="Q116" i="3"/>
  <c r="Q112" i="3"/>
  <c r="Q47" i="3"/>
  <c r="Q69" i="3" s="1"/>
  <c r="Q123" i="3"/>
  <c r="M120" i="3"/>
  <c r="M114" i="3"/>
  <c r="M119" i="3"/>
  <c r="M63" i="3"/>
  <c r="M85" i="3" s="1"/>
  <c r="M59" i="3"/>
  <c r="M81" i="3" s="1"/>
  <c r="M115" i="3"/>
  <c r="E40" i="3"/>
  <c r="C41" i="3"/>
  <c r="S41" i="3"/>
  <c r="G51" i="3"/>
  <c r="G73" i="3" s="1"/>
  <c r="E52" i="3"/>
  <c r="E74" i="3" s="1"/>
  <c r="Q54" i="3"/>
  <c r="Q76" i="3" s="1"/>
  <c r="M56" i="3"/>
  <c r="M78" i="3" s="1"/>
  <c r="M64" i="3"/>
  <c r="M86" i="3" s="1"/>
  <c r="L123" i="3"/>
  <c r="L130" i="3"/>
  <c r="L116" i="3"/>
  <c r="L112" i="3"/>
  <c r="L60" i="3"/>
  <c r="L82" i="3" s="1"/>
  <c r="L56" i="3"/>
  <c r="L78" i="3" s="1"/>
  <c r="L54" i="3"/>
  <c r="L76" i="3" s="1"/>
  <c r="L47" i="3"/>
  <c r="L69" i="3" s="1"/>
  <c r="T123" i="3"/>
  <c r="T130" i="3"/>
  <c r="T116" i="3"/>
  <c r="T112" i="3"/>
  <c r="T60" i="3"/>
  <c r="T82" i="3" s="1"/>
  <c r="T56" i="3"/>
  <c r="T78" i="3" s="1"/>
  <c r="T54" i="3"/>
  <c r="T76" i="3" s="1"/>
  <c r="T47" i="3"/>
  <c r="T69" i="3" s="1"/>
  <c r="N124" i="3"/>
  <c r="N118" i="3"/>
  <c r="N117" i="3"/>
  <c r="N113" i="3"/>
  <c r="N61" i="3"/>
  <c r="N83" i="3" s="1"/>
  <c r="N57" i="3"/>
  <c r="N79" i="3" s="1"/>
  <c r="N62" i="3"/>
  <c r="N84" i="3" s="1"/>
  <c r="N48" i="3"/>
  <c r="N70" i="3" s="1"/>
  <c r="G119" i="3"/>
  <c r="G115" i="3"/>
  <c r="G114" i="3"/>
  <c r="G64" i="3"/>
  <c r="G86" i="3" s="1"/>
  <c r="G58" i="3"/>
  <c r="G80" i="3" s="1"/>
  <c r="G120" i="3"/>
  <c r="P119" i="3"/>
  <c r="P115" i="3"/>
  <c r="P120" i="3"/>
  <c r="P114" i="3"/>
  <c r="P64" i="3"/>
  <c r="P86" i="3" s="1"/>
  <c r="P58" i="3"/>
  <c r="P80" i="3" s="1"/>
  <c r="P63" i="3"/>
  <c r="P85" i="3" s="1"/>
  <c r="P59" i="3"/>
  <c r="P81" i="3" s="1"/>
  <c r="M126" i="3"/>
  <c r="M121" i="3"/>
  <c r="M127" i="3"/>
  <c r="M51" i="3"/>
  <c r="M73" i="3" s="1"/>
  <c r="M49" i="3"/>
  <c r="M71" i="3" s="1"/>
  <c r="M45" i="3"/>
  <c r="M67" i="3" s="1"/>
  <c r="M125" i="3"/>
  <c r="E120" i="3"/>
  <c r="E114" i="3"/>
  <c r="E115" i="3"/>
  <c r="E63" i="3"/>
  <c r="E85" i="3" s="1"/>
  <c r="E59" i="3"/>
  <c r="E81" i="3" s="1"/>
  <c r="E119" i="3"/>
  <c r="U48" i="3"/>
  <c r="U70" i="3" s="1"/>
  <c r="S49" i="3"/>
  <c r="S71" i="3" s="1"/>
  <c r="O51" i="3"/>
  <c r="O73" i="3" s="1"/>
  <c r="G14" i="3"/>
  <c r="G28" i="3" s="1"/>
  <c r="G34" i="3"/>
  <c r="F126" i="3"/>
  <c r="F127" i="3"/>
  <c r="F125" i="3"/>
  <c r="F121" i="3"/>
  <c r="F51" i="3"/>
  <c r="F73" i="3" s="1"/>
  <c r="F49" i="3"/>
  <c r="F71" i="3" s="1"/>
  <c r="F45" i="3"/>
  <c r="F67" i="3" s="1"/>
  <c r="F50" i="3"/>
  <c r="F72" i="3" s="1"/>
  <c r="K127" i="3"/>
  <c r="K125" i="3"/>
  <c r="K121" i="3"/>
  <c r="K50" i="3"/>
  <c r="K72" i="3" s="1"/>
  <c r="K126" i="3"/>
  <c r="O127" i="3"/>
  <c r="O125" i="3"/>
  <c r="O121" i="3"/>
  <c r="O126" i="3"/>
  <c r="O50" i="3"/>
  <c r="O72" i="3" s="1"/>
  <c r="S127" i="3"/>
  <c r="S125" i="3"/>
  <c r="S121" i="3"/>
  <c r="S126" i="3"/>
  <c r="S50" i="3"/>
  <c r="S72" i="3" s="1"/>
  <c r="D129" i="3"/>
  <c r="D111" i="3"/>
  <c r="D128" i="3"/>
  <c r="D122" i="3"/>
  <c r="D52" i="3"/>
  <c r="D74" i="3" s="1"/>
  <c r="D46" i="3"/>
  <c r="D68" i="3" s="1"/>
  <c r="D55" i="3"/>
  <c r="D77" i="3" s="1"/>
  <c r="D53" i="3"/>
  <c r="D75" i="3" s="1"/>
  <c r="H129" i="3"/>
  <c r="H111" i="3"/>
  <c r="H128" i="3"/>
  <c r="H122" i="3"/>
  <c r="H52" i="3"/>
  <c r="H74" i="3" s="1"/>
  <c r="H46" i="3"/>
  <c r="H68" i="3" s="1"/>
  <c r="H55" i="3"/>
  <c r="H77" i="3" s="1"/>
  <c r="H53" i="3"/>
  <c r="H75" i="3" s="1"/>
  <c r="M128" i="3"/>
  <c r="M122" i="3"/>
  <c r="M129" i="3"/>
  <c r="M111" i="3"/>
  <c r="M55" i="3"/>
  <c r="M77" i="3" s="1"/>
  <c r="M53" i="3"/>
  <c r="M75" i="3" s="1"/>
  <c r="Q128" i="3"/>
  <c r="Q122" i="3"/>
  <c r="Q111" i="3"/>
  <c r="Q55" i="3"/>
  <c r="Q77" i="3" s="1"/>
  <c r="Q53" i="3"/>
  <c r="Q75" i="3" s="1"/>
  <c r="Q129" i="3"/>
  <c r="U128" i="3"/>
  <c r="U122" i="3"/>
  <c r="U55" i="3"/>
  <c r="U77" i="3" s="1"/>
  <c r="U53" i="3"/>
  <c r="U75" i="3" s="1"/>
  <c r="U129" i="3"/>
  <c r="U111" i="3"/>
  <c r="F130" i="3"/>
  <c r="F116" i="3"/>
  <c r="F112" i="3"/>
  <c r="F123" i="3"/>
  <c r="F47" i="3"/>
  <c r="F69" i="3" s="1"/>
  <c r="F60" i="3"/>
  <c r="F82" i="3" s="1"/>
  <c r="F56" i="3"/>
  <c r="F78" i="3" s="1"/>
  <c r="F54" i="3"/>
  <c r="F76" i="3" s="1"/>
  <c r="K123" i="3"/>
  <c r="K130" i="3"/>
  <c r="K112" i="3"/>
  <c r="K60" i="3"/>
  <c r="K82" i="3" s="1"/>
  <c r="K116" i="3"/>
  <c r="O123" i="3"/>
  <c r="O112" i="3"/>
  <c r="O60" i="3"/>
  <c r="O82" i="3" s="1"/>
  <c r="O56" i="3"/>
  <c r="O78" i="3" s="1"/>
  <c r="O54" i="3"/>
  <c r="O76" i="3" s="1"/>
  <c r="O116" i="3"/>
  <c r="O130" i="3"/>
  <c r="S123" i="3"/>
  <c r="S116" i="3"/>
  <c r="S56" i="3"/>
  <c r="S78" i="3" s="1"/>
  <c r="S54" i="3"/>
  <c r="S76" i="3" s="1"/>
  <c r="S130" i="3"/>
  <c r="S112" i="3"/>
  <c r="D117" i="3"/>
  <c r="D113" i="3"/>
  <c r="D124" i="3"/>
  <c r="D118" i="3"/>
  <c r="D62" i="3"/>
  <c r="D84" i="3" s="1"/>
  <c r="D48" i="3"/>
  <c r="D70" i="3" s="1"/>
  <c r="D61" i="3"/>
  <c r="D83" i="3" s="1"/>
  <c r="D57" i="3"/>
  <c r="D79" i="3" s="1"/>
  <c r="H117" i="3"/>
  <c r="H113" i="3"/>
  <c r="H124" i="3"/>
  <c r="H118" i="3"/>
  <c r="H62" i="3"/>
  <c r="H84" i="3" s="1"/>
  <c r="H48" i="3"/>
  <c r="H70" i="3" s="1"/>
  <c r="H61" i="3"/>
  <c r="H83" i="3" s="1"/>
  <c r="H57" i="3"/>
  <c r="H79" i="3" s="1"/>
  <c r="M124" i="3"/>
  <c r="M118" i="3"/>
  <c r="M113" i="3"/>
  <c r="M61" i="3"/>
  <c r="M83" i="3" s="1"/>
  <c r="M57" i="3"/>
  <c r="M79" i="3" s="1"/>
  <c r="M117" i="3"/>
  <c r="Q124" i="3"/>
  <c r="Q118" i="3"/>
  <c r="Q117" i="3"/>
  <c r="Q61" i="3"/>
  <c r="Q83" i="3" s="1"/>
  <c r="Q57" i="3"/>
  <c r="Q79" i="3" s="1"/>
  <c r="Q113" i="3"/>
  <c r="U124" i="3"/>
  <c r="U118" i="3"/>
  <c r="U117" i="3"/>
  <c r="U61" i="3"/>
  <c r="U83" i="3" s="1"/>
  <c r="U57" i="3"/>
  <c r="U79" i="3" s="1"/>
  <c r="U113" i="3"/>
  <c r="F120" i="3"/>
  <c r="F114" i="3"/>
  <c r="F119" i="3"/>
  <c r="F115" i="3"/>
  <c r="F63" i="3"/>
  <c r="F85" i="3" s="1"/>
  <c r="F59" i="3"/>
  <c r="F81" i="3" s="1"/>
  <c r="F64" i="3"/>
  <c r="F86" i="3" s="1"/>
  <c r="F58" i="3"/>
  <c r="F80" i="3" s="1"/>
  <c r="K119" i="3"/>
  <c r="K115" i="3"/>
  <c r="K114" i="3"/>
  <c r="K120" i="3"/>
  <c r="K64" i="3"/>
  <c r="K86" i="3" s="1"/>
  <c r="K58" i="3"/>
  <c r="K80" i="3" s="1"/>
  <c r="O119" i="3"/>
  <c r="O115" i="3"/>
  <c r="O120" i="3"/>
  <c r="O64" i="3"/>
  <c r="O86" i="3" s="1"/>
  <c r="O58" i="3"/>
  <c r="O80" i="3" s="1"/>
  <c r="O114" i="3"/>
  <c r="S119" i="3"/>
  <c r="S115" i="3"/>
  <c r="S64" i="3"/>
  <c r="S86" i="3" s="1"/>
  <c r="S58" i="3"/>
  <c r="S80" i="3" s="1"/>
  <c r="S114" i="3"/>
  <c r="S120" i="3"/>
  <c r="E130" i="3"/>
  <c r="E116" i="3"/>
  <c r="E112" i="3"/>
  <c r="E123" i="3"/>
  <c r="E47" i="3"/>
  <c r="E69" i="3" s="1"/>
  <c r="U130" i="3"/>
  <c r="U116" i="3"/>
  <c r="U112" i="3"/>
  <c r="U123" i="3"/>
  <c r="U47" i="3"/>
  <c r="U69" i="3" s="1"/>
  <c r="Q120" i="3"/>
  <c r="Q114" i="3"/>
  <c r="Q119" i="3"/>
  <c r="Q63" i="3"/>
  <c r="Q85" i="3" s="1"/>
  <c r="Q59" i="3"/>
  <c r="Q81" i="3" s="1"/>
  <c r="Q115" i="3"/>
  <c r="C40" i="3"/>
  <c r="I40" i="3"/>
  <c r="K56" i="3" s="1"/>
  <c r="K78" i="3" s="1"/>
  <c r="G45" i="3"/>
  <c r="G67" i="3" s="1"/>
  <c r="E46" i="3"/>
  <c r="E68" i="3" s="1"/>
  <c r="U46" i="3"/>
  <c r="U68" i="3" s="1"/>
  <c r="S47" i="3"/>
  <c r="S69" i="3" s="1"/>
  <c r="Q48" i="3"/>
  <c r="Q70" i="3" s="1"/>
  <c r="O49" i="3"/>
  <c r="O71" i="3" s="1"/>
  <c r="M50" i="3"/>
  <c r="M72" i="3" s="1"/>
  <c r="K51" i="3"/>
  <c r="K73" i="3" s="1"/>
  <c r="E54" i="3"/>
  <c r="E76" i="3" s="1"/>
  <c r="U54" i="3"/>
  <c r="U76" i="3" s="1"/>
  <c r="Q56" i="3"/>
  <c r="Q78" i="3" s="1"/>
  <c r="M58" i="3"/>
  <c r="M80" i="3" s="1"/>
  <c r="K59" i="3"/>
  <c r="K81" i="3" s="1"/>
  <c r="G61" i="3"/>
  <c r="G83" i="3" s="1"/>
  <c r="E62" i="3"/>
  <c r="E84" i="3" s="1"/>
  <c r="U62" i="3"/>
  <c r="U84" i="3" s="1"/>
  <c r="S63" i="3"/>
  <c r="S85" i="3" s="1"/>
  <c r="Q64" i="3"/>
  <c r="Q86" i="3" s="1"/>
  <c r="X13" i="3"/>
  <c r="X14" i="3"/>
  <c r="X15" i="3"/>
  <c r="X16" i="3"/>
  <c r="X17" i="3"/>
  <c r="X18" i="3"/>
  <c r="X19" i="3"/>
  <c r="X20" i="3"/>
  <c r="V24" i="3"/>
  <c r="B40" i="3"/>
  <c r="F40" i="3"/>
  <c r="J40" i="3"/>
  <c r="L55" i="3" s="1"/>
  <c r="L77" i="3" s="1"/>
  <c r="N40" i="3"/>
  <c r="R40" i="3"/>
  <c r="D41" i="3"/>
  <c r="H41" i="3"/>
  <c r="L41" i="3"/>
  <c r="P41" i="3"/>
  <c r="E156" i="3" l="1"/>
  <c r="O164" i="3"/>
  <c r="U161" i="3"/>
  <c r="M157" i="3"/>
  <c r="D168" i="3"/>
  <c r="U166" i="3"/>
  <c r="M166" i="3"/>
  <c r="D155" i="3"/>
  <c r="K170" i="3"/>
  <c r="M171" i="3"/>
  <c r="G163" i="3"/>
  <c r="N168" i="3"/>
  <c r="M163" i="3"/>
  <c r="U171" i="3"/>
  <c r="E169" i="3"/>
  <c r="J158" i="3"/>
  <c r="L157" i="3"/>
  <c r="R171" i="3"/>
  <c r="D165" i="3"/>
  <c r="U164" i="3"/>
  <c r="K173" i="3"/>
  <c r="J168" i="3"/>
  <c r="P160" i="3"/>
  <c r="T170" i="3"/>
  <c r="P170" i="3"/>
  <c r="G171" i="3"/>
  <c r="F172" i="3"/>
  <c r="Q164" i="3"/>
  <c r="S163" i="3"/>
  <c r="K163" i="3"/>
  <c r="S160" i="3"/>
  <c r="O167" i="3"/>
  <c r="O212" i="3"/>
  <c r="U155" i="3"/>
  <c r="H155" i="3"/>
  <c r="S165" i="3"/>
  <c r="M169" i="3"/>
  <c r="P164" i="3"/>
  <c r="T167" i="3"/>
  <c r="E165" i="3"/>
  <c r="R158" i="3"/>
  <c r="T157" i="3"/>
  <c r="P157" i="3"/>
  <c r="N160" i="3"/>
  <c r="J160" i="3"/>
  <c r="T155" i="3"/>
  <c r="P155" i="3"/>
  <c r="L155" i="3"/>
  <c r="J171" i="3"/>
  <c r="G168" i="3"/>
  <c r="T163" i="3"/>
  <c r="R168" i="3"/>
  <c r="E161" i="3"/>
  <c r="R166" i="3"/>
  <c r="N166" i="3"/>
  <c r="G170" i="3"/>
  <c r="M160" i="3"/>
  <c r="Q170" i="3"/>
  <c r="H163" i="3"/>
  <c r="H171" i="3"/>
  <c r="U174" i="3"/>
  <c r="E160" i="3"/>
  <c r="O158" i="3"/>
  <c r="O159" i="3"/>
  <c r="K164" i="3"/>
  <c r="F159" i="3"/>
  <c r="U157" i="3"/>
  <c r="U135" i="3"/>
  <c r="U162" i="3"/>
  <c r="M161" i="3"/>
  <c r="M162" i="3"/>
  <c r="H157" i="3"/>
  <c r="D157" i="3"/>
  <c r="S167" i="3"/>
  <c r="S212" i="3"/>
  <c r="K160" i="3"/>
  <c r="K156" i="3"/>
  <c r="F156" i="3"/>
  <c r="U173" i="3"/>
  <c r="U172" i="3"/>
  <c r="Q155" i="3"/>
  <c r="M172" i="3"/>
  <c r="H173" i="3"/>
  <c r="D173" i="3"/>
  <c r="S169" i="3"/>
  <c r="O165" i="3"/>
  <c r="F165" i="3"/>
  <c r="G40" i="3"/>
  <c r="G41" i="3"/>
  <c r="E159" i="3"/>
  <c r="M165" i="3"/>
  <c r="P159" i="3"/>
  <c r="N245" i="3"/>
  <c r="N157" i="3"/>
  <c r="T156" i="3"/>
  <c r="L156" i="3"/>
  <c r="M159" i="3"/>
  <c r="M203" i="3"/>
  <c r="M158" i="3"/>
  <c r="Q156" i="3"/>
  <c r="U165" i="3"/>
  <c r="U169" i="3"/>
  <c r="E170" i="3"/>
  <c r="R164" i="3"/>
  <c r="N164" i="3"/>
  <c r="J164" i="3"/>
  <c r="T161" i="3"/>
  <c r="P161" i="3"/>
  <c r="L161" i="3"/>
  <c r="R174" i="3"/>
  <c r="N262" i="3"/>
  <c r="N174" i="3"/>
  <c r="J174" i="3"/>
  <c r="T173" i="3"/>
  <c r="P173" i="3"/>
  <c r="L52" i="3"/>
  <c r="L74" i="3" s="1"/>
  <c r="L173" i="3"/>
  <c r="R170" i="3"/>
  <c r="N170" i="3"/>
  <c r="J170" i="3"/>
  <c r="D169" i="3"/>
  <c r="G162" i="3"/>
  <c r="G157" i="3"/>
  <c r="G135" i="3"/>
  <c r="K172" i="3"/>
  <c r="T246" i="3"/>
  <c r="T158" i="3"/>
  <c r="L158" i="3"/>
  <c r="L136" i="3"/>
  <c r="R157" i="3"/>
  <c r="R135" i="3"/>
  <c r="J245" i="3"/>
  <c r="J157" i="3"/>
  <c r="E245" i="3"/>
  <c r="E157" i="3"/>
  <c r="E162" i="3"/>
  <c r="E140" i="3"/>
  <c r="P174" i="3"/>
  <c r="P152" i="3"/>
  <c r="G255" i="3"/>
  <c r="G167" i="3"/>
  <c r="R172" i="3"/>
  <c r="N172" i="3"/>
  <c r="J172" i="3"/>
  <c r="T165" i="3"/>
  <c r="P165" i="3"/>
  <c r="L165" i="3"/>
  <c r="M145" i="3"/>
  <c r="M167" i="3"/>
  <c r="M262" i="3"/>
  <c r="M174" i="3"/>
  <c r="H158" i="3"/>
  <c r="H136" i="3"/>
  <c r="D203" i="3"/>
  <c r="D158" i="3"/>
  <c r="F202" i="3"/>
  <c r="F157" i="3"/>
  <c r="H156" i="3"/>
  <c r="D156" i="3"/>
  <c r="F155" i="3"/>
  <c r="H170" i="3"/>
  <c r="S61" i="3"/>
  <c r="S83" i="3" s="1"/>
  <c r="S207" i="3"/>
  <c r="S162" i="3"/>
  <c r="O162" i="3"/>
  <c r="S55" i="3"/>
  <c r="S77" i="3" s="1"/>
  <c r="O172" i="3"/>
  <c r="G166" i="3"/>
  <c r="U160" i="3"/>
  <c r="F164" i="3"/>
  <c r="S262" i="3"/>
  <c r="S174" i="3"/>
  <c r="S152" i="3"/>
  <c r="O170" i="3"/>
  <c r="K171" i="3"/>
  <c r="L255" i="3"/>
  <c r="L167" i="3"/>
  <c r="N246" i="3"/>
  <c r="N158" i="3"/>
  <c r="N136" i="3"/>
  <c r="R160" i="3"/>
  <c r="N171" i="3"/>
  <c r="L163" i="3"/>
  <c r="G160" i="3"/>
  <c r="J166" i="3"/>
  <c r="L170" i="3"/>
  <c r="D163" i="3"/>
  <c r="Q163" i="3"/>
  <c r="U255" i="3"/>
  <c r="U167" i="3"/>
  <c r="E219" i="3"/>
  <c r="E174" i="3"/>
  <c r="E152" i="3"/>
  <c r="O163" i="3"/>
  <c r="K246" i="3"/>
  <c r="K158" i="3"/>
  <c r="K136" i="3"/>
  <c r="F163" i="3"/>
  <c r="U168" i="3"/>
  <c r="Q161" i="3"/>
  <c r="M168" i="3"/>
  <c r="H161" i="3"/>
  <c r="D161" i="3"/>
  <c r="O262" i="3"/>
  <c r="O174" i="3"/>
  <c r="K54" i="3"/>
  <c r="K76" i="3" s="1"/>
  <c r="K174" i="3"/>
  <c r="K152" i="3"/>
  <c r="F160" i="3"/>
  <c r="Q173" i="3"/>
  <c r="Q166" i="3"/>
  <c r="M155" i="3"/>
  <c r="H166" i="3"/>
  <c r="D166" i="3"/>
  <c r="S171" i="3"/>
  <c r="O169" i="3"/>
  <c r="K165" i="3"/>
  <c r="F169" i="3"/>
  <c r="I128" i="3"/>
  <c r="I122" i="3"/>
  <c r="I129" i="3"/>
  <c r="I55" i="3"/>
  <c r="I77" i="3" s="1"/>
  <c r="D99" i="3" s="1"/>
  <c r="T143" i="3" s="1"/>
  <c r="I53" i="3"/>
  <c r="I75" i="3" s="1"/>
  <c r="D97" i="3" s="1"/>
  <c r="I111" i="3"/>
  <c r="I52" i="3"/>
  <c r="I74" i="3" s="1"/>
  <c r="D96" i="3" s="1"/>
  <c r="G207" i="3" s="1"/>
  <c r="I46" i="3"/>
  <c r="I68" i="3" s="1"/>
  <c r="D90" i="3" s="1"/>
  <c r="E163" i="3"/>
  <c r="E158" i="3"/>
  <c r="E136" i="3"/>
  <c r="M170" i="3"/>
  <c r="P163" i="3"/>
  <c r="G158" i="3"/>
  <c r="G136" i="3"/>
  <c r="N161" i="3"/>
  <c r="T160" i="3"/>
  <c r="L160" i="3"/>
  <c r="M164" i="3"/>
  <c r="Q160" i="3"/>
  <c r="U170" i="3"/>
  <c r="R159" i="3"/>
  <c r="N159" i="3"/>
  <c r="J159" i="3"/>
  <c r="T162" i="3"/>
  <c r="T207" i="3"/>
  <c r="T140" i="3"/>
  <c r="P162" i="3"/>
  <c r="P207" i="3"/>
  <c r="P140" i="3"/>
  <c r="L162" i="3"/>
  <c r="L207" i="3"/>
  <c r="L140" i="3"/>
  <c r="R167" i="3"/>
  <c r="R212" i="3"/>
  <c r="R145" i="3"/>
  <c r="N167" i="3"/>
  <c r="N212" i="3"/>
  <c r="N145" i="3"/>
  <c r="J167" i="3"/>
  <c r="J212" i="3"/>
  <c r="J145" i="3"/>
  <c r="T166" i="3"/>
  <c r="P166" i="3"/>
  <c r="L53" i="3"/>
  <c r="L75" i="3" s="1"/>
  <c r="L166" i="3"/>
  <c r="R165" i="3"/>
  <c r="N165" i="3"/>
  <c r="J165" i="3"/>
  <c r="I130" i="3"/>
  <c r="I116" i="3"/>
  <c r="I112" i="3"/>
  <c r="I123" i="3"/>
  <c r="I47" i="3"/>
  <c r="I69" i="3" s="1"/>
  <c r="D91" i="3" s="1"/>
  <c r="I60" i="3"/>
  <c r="I82" i="3" s="1"/>
  <c r="D104" i="3" s="1"/>
  <c r="K148" i="3" s="1"/>
  <c r="I56" i="3"/>
  <c r="I78" i="3" s="1"/>
  <c r="D100" i="3" s="1"/>
  <c r="I54" i="3"/>
  <c r="I76" i="3" s="1"/>
  <c r="D98" i="3" s="1"/>
  <c r="D171" i="3"/>
  <c r="U159" i="3"/>
  <c r="G161" i="3"/>
  <c r="K166" i="3"/>
  <c r="T164" i="3"/>
  <c r="L164" i="3"/>
  <c r="R161" i="3"/>
  <c r="J161" i="3"/>
  <c r="E168" i="3"/>
  <c r="P167" i="3"/>
  <c r="P145" i="3"/>
  <c r="R155" i="3"/>
  <c r="N155" i="3"/>
  <c r="J155" i="3"/>
  <c r="E155" i="3"/>
  <c r="E166" i="3"/>
  <c r="E211" i="3"/>
  <c r="T169" i="3"/>
  <c r="P169" i="3"/>
  <c r="L169" i="3"/>
  <c r="G165" i="3"/>
  <c r="G210" i="3"/>
  <c r="I124" i="3"/>
  <c r="I118" i="3"/>
  <c r="I113" i="3"/>
  <c r="I61" i="3"/>
  <c r="I83" i="3" s="1"/>
  <c r="D105" i="3" s="1"/>
  <c r="J216" i="3" s="1"/>
  <c r="I57" i="3"/>
  <c r="I79" i="3" s="1"/>
  <c r="D101" i="3" s="1"/>
  <c r="I117" i="3"/>
  <c r="I62" i="3"/>
  <c r="I84" i="3" s="1"/>
  <c r="D106" i="3" s="1"/>
  <c r="I48" i="3"/>
  <c r="I70" i="3" s="1"/>
  <c r="D92" i="3" s="1"/>
  <c r="L246" i="3" s="1"/>
  <c r="I120" i="3"/>
  <c r="I114" i="3"/>
  <c r="I115" i="3"/>
  <c r="I63" i="3"/>
  <c r="I85" i="3" s="1"/>
  <c r="D107" i="3" s="1"/>
  <c r="I59" i="3"/>
  <c r="I81" i="3" s="1"/>
  <c r="D103" i="3" s="1"/>
  <c r="I119" i="3"/>
  <c r="I58" i="3"/>
  <c r="I80" i="3" s="1"/>
  <c r="D102" i="3" s="1"/>
  <c r="I64" i="3"/>
  <c r="I86" i="3" s="1"/>
  <c r="D108" i="3" s="1"/>
  <c r="M219" i="3" s="1"/>
  <c r="Q165" i="3"/>
  <c r="Q169" i="3"/>
  <c r="H164" i="3"/>
  <c r="D164" i="3"/>
  <c r="F161" i="3"/>
  <c r="H160" i="3"/>
  <c r="D160" i="3"/>
  <c r="F173" i="3"/>
  <c r="H143" i="3"/>
  <c r="H165" i="3"/>
  <c r="S245" i="3"/>
  <c r="S202" i="3"/>
  <c r="S135" i="3"/>
  <c r="S157" i="3"/>
  <c r="O168" i="3"/>
  <c r="O146" i="3"/>
  <c r="O245" i="3"/>
  <c r="O202" i="3"/>
  <c r="O135" i="3"/>
  <c r="O157" i="3"/>
  <c r="K168" i="3"/>
  <c r="K245" i="3"/>
  <c r="K202" i="3"/>
  <c r="K157" i="3"/>
  <c r="K135" i="3"/>
  <c r="S172" i="3"/>
  <c r="S155" i="3"/>
  <c r="O166" i="3"/>
  <c r="O155" i="3"/>
  <c r="G172" i="3"/>
  <c r="G155" i="3"/>
  <c r="S246" i="3"/>
  <c r="S158" i="3"/>
  <c r="S136" i="3"/>
  <c r="S203" i="3"/>
  <c r="Q168" i="3"/>
  <c r="Q213" i="3"/>
  <c r="H168" i="3"/>
  <c r="H213" i="3"/>
  <c r="F255" i="3"/>
  <c r="F167" i="3"/>
  <c r="F212" i="3"/>
  <c r="F145" i="3"/>
  <c r="F170" i="3"/>
  <c r="F168" i="3"/>
  <c r="H255" i="3"/>
  <c r="H212" i="3"/>
  <c r="H167" i="3"/>
  <c r="H145" i="3"/>
  <c r="D255" i="3"/>
  <c r="D212" i="3"/>
  <c r="D145" i="3"/>
  <c r="D167" i="3"/>
  <c r="S146" i="3"/>
  <c r="S168" i="3"/>
  <c r="Q159" i="3"/>
  <c r="Q246" i="3"/>
  <c r="Q203" i="3"/>
  <c r="Q158" i="3"/>
  <c r="Q136" i="3"/>
  <c r="U134" i="3"/>
  <c r="U156" i="3"/>
  <c r="E255" i="3"/>
  <c r="E212" i="3"/>
  <c r="E145" i="3"/>
  <c r="E167" i="3"/>
  <c r="S164" i="3"/>
  <c r="S159" i="3"/>
  <c r="K159" i="3"/>
  <c r="F246" i="3"/>
  <c r="F203" i="3"/>
  <c r="F158" i="3"/>
  <c r="F136" i="3"/>
  <c r="Q245" i="3"/>
  <c r="Q157" i="3"/>
  <c r="Q135" i="3"/>
  <c r="Q202" i="3"/>
  <c r="Q207" i="3"/>
  <c r="Q162" i="3"/>
  <c r="H162" i="3"/>
  <c r="H207" i="3"/>
  <c r="D162" i="3"/>
  <c r="D207" i="3"/>
  <c r="S156" i="3"/>
  <c r="S134" i="3"/>
  <c r="O160" i="3"/>
  <c r="O156" i="3"/>
  <c r="K255" i="3"/>
  <c r="K167" i="3"/>
  <c r="K212" i="3"/>
  <c r="K145" i="3"/>
  <c r="F262" i="3"/>
  <c r="F219" i="3"/>
  <c r="F152" i="3"/>
  <c r="F174" i="3"/>
  <c r="Q172" i="3"/>
  <c r="M173" i="3"/>
  <c r="H172" i="3"/>
  <c r="D172" i="3"/>
  <c r="S170" i="3"/>
  <c r="O259" i="3"/>
  <c r="O171" i="3"/>
  <c r="K169" i="3"/>
  <c r="F259" i="3"/>
  <c r="F171" i="3"/>
  <c r="F149" i="3"/>
  <c r="E164" i="3"/>
  <c r="P246" i="3"/>
  <c r="P203" i="3"/>
  <c r="P158" i="3"/>
  <c r="P136" i="3"/>
  <c r="G164" i="3"/>
  <c r="G159" i="3"/>
  <c r="N207" i="3"/>
  <c r="N162" i="3"/>
  <c r="T219" i="3"/>
  <c r="T174" i="3"/>
  <c r="T262" i="3"/>
  <c r="T152" i="3"/>
  <c r="L219" i="3"/>
  <c r="L174" i="3"/>
  <c r="L152" i="3"/>
  <c r="L262" i="3"/>
  <c r="Q255" i="3"/>
  <c r="Q167" i="3"/>
  <c r="Q145" i="3"/>
  <c r="Q212" i="3"/>
  <c r="Q262" i="3"/>
  <c r="Q219" i="3"/>
  <c r="Q174" i="3"/>
  <c r="Q152" i="3"/>
  <c r="E149" i="3"/>
  <c r="E171" i="3"/>
  <c r="R163" i="3"/>
  <c r="N163" i="3"/>
  <c r="J163" i="3"/>
  <c r="T168" i="3"/>
  <c r="T146" i="3"/>
  <c r="P168" i="3"/>
  <c r="P213" i="3"/>
  <c r="L168" i="3"/>
  <c r="L213" i="3"/>
  <c r="R156" i="3"/>
  <c r="N156" i="3"/>
  <c r="J156" i="3"/>
  <c r="T172" i="3"/>
  <c r="P172" i="3"/>
  <c r="L172" i="3"/>
  <c r="R169" i="3"/>
  <c r="N169" i="3"/>
  <c r="J169" i="3"/>
  <c r="D170" i="3"/>
  <c r="I126" i="3"/>
  <c r="I121" i="3"/>
  <c r="I51" i="3"/>
  <c r="I73" i="3" s="1"/>
  <c r="D95" i="3" s="1"/>
  <c r="N206" i="3" s="1"/>
  <c r="I49" i="3"/>
  <c r="I71" i="3" s="1"/>
  <c r="D93" i="3" s="1"/>
  <c r="E247" i="3" s="1"/>
  <c r="I45" i="3"/>
  <c r="I67" i="3" s="1"/>
  <c r="D89" i="3" s="1"/>
  <c r="E200" i="3" s="1"/>
  <c r="I127" i="3"/>
  <c r="I125" i="3"/>
  <c r="I50" i="3"/>
  <c r="I72" i="3" s="1"/>
  <c r="D94" i="3" s="1"/>
  <c r="K138" i="3" s="1"/>
  <c r="U163" i="3"/>
  <c r="U246" i="3"/>
  <c r="U203" i="3"/>
  <c r="U158" i="3"/>
  <c r="U136" i="3"/>
  <c r="K243" i="3"/>
  <c r="K155" i="3"/>
  <c r="K133" i="3"/>
  <c r="T247" i="3"/>
  <c r="T159" i="3"/>
  <c r="T137" i="3"/>
  <c r="L247" i="3"/>
  <c r="L159" i="3"/>
  <c r="L137" i="3"/>
  <c r="R207" i="3"/>
  <c r="R162" i="3"/>
  <c r="J250" i="3"/>
  <c r="J162" i="3"/>
  <c r="P156" i="3"/>
  <c r="G156" i="3"/>
  <c r="G134" i="3"/>
  <c r="G262" i="3"/>
  <c r="G219" i="3"/>
  <c r="G152" i="3"/>
  <c r="G174" i="3"/>
  <c r="R173" i="3"/>
  <c r="N173" i="3"/>
  <c r="J173" i="3"/>
  <c r="E173" i="3"/>
  <c r="E172" i="3"/>
  <c r="T259" i="3"/>
  <c r="T216" i="3"/>
  <c r="T171" i="3"/>
  <c r="P259" i="3"/>
  <c r="P216" i="3"/>
  <c r="P171" i="3"/>
  <c r="P149" i="3"/>
  <c r="L259" i="3"/>
  <c r="L216" i="3"/>
  <c r="L149" i="3"/>
  <c r="L171" i="3"/>
  <c r="G169" i="3"/>
  <c r="M156" i="3"/>
  <c r="Q259" i="3"/>
  <c r="Q216" i="3"/>
  <c r="Q171" i="3"/>
  <c r="Q149" i="3"/>
  <c r="H247" i="3"/>
  <c r="H204" i="3"/>
  <c r="H159" i="3"/>
  <c r="H137" i="3"/>
  <c r="D247" i="3"/>
  <c r="D204" i="3"/>
  <c r="D159" i="3"/>
  <c r="D137" i="3"/>
  <c r="F140" i="3"/>
  <c r="F162" i="3"/>
  <c r="H262" i="3"/>
  <c r="H219" i="3"/>
  <c r="H174" i="3"/>
  <c r="H152" i="3"/>
  <c r="D219" i="3"/>
  <c r="D262" i="3"/>
  <c r="D174" i="3"/>
  <c r="D152" i="3"/>
  <c r="F144" i="3"/>
  <c r="F166" i="3"/>
  <c r="H169" i="3"/>
  <c r="S161" i="3"/>
  <c r="O161" i="3"/>
  <c r="K140" i="3"/>
  <c r="K207" i="3"/>
  <c r="K162" i="3"/>
  <c r="K161" i="3"/>
  <c r="S166" i="3"/>
  <c r="S144" i="3"/>
  <c r="S173" i="3"/>
  <c r="O173" i="3"/>
  <c r="G173" i="3"/>
  <c r="L204" i="3" l="1"/>
  <c r="T204" i="3"/>
  <c r="K200" i="3"/>
  <c r="S200" i="3"/>
  <c r="J143" i="3"/>
  <c r="R210" i="3"/>
  <c r="K137" i="3"/>
  <c r="G133" i="3"/>
  <c r="O200" i="3"/>
  <c r="D205" i="3"/>
  <c r="N133" i="3"/>
  <c r="N137" i="3"/>
  <c r="O138" i="3"/>
  <c r="K247" i="3"/>
  <c r="G200" i="3"/>
  <c r="N210" i="3"/>
  <c r="U138" i="3"/>
  <c r="G204" i="3"/>
  <c r="D149" i="3"/>
  <c r="E259" i="3"/>
  <c r="F216" i="3"/>
  <c r="O149" i="3"/>
  <c r="F215" i="3"/>
  <c r="J200" i="3"/>
  <c r="R200" i="3"/>
  <c r="U204" i="3"/>
  <c r="J137" i="3"/>
  <c r="R137" i="3"/>
  <c r="Q138" i="3"/>
  <c r="S216" i="3"/>
  <c r="M133" i="3"/>
  <c r="F138" i="3"/>
  <c r="U248" i="3"/>
  <c r="H215" i="3"/>
  <c r="R216" i="3"/>
  <c r="K139" i="3"/>
  <c r="T149" i="3"/>
  <c r="D215" i="3"/>
  <c r="E216" i="3"/>
  <c r="O216" i="3"/>
  <c r="S215" i="3"/>
  <c r="S204" i="3"/>
  <c r="Q137" i="3"/>
  <c r="S133" i="3"/>
  <c r="H205" i="3"/>
  <c r="T138" i="3"/>
  <c r="L258" i="3"/>
  <c r="G248" i="3"/>
  <c r="R138" i="3"/>
  <c r="K149" i="3"/>
  <c r="O258" i="3"/>
  <c r="T215" i="3"/>
  <c r="U148" i="3"/>
  <c r="F200" i="3"/>
  <c r="Q133" i="3"/>
  <c r="G216" i="3"/>
  <c r="M149" i="3"/>
  <c r="F148" i="3"/>
  <c r="D216" i="3"/>
  <c r="L138" i="3"/>
  <c r="M148" i="3"/>
  <c r="S149" i="3"/>
  <c r="G138" i="3"/>
  <c r="N149" i="3"/>
  <c r="R248" i="3"/>
  <c r="K259" i="3"/>
  <c r="G95" i="3"/>
  <c r="K151" i="3"/>
  <c r="U151" i="3"/>
  <c r="D151" i="3"/>
  <c r="T218" i="3"/>
  <c r="P218" i="3"/>
  <c r="L261" i="3"/>
  <c r="K261" i="3"/>
  <c r="U261" i="3"/>
  <c r="H261" i="3"/>
  <c r="D261" i="3"/>
  <c r="P151" i="3"/>
  <c r="L218" i="3"/>
  <c r="K218" i="3"/>
  <c r="U218" i="3"/>
  <c r="H218" i="3"/>
  <c r="D218" i="3"/>
  <c r="T151" i="3"/>
  <c r="P261" i="3"/>
  <c r="L151" i="3"/>
  <c r="Q261" i="3"/>
  <c r="F151" i="3"/>
  <c r="M151" i="3"/>
  <c r="R151" i="3"/>
  <c r="N151" i="3"/>
  <c r="J151" i="3"/>
  <c r="E151" i="3"/>
  <c r="S151" i="3"/>
  <c r="O151" i="3"/>
  <c r="G151" i="3"/>
  <c r="R218" i="3"/>
  <c r="J218" i="3"/>
  <c r="O261" i="3"/>
  <c r="Q151" i="3"/>
  <c r="F218" i="3"/>
  <c r="M261" i="3"/>
  <c r="R261" i="3"/>
  <c r="N218" i="3"/>
  <c r="J261" i="3"/>
  <c r="E261" i="3"/>
  <c r="S261" i="3"/>
  <c r="O218" i="3"/>
  <c r="G218" i="3"/>
  <c r="H151" i="3"/>
  <c r="T261" i="3"/>
  <c r="Q218" i="3"/>
  <c r="M218" i="3"/>
  <c r="N261" i="3"/>
  <c r="E218" i="3"/>
  <c r="S218" i="3"/>
  <c r="G261" i="3"/>
  <c r="F261" i="3"/>
  <c r="G94" i="3"/>
  <c r="F150" i="3"/>
  <c r="U150" i="3"/>
  <c r="M150" i="3"/>
  <c r="F260" i="3"/>
  <c r="U260" i="3"/>
  <c r="M260" i="3"/>
  <c r="K217" i="3"/>
  <c r="R217" i="3"/>
  <c r="N217" i="3"/>
  <c r="J217" i="3"/>
  <c r="F217" i="3"/>
  <c r="U217" i="3"/>
  <c r="K150" i="3"/>
  <c r="K260" i="3"/>
  <c r="J260" i="3"/>
  <c r="O217" i="3"/>
  <c r="G217" i="3"/>
  <c r="Q150" i="3"/>
  <c r="H150" i="3"/>
  <c r="D150" i="3"/>
  <c r="T217" i="3"/>
  <c r="P260" i="3"/>
  <c r="L150" i="3"/>
  <c r="E150" i="3"/>
  <c r="R260" i="3"/>
  <c r="S217" i="3"/>
  <c r="G150" i="3"/>
  <c r="Q217" i="3"/>
  <c r="H217" i="3"/>
  <c r="D217" i="3"/>
  <c r="P150" i="3"/>
  <c r="E217" i="3"/>
  <c r="M217" i="3"/>
  <c r="N260" i="3"/>
  <c r="J150" i="3"/>
  <c r="S260" i="3"/>
  <c r="G260" i="3"/>
  <c r="Q260" i="3"/>
  <c r="H260" i="3"/>
  <c r="D260" i="3"/>
  <c r="T260" i="3"/>
  <c r="L260" i="3"/>
  <c r="E260" i="3"/>
  <c r="O150" i="3"/>
  <c r="P217" i="3"/>
  <c r="R150" i="3"/>
  <c r="N150" i="3"/>
  <c r="O260" i="3"/>
  <c r="S150" i="3"/>
  <c r="T150" i="3"/>
  <c r="L217" i="3"/>
  <c r="J93" i="3"/>
  <c r="O142" i="3"/>
  <c r="U142" i="3"/>
  <c r="Q142" i="3"/>
  <c r="P142" i="3"/>
  <c r="R209" i="3"/>
  <c r="N209" i="3"/>
  <c r="J209" i="3"/>
  <c r="O252" i="3"/>
  <c r="U252" i="3"/>
  <c r="P252" i="3"/>
  <c r="K252" i="3"/>
  <c r="R142" i="3"/>
  <c r="J142" i="3"/>
  <c r="O209" i="3"/>
  <c r="Q252" i="3"/>
  <c r="K209" i="3"/>
  <c r="N142" i="3"/>
  <c r="R252" i="3"/>
  <c r="J252" i="3"/>
  <c r="M252" i="3"/>
  <c r="T142" i="3"/>
  <c r="L142" i="3"/>
  <c r="H142" i="3"/>
  <c r="D142" i="3"/>
  <c r="S209" i="3"/>
  <c r="E142" i="3"/>
  <c r="G209" i="3"/>
  <c r="N252" i="3"/>
  <c r="F142" i="3"/>
  <c r="L252" i="3"/>
  <c r="S142" i="3"/>
  <c r="P209" i="3"/>
  <c r="M142" i="3"/>
  <c r="L209" i="3"/>
  <c r="H209" i="3"/>
  <c r="D209" i="3"/>
  <c r="G142" i="3"/>
  <c r="U209" i="3"/>
  <c r="F252" i="3"/>
  <c r="F209" i="3" s="1"/>
  <c r="T252" i="3"/>
  <c r="H252" i="3"/>
  <c r="D252" i="3"/>
  <c r="S252" i="3"/>
  <c r="E252" i="3"/>
  <c r="G252" i="3"/>
  <c r="M209" i="3"/>
  <c r="T209" i="3"/>
  <c r="E209" i="3"/>
  <c r="Q209" i="3"/>
  <c r="K142" i="3"/>
  <c r="J92" i="3"/>
  <c r="G141" i="3"/>
  <c r="M141" i="3"/>
  <c r="S141" i="3"/>
  <c r="K141" i="3"/>
  <c r="H141" i="3"/>
  <c r="G251" i="3"/>
  <c r="M251" i="3"/>
  <c r="S251" i="3"/>
  <c r="K251" i="3"/>
  <c r="T251" i="3"/>
  <c r="H208" i="3"/>
  <c r="G208" i="3"/>
  <c r="S208" i="3"/>
  <c r="K208" i="3"/>
  <c r="T208" i="3"/>
  <c r="H251" i="3"/>
  <c r="M208" i="3"/>
  <c r="L208" i="3"/>
  <c r="D208" i="3"/>
  <c r="Q208" i="3"/>
  <c r="O208" i="3"/>
  <c r="E251" i="3"/>
  <c r="P251" i="3"/>
  <c r="R141" i="3"/>
  <c r="N141" i="3"/>
  <c r="J141" i="3"/>
  <c r="U208" i="3"/>
  <c r="L141" i="3"/>
  <c r="O141" i="3"/>
  <c r="F141" i="3"/>
  <c r="T141" i="3"/>
  <c r="D251" i="3"/>
  <c r="Q251" i="3"/>
  <c r="P141" i="3"/>
  <c r="R208" i="3"/>
  <c r="J208" i="3"/>
  <c r="D141" i="3"/>
  <c r="F208" i="3"/>
  <c r="E141" i="3"/>
  <c r="P208" i="3"/>
  <c r="R251" i="3"/>
  <c r="N251" i="3"/>
  <c r="J251" i="3"/>
  <c r="U251" i="3"/>
  <c r="Q141" i="3"/>
  <c r="U141" i="3"/>
  <c r="L251" i="3"/>
  <c r="O251" i="3"/>
  <c r="F251" i="3"/>
  <c r="E208" i="3"/>
  <c r="N208" i="3"/>
  <c r="F95" i="3"/>
  <c r="E147" i="3"/>
  <c r="M214" i="3"/>
  <c r="S147" i="3"/>
  <c r="U214" i="3"/>
  <c r="D257" i="3"/>
  <c r="E257" i="3"/>
  <c r="M257" i="3"/>
  <c r="S257" i="3"/>
  <c r="D214" i="3"/>
  <c r="E214" i="3"/>
  <c r="U147" i="3"/>
  <c r="O257" i="3"/>
  <c r="F257" i="3"/>
  <c r="T147" i="3"/>
  <c r="L147" i="3"/>
  <c r="K147" i="3"/>
  <c r="R147" i="3"/>
  <c r="N147" i="3"/>
  <c r="J147" i="3"/>
  <c r="G147" i="3"/>
  <c r="S214" i="3"/>
  <c r="F214" i="3"/>
  <c r="P214" i="3"/>
  <c r="G214" i="3"/>
  <c r="Q147" i="3"/>
  <c r="R214" i="3"/>
  <c r="J214" i="3"/>
  <c r="M147" i="3"/>
  <c r="U257" i="3"/>
  <c r="T257" i="3"/>
  <c r="P257" i="3"/>
  <c r="L214" i="3"/>
  <c r="Q257" i="3"/>
  <c r="K257" i="3"/>
  <c r="R257" i="3"/>
  <c r="N257" i="3"/>
  <c r="J257" i="3"/>
  <c r="H257" i="3"/>
  <c r="O214" i="3"/>
  <c r="T214" i="3"/>
  <c r="L257" i="3"/>
  <c r="Q214" i="3"/>
  <c r="H214" i="3"/>
  <c r="D147" i="3"/>
  <c r="O147" i="3"/>
  <c r="F147" i="3"/>
  <c r="P147" i="3"/>
  <c r="K214" i="3"/>
  <c r="N214" i="3"/>
  <c r="G257" i="3"/>
  <c r="H147" i="3"/>
  <c r="Q139" i="3"/>
  <c r="L148" i="3"/>
  <c r="L210" i="3"/>
  <c r="Q215" i="3"/>
  <c r="I257" i="3"/>
  <c r="I147" i="3"/>
  <c r="I169" i="3"/>
  <c r="D191" i="3" s="1"/>
  <c r="F183" i="3" s="1"/>
  <c r="I214" i="3"/>
  <c r="I95" i="3"/>
  <c r="D146" i="3"/>
  <c r="N146" i="3"/>
  <c r="G146" i="3"/>
  <c r="N256" i="3"/>
  <c r="J256" i="3"/>
  <c r="G256" i="3"/>
  <c r="R256" i="3"/>
  <c r="D256" i="3"/>
  <c r="N213" i="3"/>
  <c r="J213" i="3"/>
  <c r="G213" i="3"/>
  <c r="R213" i="3"/>
  <c r="E213" i="3"/>
  <c r="G93" i="3"/>
  <c r="U144" i="3"/>
  <c r="M144" i="3"/>
  <c r="R144" i="3"/>
  <c r="U254" i="3"/>
  <c r="R211" i="3"/>
  <c r="N254" i="3"/>
  <c r="M211" i="3"/>
  <c r="R254" i="3"/>
  <c r="N211" i="3"/>
  <c r="P144" i="3"/>
  <c r="H92" i="3"/>
  <c r="K134" i="3"/>
  <c r="F134" i="3"/>
  <c r="T201" i="3"/>
  <c r="L201" i="3"/>
  <c r="Q201" i="3"/>
  <c r="E244" i="3"/>
  <c r="K244" i="3"/>
  <c r="Q134" i="3"/>
  <c r="E201" i="3"/>
  <c r="K201" i="3"/>
  <c r="F244" i="3"/>
  <c r="F201" i="3" s="1"/>
  <c r="T134" i="3"/>
  <c r="L134" i="3"/>
  <c r="K143" i="3"/>
  <c r="Q144" i="3"/>
  <c r="H249" i="3"/>
  <c r="Q249" i="3"/>
  <c r="U256" i="3"/>
  <c r="J254" i="3"/>
  <c r="T210" i="3"/>
  <c r="U253" i="3"/>
  <c r="M253" i="3"/>
  <c r="E143" i="3"/>
  <c r="J146" i="3"/>
  <c r="D213" i="3"/>
  <c r="K206" i="3"/>
  <c r="O206" i="3"/>
  <c r="F211" i="3"/>
  <c r="P201" i="3"/>
  <c r="I253" i="3"/>
  <c r="I210" i="3"/>
  <c r="I143" i="3"/>
  <c r="I165" i="3"/>
  <c r="J201" i="3"/>
  <c r="R201" i="3"/>
  <c r="D194" i="3"/>
  <c r="G182" i="3" s="1"/>
  <c r="U201" i="3"/>
  <c r="F213" i="3"/>
  <c r="I246" i="3"/>
  <c r="I203" i="3"/>
  <c r="I158" i="3"/>
  <c r="D180" i="3" s="1"/>
  <c r="J182" i="3" s="1"/>
  <c r="I136" i="3"/>
  <c r="I250" i="3"/>
  <c r="I207" i="3"/>
  <c r="I162" i="3"/>
  <c r="D184" i="3" s="1"/>
  <c r="I180" i="3" s="1"/>
  <c r="I140" i="3"/>
  <c r="R249" i="3"/>
  <c r="F93" i="3"/>
  <c r="K215" i="3"/>
  <c r="T148" i="3"/>
  <c r="P148" i="3"/>
  <c r="G215" i="3"/>
  <c r="Q148" i="3"/>
  <c r="E215" i="3"/>
  <c r="R258" i="3"/>
  <c r="N258" i="3"/>
  <c r="J215" i="3"/>
  <c r="K258" i="3"/>
  <c r="T258" i="3"/>
  <c r="P258" i="3"/>
  <c r="G258" i="3"/>
  <c r="Q258" i="3"/>
  <c r="E258" i="3"/>
  <c r="R215" i="3"/>
  <c r="N215" i="3"/>
  <c r="J258" i="3"/>
  <c r="G148" i="3"/>
  <c r="E148" i="3"/>
  <c r="N148" i="3"/>
  <c r="J210" i="3"/>
  <c r="P211" i="3"/>
  <c r="U215" i="3"/>
  <c r="M215" i="3"/>
  <c r="I261" i="3"/>
  <c r="I218" i="3"/>
  <c r="I151" i="3"/>
  <c r="I173" i="3"/>
  <c r="K210" i="3"/>
  <c r="D211" i="3"/>
  <c r="H139" i="3"/>
  <c r="S250" i="3"/>
  <c r="H201" i="3"/>
  <c r="P253" i="3"/>
  <c r="R148" i="3"/>
  <c r="T249" i="3"/>
  <c r="F210" i="3"/>
  <c r="S254" i="3"/>
  <c r="K249" i="3"/>
  <c r="K250" i="3"/>
  <c r="O249" i="3"/>
  <c r="S249" i="3"/>
  <c r="F254" i="3"/>
  <c r="F250" i="3"/>
  <c r="F207" i="3" s="1"/>
  <c r="M244" i="3"/>
  <c r="G244" i="3"/>
  <c r="P244" i="3"/>
  <c r="J207" i="3"/>
  <c r="R250" i="3"/>
  <c r="G97" i="3"/>
  <c r="G91" i="3"/>
  <c r="D133" i="3"/>
  <c r="U133" i="3"/>
  <c r="H133" i="3"/>
  <c r="T133" i="3"/>
  <c r="P133" i="3"/>
  <c r="L133" i="3"/>
  <c r="Q200" i="3"/>
  <c r="D200" i="3"/>
  <c r="U243" i="3"/>
  <c r="H200" i="3"/>
  <c r="T200" i="3"/>
  <c r="P243" i="3"/>
  <c r="L200" i="3"/>
  <c r="Q243" i="3"/>
  <c r="D243" i="3"/>
  <c r="U200" i="3"/>
  <c r="H243" i="3"/>
  <c r="T243" i="3"/>
  <c r="P200" i="3"/>
  <c r="L243" i="3"/>
  <c r="I258" i="3"/>
  <c r="I170" i="3"/>
  <c r="I215" i="3"/>
  <c r="I148" i="3"/>
  <c r="D258" i="3"/>
  <c r="J244" i="3"/>
  <c r="N244" i="3"/>
  <c r="R244" i="3"/>
  <c r="L256" i="3"/>
  <c r="P256" i="3"/>
  <c r="N250" i="3"/>
  <c r="G247" i="3"/>
  <c r="S258" i="3"/>
  <c r="O244" i="3"/>
  <c r="O248" i="3"/>
  <c r="S244" i="3"/>
  <c r="D250" i="3"/>
  <c r="H250" i="3"/>
  <c r="Q250" i="3"/>
  <c r="K204" i="3"/>
  <c r="S247" i="3"/>
  <c r="U244" i="3"/>
  <c r="Q247" i="3"/>
  <c r="S256" i="3"/>
  <c r="F256" i="3"/>
  <c r="F258" i="3"/>
  <c r="H256" i="3"/>
  <c r="Q256" i="3"/>
  <c r="G243" i="3"/>
  <c r="O243" i="3"/>
  <c r="O254" i="3"/>
  <c r="S243" i="3"/>
  <c r="K256" i="3"/>
  <c r="O256" i="3"/>
  <c r="H253" i="3"/>
  <c r="D248" i="3"/>
  <c r="H248" i="3"/>
  <c r="F249" i="3"/>
  <c r="Q253" i="3"/>
  <c r="I252" i="3"/>
  <c r="I164" i="3"/>
  <c r="D186" i="3" s="1"/>
  <c r="J181" i="3" s="1"/>
  <c r="I209" i="3"/>
  <c r="I142" i="3"/>
  <c r="H94" i="3"/>
  <c r="O145" i="3"/>
  <c r="S145" i="3"/>
  <c r="O255" i="3"/>
  <c r="T255" i="3"/>
  <c r="S255" i="3"/>
  <c r="T212" i="3"/>
  <c r="G212" i="3"/>
  <c r="I168" i="3"/>
  <c r="I256" i="3"/>
  <c r="I213" i="3"/>
  <c r="I146" i="3"/>
  <c r="G253" i="3"/>
  <c r="E254" i="3"/>
  <c r="E243" i="3"/>
  <c r="J243" i="3"/>
  <c r="N243" i="3"/>
  <c r="R243" i="3"/>
  <c r="P212" i="3"/>
  <c r="E256" i="3"/>
  <c r="J249" i="3"/>
  <c r="R206" i="3"/>
  <c r="K254" i="3"/>
  <c r="G249" i="3"/>
  <c r="U247" i="3"/>
  <c r="D259" i="3"/>
  <c r="I93" i="3"/>
  <c r="M135" i="3"/>
  <c r="L135" i="3"/>
  <c r="T135" i="3"/>
  <c r="P135" i="3"/>
  <c r="U202" i="3"/>
  <c r="H135" i="3"/>
  <c r="D135" i="3"/>
  <c r="N202" i="3"/>
  <c r="G245" i="3"/>
  <c r="M245" i="3"/>
  <c r="L245" i="3"/>
  <c r="T245" i="3"/>
  <c r="P245" i="3"/>
  <c r="U245" i="3"/>
  <c r="H245" i="3"/>
  <c r="D202" i="3"/>
  <c r="D224" i="3" s="1"/>
  <c r="I226" i="3" s="1"/>
  <c r="G202" i="3"/>
  <c r="R202" i="3"/>
  <c r="J202" i="3"/>
  <c r="M202" i="3"/>
  <c r="L202" i="3"/>
  <c r="T202" i="3"/>
  <c r="P202" i="3"/>
  <c r="H202" i="3"/>
  <c r="D245" i="3"/>
  <c r="N135" i="3"/>
  <c r="E135" i="3"/>
  <c r="I262" i="3"/>
  <c r="I219" i="3"/>
  <c r="D241" i="3" s="1"/>
  <c r="H228" i="3" s="1"/>
  <c r="I174" i="3"/>
  <c r="D196" i="3" s="1"/>
  <c r="H183" i="3" s="1"/>
  <c r="I152" i="3"/>
  <c r="N253" i="3"/>
  <c r="R253" i="3"/>
  <c r="L254" i="3"/>
  <c r="J204" i="3"/>
  <c r="N204" i="3"/>
  <c r="R204" i="3"/>
  <c r="Q205" i="3"/>
  <c r="L205" i="3"/>
  <c r="T205" i="3"/>
  <c r="G203" i="3"/>
  <c r="E203" i="3"/>
  <c r="I243" i="3"/>
  <c r="I155" i="3"/>
  <c r="D177" i="3" s="1"/>
  <c r="I133" i="3"/>
  <c r="I200" i="3"/>
  <c r="I254" i="3"/>
  <c r="I166" i="3"/>
  <c r="I211" i="3"/>
  <c r="I144" i="3"/>
  <c r="S259" i="3"/>
  <c r="D188" i="3"/>
  <c r="G181" i="3" s="1"/>
  <c r="M200" i="3"/>
  <c r="F205" i="3"/>
  <c r="K219" i="3"/>
  <c r="O152" i="3"/>
  <c r="M213" i="3"/>
  <c r="U213" i="3"/>
  <c r="U145" i="3"/>
  <c r="L215" i="3"/>
  <c r="N216" i="3"/>
  <c r="L145" i="3"/>
  <c r="K216" i="3"/>
  <c r="O148" i="3"/>
  <c r="G144" i="3"/>
  <c r="O140" i="3"/>
  <c r="S140" i="3"/>
  <c r="H258" i="3"/>
  <c r="F243" i="3"/>
  <c r="D244" i="3"/>
  <c r="H244" i="3"/>
  <c r="F245" i="3"/>
  <c r="D246" i="3"/>
  <c r="H203" i="3"/>
  <c r="M255" i="3"/>
  <c r="L253" i="3"/>
  <c r="G145" i="3"/>
  <c r="E207" i="3"/>
  <c r="D229" i="3" s="1"/>
  <c r="I225" i="3" s="1"/>
  <c r="J135" i="3"/>
  <c r="J148" i="3"/>
  <c r="Q244" i="3"/>
  <c r="M247" i="3"/>
  <c r="T244" i="3"/>
  <c r="P204" i="3"/>
  <c r="N144" i="3"/>
  <c r="R146" i="3"/>
  <c r="P215" i="3"/>
  <c r="U211" i="3"/>
  <c r="E134" i="3"/>
  <c r="D181" i="3"/>
  <c r="J179" i="3" s="1"/>
  <c r="I91" i="3"/>
  <c r="U139" i="3"/>
  <c r="E139" i="3"/>
  <c r="M206" i="3"/>
  <c r="T206" i="3"/>
  <c r="P206" i="3"/>
  <c r="L206" i="3"/>
  <c r="U249" i="3"/>
  <c r="E249" i="3"/>
  <c r="M249" i="3"/>
  <c r="U206" i="3"/>
  <c r="E206" i="3"/>
  <c r="T139" i="3"/>
  <c r="P139" i="3"/>
  <c r="L139" i="3"/>
  <c r="D182" i="3"/>
  <c r="H179" i="3" s="1"/>
  <c r="I247" i="3"/>
  <c r="I204" i="3"/>
  <c r="I159" i="3"/>
  <c r="I137" i="3"/>
  <c r="I245" i="3"/>
  <c r="I202" i="3"/>
  <c r="I157" i="3"/>
  <c r="D179" i="3" s="1"/>
  <c r="I181" i="3" s="1"/>
  <c r="I135" i="3"/>
  <c r="G139" i="3"/>
  <c r="I244" i="3"/>
  <c r="I201" i="3"/>
  <c r="I156" i="3"/>
  <c r="D178" i="3" s="1"/>
  <c r="H180" i="3" s="1"/>
  <c r="I134" i="3"/>
  <c r="L211" i="3"/>
  <c r="T144" i="3"/>
  <c r="N139" i="3"/>
  <c r="F92" i="3"/>
  <c r="D143" i="3"/>
  <c r="S143" i="3"/>
  <c r="E210" i="3"/>
  <c r="O143" i="3"/>
  <c r="F143" i="3"/>
  <c r="M210" i="3"/>
  <c r="D253" i="3"/>
  <c r="S253" i="3"/>
  <c r="E253" i="3"/>
  <c r="F253" i="3"/>
  <c r="U143" i="3"/>
  <c r="T253" i="3"/>
  <c r="P210" i="3"/>
  <c r="D210" i="3"/>
  <c r="O210" i="3"/>
  <c r="M143" i="3"/>
  <c r="U210" i="3"/>
  <c r="D144" i="3"/>
  <c r="H144" i="3"/>
  <c r="D249" i="3"/>
  <c r="M256" i="3"/>
  <c r="G254" i="3"/>
  <c r="D201" i="3"/>
  <c r="P143" i="3"/>
  <c r="L244" i="3"/>
  <c r="S210" i="3"/>
  <c r="D187" i="3"/>
  <c r="F180" i="3" s="1"/>
  <c r="M254" i="3"/>
  <c r="S206" i="3"/>
  <c r="M201" i="3"/>
  <c r="I259" i="3"/>
  <c r="I171" i="3"/>
  <c r="I149" i="3"/>
  <c r="I216" i="3"/>
  <c r="D192" i="3"/>
  <c r="F181" i="3" s="1"/>
  <c r="N201" i="3"/>
  <c r="T213" i="3"/>
  <c r="O201" i="3"/>
  <c r="S213" i="3"/>
  <c r="O144" i="3"/>
  <c r="K146" i="3"/>
  <c r="H210" i="3"/>
  <c r="F206" i="3"/>
  <c r="Q143" i="3"/>
  <c r="I251" i="3"/>
  <c r="I141" i="3"/>
  <c r="I208" i="3"/>
  <c r="I163" i="3"/>
  <c r="I249" i="3"/>
  <c r="I161" i="3"/>
  <c r="D183" i="3" s="1"/>
  <c r="I179" i="3" s="1"/>
  <c r="I139" i="3"/>
  <c r="I206" i="3"/>
  <c r="J206" i="3"/>
  <c r="K211" i="3"/>
  <c r="G206" i="3"/>
  <c r="I248" i="3"/>
  <c r="I205" i="3"/>
  <c r="I138" i="3"/>
  <c r="I160" i="3"/>
  <c r="T211" i="3"/>
  <c r="I92" i="3"/>
  <c r="U140" i="3"/>
  <c r="M140" i="3"/>
  <c r="G250" i="3"/>
  <c r="U207" i="3"/>
  <c r="M250" i="3"/>
  <c r="G140" i="3"/>
  <c r="E250" i="3"/>
  <c r="M207" i="3"/>
  <c r="H211" i="3"/>
  <c r="Q211" i="3"/>
  <c r="D139" i="3"/>
  <c r="M146" i="3"/>
  <c r="U146" i="3"/>
  <c r="D185" i="3"/>
  <c r="J180" i="3" s="1"/>
  <c r="J144" i="3"/>
  <c r="O250" i="3"/>
  <c r="L249" i="3"/>
  <c r="M139" i="3"/>
  <c r="S211" i="3"/>
  <c r="O139" i="3"/>
  <c r="S139" i="3"/>
  <c r="M134" i="3"/>
  <c r="G201" i="3"/>
  <c r="P134" i="3"/>
  <c r="J140" i="3"/>
  <c r="R140" i="3"/>
  <c r="H91" i="3"/>
  <c r="P138" i="3"/>
  <c r="S138" i="3"/>
  <c r="N138" i="3"/>
  <c r="J138" i="3"/>
  <c r="M138" i="3"/>
  <c r="E138" i="3"/>
  <c r="K205" i="3"/>
  <c r="P248" i="3"/>
  <c r="S248" i="3"/>
  <c r="N205" i="3"/>
  <c r="J248" i="3"/>
  <c r="M248" i="3"/>
  <c r="E248" i="3"/>
  <c r="K248" i="3"/>
  <c r="P205" i="3"/>
  <c r="S205" i="3"/>
  <c r="N248" i="3"/>
  <c r="J205" i="3"/>
  <c r="M205" i="3"/>
  <c r="E205" i="3"/>
  <c r="J91" i="3"/>
  <c r="O137" i="3"/>
  <c r="F137" i="3"/>
  <c r="E204" i="3"/>
  <c r="P247" i="3"/>
  <c r="O247" i="3"/>
  <c r="F247" i="3"/>
  <c r="M137" i="3"/>
  <c r="O204" i="3"/>
  <c r="F204" i="3"/>
  <c r="E137" i="3"/>
  <c r="P137" i="3"/>
  <c r="M204" i="3"/>
  <c r="D148" i="3"/>
  <c r="J134" i="3"/>
  <c r="N134" i="3"/>
  <c r="R134" i="3"/>
  <c r="L146" i="3"/>
  <c r="P146" i="3"/>
  <c r="T256" i="3"/>
  <c r="N140" i="3"/>
  <c r="G137" i="3"/>
  <c r="S148" i="3"/>
  <c r="O134" i="3"/>
  <c r="O205" i="3"/>
  <c r="S201" i="3"/>
  <c r="D140" i="3"/>
  <c r="H140" i="3"/>
  <c r="Q140" i="3"/>
  <c r="S137" i="3"/>
  <c r="Q204" i="3"/>
  <c r="D189" i="3"/>
  <c r="H182" i="3" s="1"/>
  <c r="F146" i="3"/>
  <c r="H146" i="3"/>
  <c r="Q146" i="3"/>
  <c r="O133" i="3"/>
  <c r="O211" i="3"/>
  <c r="K213" i="3"/>
  <c r="O213" i="3"/>
  <c r="D138" i="3"/>
  <c r="H138" i="3"/>
  <c r="F139" i="3"/>
  <c r="Q210" i="3"/>
  <c r="H95" i="3"/>
  <c r="U152" i="3"/>
  <c r="R219" i="3"/>
  <c r="N219" i="3"/>
  <c r="J219" i="3"/>
  <c r="U219" i="3"/>
  <c r="N152" i="3"/>
  <c r="P219" i="3"/>
  <c r="U262" i="3"/>
  <c r="R152" i="3"/>
  <c r="J152" i="3"/>
  <c r="J94" i="3"/>
  <c r="J136" i="3"/>
  <c r="R136" i="3"/>
  <c r="O203" i="3"/>
  <c r="M246" i="3"/>
  <c r="J246" i="3"/>
  <c r="R203" i="3"/>
  <c r="O246" i="3"/>
  <c r="M136" i="3"/>
  <c r="T203" i="3"/>
  <c r="L203" i="3"/>
  <c r="D225" i="3" s="1"/>
  <c r="J227" i="3" s="1"/>
  <c r="J203" i="3"/>
  <c r="R246" i="3"/>
  <c r="F94" i="3"/>
  <c r="U216" i="3"/>
  <c r="R149" i="3"/>
  <c r="G149" i="3"/>
  <c r="J149" i="3"/>
  <c r="H149" i="3"/>
  <c r="M259" i="3"/>
  <c r="U259" i="3"/>
  <c r="R259" i="3"/>
  <c r="G259" i="3"/>
  <c r="J259" i="3"/>
  <c r="H216" i="3"/>
  <c r="D238" i="3" s="1"/>
  <c r="F227" i="3" s="1"/>
  <c r="M216" i="3"/>
  <c r="U149" i="3"/>
  <c r="H259" i="3"/>
  <c r="G143" i="3"/>
  <c r="E144" i="3"/>
  <c r="E133" i="3"/>
  <c r="J133" i="3"/>
  <c r="N200" i="3"/>
  <c r="R133" i="3"/>
  <c r="P255" i="3"/>
  <c r="E146" i="3"/>
  <c r="J139" i="3"/>
  <c r="R139" i="3"/>
  <c r="K144" i="3"/>
  <c r="U137" i="3"/>
  <c r="D193" i="3"/>
  <c r="F182" i="3" s="1"/>
  <c r="I255" i="3"/>
  <c r="I212" i="3"/>
  <c r="D234" i="3" s="1"/>
  <c r="H227" i="3" s="1"/>
  <c r="I167" i="3"/>
  <c r="I145" i="3"/>
  <c r="J253" i="3"/>
  <c r="N143" i="3"/>
  <c r="R143" i="3"/>
  <c r="L144" i="3"/>
  <c r="P254" i="3"/>
  <c r="T254" i="3"/>
  <c r="J255" i="3"/>
  <c r="N255" i="3"/>
  <c r="R255" i="3"/>
  <c r="L250" i="3"/>
  <c r="P250" i="3"/>
  <c r="T250" i="3"/>
  <c r="J247" i="3"/>
  <c r="N247" i="3"/>
  <c r="R247" i="3"/>
  <c r="U258" i="3"/>
  <c r="Q248" i="3"/>
  <c r="L248" i="3"/>
  <c r="T248" i="3"/>
  <c r="N249" i="3"/>
  <c r="G246" i="3"/>
  <c r="M258" i="3"/>
  <c r="E246" i="3"/>
  <c r="I260" i="3"/>
  <c r="I172" i="3"/>
  <c r="I217" i="3"/>
  <c r="I150" i="3"/>
  <c r="K253" i="3"/>
  <c r="D254" i="3"/>
  <c r="H254" i="3"/>
  <c r="M243" i="3"/>
  <c r="Q254" i="3"/>
  <c r="F248" i="3"/>
  <c r="K262" i="3"/>
  <c r="O219" i="3"/>
  <c r="D206" i="3"/>
  <c r="H206" i="3"/>
  <c r="Q206" i="3"/>
  <c r="K203" i="3"/>
  <c r="E262" i="3"/>
  <c r="U212" i="3"/>
  <c r="J211" i="3"/>
  <c r="G205" i="3"/>
  <c r="N259" i="3"/>
  <c r="R205" i="3"/>
  <c r="N203" i="3"/>
  <c r="L212" i="3"/>
  <c r="O215" i="3"/>
  <c r="S219" i="3"/>
  <c r="U205" i="3"/>
  <c r="G211" i="3"/>
  <c r="O207" i="3"/>
  <c r="H148" i="3"/>
  <c r="F133" i="3"/>
  <c r="D134" i="3"/>
  <c r="H134" i="3"/>
  <c r="F135" i="3"/>
  <c r="D136" i="3"/>
  <c r="H246" i="3"/>
  <c r="M152" i="3"/>
  <c r="M212" i="3"/>
  <c r="L143" i="3"/>
  <c r="P262" i="3"/>
  <c r="E202" i="3"/>
  <c r="R245" i="3"/>
  <c r="T136" i="3"/>
  <c r="J262" i="3"/>
  <c r="R262" i="3"/>
  <c r="P249" i="3"/>
  <c r="O253" i="3"/>
  <c r="D195" i="3"/>
  <c r="G183" i="3" s="1"/>
  <c r="U250" i="3"/>
  <c r="O136" i="3"/>
  <c r="T145" i="3"/>
  <c r="D190" i="3"/>
  <c r="I183" i="3" s="1"/>
  <c r="D226" i="3" l="1"/>
  <c r="J224" i="3" s="1"/>
  <c r="D237" i="3"/>
  <c r="F226" i="3" s="1"/>
  <c r="D227" i="3"/>
  <c r="H224" i="3" s="1"/>
  <c r="G179" i="3"/>
  <c r="G185" i="3"/>
  <c r="D233" i="3"/>
  <c r="G226" i="3" s="1"/>
  <c r="D239" i="3"/>
  <c r="G227" i="3" s="1"/>
  <c r="D223" i="3"/>
  <c r="H225" i="3" s="1"/>
  <c r="D235" i="3"/>
  <c r="I228" i="3" s="1"/>
  <c r="D228" i="3"/>
  <c r="I224" i="3" s="1"/>
  <c r="D222" i="3"/>
  <c r="D236" i="3"/>
  <c r="F228" i="3" s="1"/>
  <c r="D231" i="3"/>
  <c r="J226" i="3" s="1"/>
  <c r="D230" i="3"/>
  <c r="J225" i="3" s="1"/>
  <c r="D232" i="3"/>
  <c r="F225" i="3" s="1"/>
  <c r="D240" i="3"/>
  <c r="G228" i="3" s="1"/>
  <c r="G224" i="3" l="1"/>
  <c r="G230" i="3"/>
</calcChain>
</file>

<file path=xl/sharedStrings.xml><?xml version="1.0" encoding="utf-8"?>
<sst xmlns="http://schemas.openxmlformats.org/spreadsheetml/2006/main" count="951" uniqueCount="158">
  <si>
    <t>Water Quality</t>
  </si>
  <si>
    <t>-(Salinity g/L)/Maximum Salinity</t>
  </si>
  <si>
    <t>-(TDS)/Maximum TDS</t>
  </si>
  <si>
    <t>T$1098</t>
  </si>
  <si>
    <t>T$1099</t>
  </si>
  <si>
    <t>T$1100</t>
  </si>
  <si>
    <t>T$1101</t>
  </si>
  <si>
    <t>AVERAGEIFS(Range of Salinity, Range of Sources, PSF, If used for drinking?, Yes)</t>
  </si>
  <si>
    <t>AVERAGEIFS(Range of Salinity, Range of Sources, SW, If used for drinking?, Yes)</t>
  </si>
  <si>
    <t>AVERAGEIFS(Range of Salinity, Range of Sources, TC, If used for drinking?, Yes)</t>
  </si>
  <si>
    <t>AVERAGEIFS(Range of Salinity, Range of Sources, TW, If used for drinking?, Yes)</t>
  </si>
  <si>
    <t xml:space="preserve">- IF(Source  =  PSF, IF((Salinity g/L) = "", (AVERAGEIFS(Range of Salinity, Range of Sources, PSF, If used for drinking?, Yes))/Maximum Salinity + (AVERAGEIFS(Range of TDS, Range of Sources, PSF, If used for drinking?, Yes))/Maximum TDS, 0), 0) </t>
  </si>
  <si>
    <t xml:space="preserve">- IF(Source  =  SW, IF((Salinity g/L) = "", (AVERAGEIFS(Range of Salinity, Range of Sources, SW, If used for drinking?, Yes))/Maximum Salinity + (AVERAGEIFS(Range of TDS, Range of Sources, SW, If used for drinking?, Yes))/Maximum TDS, 0)) </t>
  </si>
  <si>
    <t>- IF(Source  =  TC, IF((Salinity g/L) = "", (AVERAGEIFS(Range of Salinity, Range of Sources, TC, If used for drinking?, Yes))/Maximum Salinity + (AVERAGEIFS(Range of TDS, Range of Sources, TC, If used for drinking?, Yes))/Maximum TDS, 0))</t>
  </si>
  <si>
    <t>- IF(Source  =  TW, IF((Salinity g/L) = "", (AVERAGEIFS(Range of Salinity, Range of Sources, TW, If used for drinking?, Yes))/Maximum Salinity + (AVERAGEIFS(Range of TDS, Range of Sources, TW, If used for drinking?, Yes))/Maximum TDS, 0))</t>
  </si>
  <si>
    <t>IF(AA2="TW",-0.5,IF(AA2="SW",-0.5,IF(AO2=1,-0.5,0)))</t>
  </si>
  <si>
    <t>+ IF(Source = "TW", -0.5, IF(Source = "SW", -0.5, IF(Is it salty? = Yes, -0.5, 0)))</t>
  </si>
  <si>
    <t>TW</t>
  </si>
  <si>
    <t>SW</t>
  </si>
  <si>
    <t>PSF</t>
  </si>
  <si>
    <t>TC</t>
  </si>
  <si>
    <t xml:space="preserve"> - Sal/Max Sal - TDS/Max TDS - 0.5 (if perceived as salty) (if no salinty or TDS data is available, and the source is used as drinking water, use the average value for PSF)</t>
  </si>
  <si>
    <t xml:space="preserve"> - Sal/Max Sal - TDS/Max TDS - 0.5 (for pathogens) (if no salinty or TDS data is available, and the source is used as drinking water, use the average value for SW)</t>
  </si>
  <si>
    <t xml:space="preserve"> - Sal/Max Sal - TDS/Max TDS - 0.5 (for Arsenic) (if no salinty or TDS data is available, and the source is used as drinking water, use the average value for TW)</t>
  </si>
  <si>
    <t xml:space="preserve"> - Sal/Max Sal - TDS/Max TDS - 0.5 (if perceived as salty) (if no salinty or TDS data is available, and the source is used as drinking water, use the average value for TC)</t>
  </si>
  <si>
    <t>RWH</t>
  </si>
  <si>
    <t>MAR</t>
  </si>
  <si>
    <t xml:space="preserve"> - Sal/Max Sal - TDS/Max TDS - 0.5 (if perceived as salty) (if no salinty or TDS data is available, and the source is used as drinking water, use the average value for RWH)</t>
  </si>
  <si>
    <t xml:space="preserve"> - Sal/Max Sal - TDS/Max TDS - 0.5 (if perceived as salty) (if no salinty or TDS data is available, and the source is used as drinking water, use the average value for MAR)</t>
  </si>
  <si>
    <t>Technical</t>
  </si>
  <si>
    <t>Economic</t>
  </si>
  <si>
    <t>Social</t>
  </si>
  <si>
    <t>Variability in Supply</t>
  </si>
  <si>
    <t>Variability in Quality</t>
  </si>
  <si>
    <t>Maintenance Requirements</t>
  </si>
  <si>
    <t>Failure Rate</t>
  </si>
  <si>
    <t>Potential for NGO/Governmental Help</t>
  </si>
  <si>
    <t>Maintenance Cost</t>
  </si>
  <si>
    <t>Transportation Cost</t>
  </si>
  <si>
    <t>Sense of Ownership</t>
  </si>
  <si>
    <t>Discrimination</t>
  </si>
  <si>
    <t xml:space="preserve">Misinformation </t>
  </si>
  <si>
    <t>Persons Served</t>
  </si>
  <si>
    <t>Job Creation</t>
  </si>
  <si>
    <t>Prevelence of Source</t>
  </si>
  <si>
    <t>Distance to Source</t>
  </si>
  <si>
    <t>Hazard Impact</t>
  </si>
  <si>
    <t>Resilience</t>
  </si>
  <si>
    <t xml:space="preserve"> - Sal/Max Sal - TDS/Max TDS - 0.5 (for Arsenic if TW) - 0.5 (for Pathogens if SW) - 0.5  (if perceived as salty)……. (if no salinty or TDS data is available, and the source is used as drinking water, use the average value for TW)</t>
  </si>
  <si>
    <t>Criteria</t>
  </si>
  <si>
    <t>Construction Cost</t>
  </si>
  <si>
    <t>Transportation Costs</t>
  </si>
  <si>
    <t>Persons served</t>
  </si>
  <si>
    <t>Time to Source</t>
  </si>
  <si>
    <t>Pond</t>
  </si>
  <si>
    <t>best</t>
  </si>
  <si>
    <t>worst</t>
  </si>
  <si>
    <t>Method of Evalutation</t>
  </si>
  <si>
    <t>Average of number of months used from (BEMS, pilot, HH; BEMS; MAR)</t>
  </si>
  <si>
    <t>Personal Opinion</t>
  </si>
  <si>
    <t>Function of TDS, Salinity, Arsenic, and pathogens</t>
  </si>
  <si>
    <t>Qualitative Interviews</t>
  </si>
  <si>
    <t>Matin Paper</t>
  </si>
  <si>
    <t>Personal Opinion/Qualitative Interviews</t>
  </si>
  <si>
    <t>average of how many people use the source</t>
  </si>
  <si>
    <t>Number of each used for drinking water in Khulna District</t>
  </si>
  <si>
    <t>How many meters people travel in Khulna.</t>
  </si>
  <si>
    <t>Individual + Household + 1/2 Community ownership precentage</t>
  </si>
  <si>
    <t>Indifference Threshold, q</t>
  </si>
  <si>
    <t>Preference Threshold, p</t>
  </si>
  <si>
    <t xml:space="preserve">best </t>
  </si>
  <si>
    <t>v/p</t>
  </si>
  <si>
    <t>Veto Threshold, v</t>
  </si>
  <si>
    <t>Weight of Criteria, k</t>
  </si>
  <si>
    <t>W</t>
  </si>
  <si>
    <t>1/(q-p)</t>
  </si>
  <si>
    <t>q-p</t>
  </si>
  <si>
    <t>cj(s, s')</t>
  </si>
  <si>
    <t>s</t>
  </si>
  <si>
    <t>s'</t>
  </si>
  <si>
    <t>sum term</t>
  </si>
  <si>
    <t>C(s,s')</t>
  </si>
  <si>
    <t>Average</t>
  </si>
  <si>
    <t>dj(s, s')</t>
  </si>
  <si>
    <t>dj(s, s')*weights</t>
  </si>
  <si>
    <t>D(s,s')</t>
  </si>
  <si>
    <t>P(sSs')</t>
  </si>
  <si>
    <t>J</t>
  </si>
  <si>
    <t>Group</t>
  </si>
  <si>
    <t>Source</t>
  </si>
  <si>
    <t>Data Used</t>
  </si>
  <si>
    <t>Formula</t>
  </si>
  <si>
    <t>Average of how many people use the source</t>
  </si>
  <si>
    <t>AVERAGEIFS(Range of # of Months Used, Range of Sources, Source, Used for drinking, Yes)</t>
  </si>
  <si>
    <t>Average(# of months used)</t>
  </si>
  <si>
    <t xml:space="preserve">Average of number of months used </t>
  </si>
  <si>
    <t>BEMS, pilot, HH; BEMS; MAR</t>
  </si>
  <si>
    <t>Appendix G: Cost and Water Sources</t>
  </si>
  <si>
    <t>A field study on the social aspects of the MAR system</t>
  </si>
  <si>
    <t>Albas, I.
Hagedooren, H.P.
Knook, V.G.
Pot, H.M.</t>
  </si>
  <si>
    <t xml:space="preserve">Harun, M.A.Y.A and G.M.M. Kabir (2013), Evaluating pond sand filter as sustainable drinking water supplier in the Southwest coastal region of Bangladesh. Appl Water Sci, 3:161-166. </t>
  </si>
  <si>
    <t>Blanchet, T (2014), Up-scaling MAR for Providing Community Water Supplies in Saline Areas: Anthropological Study Report. Presented to K. Matin Ahmed. Drishti Research Centre, Dhaka, Bangladesh.</t>
  </si>
  <si>
    <t>Value</t>
  </si>
  <si>
    <t>Interpretation</t>
  </si>
  <si>
    <t xml:space="preserve">How offten can the source be used during the year </t>
  </si>
  <si>
    <t>How the source changes in quality due to season; How the source changes in quality due to location</t>
  </si>
  <si>
    <t>How much time and effort is required for regular maintenance</t>
  </si>
  <si>
    <t>How clean is the water</t>
  </si>
  <si>
    <t>How often does source failure interrupt usage</t>
  </si>
  <si>
    <t>Cost of transporting the water to the household</t>
  </si>
  <si>
    <t>How likely will locals feel ownership and responsibility of the source</t>
  </si>
  <si>
    <t>How likely will there be discrimination in use of source (economic status, gender, relative location to source, etc.)</t>
  </si>
  <si>
    <t>How likely is it that outside organization assist in purchasing the source</t>
  </si>
  <si>
    <t>How likely the locals are misinformed about the source (ownership, quality, function, etc.)</t>
  </si>
  <si>
    <t>How many people can the source serve</t>
  </si>
  <si>
    <t>How likely is it that the source will create a job/s for local community members</t>
  </si>
  <si>
    <t>How likely is it that the source will be negatively impacted by an environmental hazard (cyclone, flood, drought, etc)</t>
  </si>
  <si>
    <t>How easily can the source recover from a negative hazard impact</t>
  </si>
  <si>
    <t>How far do people travel to this source</t>
  </si>
  <si>
    <t>How many occurances of this source is currently used in the area</t>
  </si>
  <si>
    <t>How much does the regular maintenance of the source cost</t>
  </si>
  <si>
    <t>How much does it cost to contruct/purchase the source</t>
  </si>
  <si>
    <t>SUM(BN1124:BS1124)/SUM(BN1098:BS1098)</t>
  </si>
  <si>
    <t>Sum(Mean(Range of people using the source))/Total number of each source</t>
  </si>
  <si>
    <t>Data = range of number of people using the source</t>
  </si>
  <si>
    <t>BEMS, pilot, HH</t>
  </si>
  <si>
    <t>Travel time to source</t>
  </si>
  <si>
    <t>Average travel time to source (minutes)</t>
  </si>
  <si>
    <t>Variability_in_Supply</t>
  </si>
  <si>
    <t>Normalized Value</t>
  </si>
  <si>
    <t>Best</t>
  </si>
  <si>
    <t>Worst</t>
  </si>
  <si>
    <t>Range</t>
  </si>
  <si>
    <t>Variability_in_Quality</t>
  </si>
  <si>
    <t>Water_Quality</t>
  </si>
  <si>
    <t>Maintenance_Requirements</t>
  </si>
  <si>
    <t>Failure_Rate</t>
  </si>
  <si>
    <t>Construction_Cost</t>
  </si>
  <si>
    <t>Potential_for_NGO/Governmental_Help</t>
  </si>
  <si>
    <t>Maintenance_Cost</t>
  </si>
  <si>
    <t>Transportation_Costs</t>
  </si>
  <si>
    <t>Sense_of_Ownership</t>
  </si>
  <si>
    <t>Misinformation</t>
  </si>
  <si>
    <t>Persons_served</t>
  </si>
  <si>
    <t>Job_Creation</t>
  </si>
  <si>
    <t>Prevelence_of_Source</t>
  </si>
  <si>
    <t>Distance_to_Source</t>
  </si>
  <si>
    <t>Hazard_Impact</t>
  </si>
  <si>
    <t xml:space="preserve"> AA$2:AA$1089</t>
  </si>
  <si>
    <t xml:space="preserve"> $Z1111</t>
  </si>
  <si>
    <t>J$2:J$1089</t>
  </si>
  <si>
    <t xml:space="preserve"> "Khulna")</t>
  </si>
  <si>
    <t>COUNTIFS(AB$2:AB$1089, 1, AA$2:AA$1089, $Z1111,J$2:J$1089, "Khulna")</t>
  </si>
  <si>
    <t>If used for drinking, and from specified source, count the numer in Khulna district</t>
  </si>
  <si>
    <t>MAR, BEMS; MAR-salinity; BEMS pilot, HH, Amanda</t>
  </si>
  <si>
    <t>Number of each source used for drinking water in Khulna district</t>
  </si>
  <si>
    <t>Environmental</t>
  </si>
  <si>
    <t>Prevalence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</si>
</sst>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2" tint="-0.499984740745262"/>
      <name val="Times New Roman"/>
      <family val="1"/>
    </font>
    <font>
      <sz val="10"/>
      <color theme="2" tint="-0.49998474074526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2" tint="-0.49998474074526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01">
    <xf numFmtId="0" fontId="0" fillId="0" borderId="0" xfId="0"/>
    <xf numFmtId="49" fontId="0" fillId="0" borderId="0" xfId="0" applyNumberFormat="1"/>
    <xf numFmtId="0" fontId="6" fillId="0" borderId="0" xfId="0" applyFont="1"/>
    <xf numFmtId="0" fontId="7" fillId="5" borderId="0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164" fontId="0" fillId="5" borderId="0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164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2" fontId="11" fillId="11" borderId="0" xfId="0" applyNumberFormat="1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2" fontId="1" fillId="0" borderId="1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3" borderId="0" xfId="2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/>
    <xf numFmtId="0" fontId="14" fillId="0" borderId="0" xfId="0" applyFont="1" applyBorder="1" applyAlignment="1">
      <alignment vertical="center"/>
    </xf>
    <xf numFmtId="0" fontId="13" fillId="0" borderId="3" xfId="0" applyFont="1" applyBorder="1"/>
    <xf numFmtId="0" fontId="13" fillId="0" borderId="9" xfId="0" applyFont="1" applyBorder="1"/>
    <xf numFmtId="0" fontId="15" fillId="0" borderId="5" xfId="0" applyFont="1" applyBorder="1"/>
    <xf numFmtId="0" fontId="15" fillId="0" borderId="3" xfId="0" applyFont="1" applyBorder="1"/>
    <xf numFmtId="0" fontId="15" fillId="0" borderId="9" xfId="0" applyFont="1" applyBorder="1"/>
    <xf numFmtId="0" fontId="13" fillId="0" borderId="5" xfId="0" applyFont="1" applyBorder="1"/>
    <xf numFmtId="0" fontId="13" fillId="0" borderId="0" xfId="0" applyFont="1" applyAlignment="1">
      <alignment vertical="center"/>
    </xf>
    <xf numFmtId="0" fontId="15" fillId="0" borderId="19" xfId="0" applyFont="1" applyBorder="1"/>
    <xf numFmtId="0" fontId="16" fillId="0" borderId="5" xfId="0" applyFont="1" applyBorder="1"/>
    <xf numFmtId="0" fontId="16" fillId="0" borderId="3" xfId="0" applyFont="1" applyBorder="1"/>
    <xf numFmtId="0" fontId="16" fillId="0" borderId="9" xfId="0" applyFont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17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wrapText="1"/>
    </xf>
    <xf numFmtId="2" fontId="13" fillId="0" borderId="0" xfId="0" applyNumberFormat="1" applyFont="1"/>
    <xf numFmtId="0" fontId="12" fillId="14" borderId="27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 wrapText="1"/>
    </xf>
    <xf numFmtId="0" fontId="12" fillId="14" borderId="29" xfId="0" applyFont="1" applyFill="1" applyBorder="1" applyAlignment="1">
      <alignment horizontal="center" vertical="center" wrapText="1"/>
    </xf>
    <xf numFmtId="0" fontId="15" fillId="0" borderId="20" xfId="0" applyFont="1" applyBorder="1"/>
    <xf numFmtId="0" fontId="17" fillId="0" borderId="0" xfId="0" applyFont="1" applyBorder="1"/>
    <xf numFmtId="2" fontId="17" fillId="0" borderId="0" xfId="0" applyNumberFormat="1" applyFont="1"/>
    <xf numFmtId="0" fontId="16" fillId="0" borderId="0" xfId="0" applyFont="1" applyAlignment="1">
      <alignment vertical="center"/>
    </xf>
    <xf numFmtId="0" fontId="18" fillId="14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/>
    <xf numFmtId="0" fontId="16" fillId="14" borderId="8" xfId="0" applyFont="1" applyFill="1" applyBorder="1" applyAlignment="1">
      <alignment horizontal="center" vertical="center"/>
    </xf>
    <xf numFmtId="0" fontId="16" fillId="14" borderId="0" xfId="0" applyFont="1" applyFill="1" applyAlignment="1">
      <alignment vertical="center"/>
    </xf>
    <xf numFmtId="0" fontId="3" fillId="3" borderId="0" xfId="2" applyAlignment="1">
      <alignment vertical="center"/>
    </xf>
    <xf numFmtId="2" fontId="16" fillId="0" borderId="21" xfId="0" applyNumberFormat="1" applyFont="1" applyBorder="1" applyAlignment="1">
      <alignment horizontal="right" vertical="center"/>
    </xf>
    <xf numFmtId="2" fontId="16" fillId="0" borderId="2" xfId="0" applyNumberFormat="1" applyFont="1" applyBorder="1" applyAlignment="1">
      <alignment horizontal="right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2" fontId="16" fillId="0" borderId="4" xfId="0" applyNumberFormat="1" applyFont="1" applyBorder="1" applyAlignment="1">
      <alignment horizontal="right"/>
    </xf>
    <xf numFmtId="2" fontId="16" fillId="0" borderId="2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6" fillId="0" borderId="2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/>
    </xf>
    <xf numFmtId="2" fontId="16" fillId="3" borderId="7" xfId="2" applyNumberFormat="1" applyFont="1" applyBorder="1" applyAlignment="1">
      <alignment horizontal="right"/>
    </xf>
    <xf numFmtId="2" fontId="16" fillId="3" borderId="1" xfId="2" applyNumberFormat="1" applyFont="1" applyBorder="1" applyAlignment="1">
      <alignment horizontal="right" vertical="center"/>
    </xf>
    <xf numFmtId="2" fontId="16" fillId="3" borderId="0" xfId="2" applyNumberFormat="1" applyFont="1" applyBorder="1" applyAlignment="1">
      <alignment horizontal="right" vertical="center"/>
    </xf>
    <xf numFmtId="2" fontId="16" fillId="3" borderId="8" xfId="2" applyNumberFormat="1" applyFont="1" applyBorder="1" applyAlignment="1">
      <alignment horizontal="right" vertical="center"/>
    </xf>
    <xf numFmtId="2" fontId="13" fillId="0" borderId="1" xfId="0" applyNumberFormat="1" applyFont="1" applyBorder="1"/>
    <xf numFmtId="2" fontId="13" fillId="0" borderId="0" xfId="0" applyNumberFormat="1" applyFont="1" applyBorder="1"/>
    <xf numFmtId="2" fontId="13" fillId="0" borderId="8" xfId="0" applyNumberFormat="1" applyFont="1" applyBorder="1"/>
    <xf numFmtId="0" fontId="19" fillId="14" borderId="27" xfId="0" applyFont="1" applyFill="1" applyBorder="1" applyAlignment="1">
      <alignment horizontal="center" vertical="center"/>
    </xf>
    <xf numFmtId="0" fontId="19" fillId="14" borderId="28" xfId="0" applyFont="1" applyFill="1" applyBorder="1" applyAlignment="1">
      <alignment horizontal="center" vertical="center"/>
    </xf>
    <xf numFmtId="0" fontId="19" fillId="14" borderId="28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20" xfId="0" applyFont="1" applyBorder="1"/>
    <xf numFmtId="2" fontId="22" fillId="0" borderId="21" xfId="0" applyNumberFormat="1" applyFont="1" applyBorder="1" applyAlignment="1">
      <alignment horizontal="right" vertical="center"/>
    </xf>
    <xf numFmtId="0" fontId="21" fillId="0" borderId="3" xfId="0" applyFont="1" applyBorder="1"/>
    <xf numFmtId="2" fontId="22" fillId="0" borderId="2" xfId="0" applyNumberFormat="1" applyFont="1" applyBorder="1" applyAlignment="1">
      <alignment horizontal="right" vertical="center"/>
    </xf>
    <xf numFmtId="0" fontId="21" fillId="0" borderId="9" xfId="0" applyFont="1" applyBorder="1"/>
    <xf numFmtId="2" fontId="22" fillId="0" borderId="7" xfId="0" applyNumberFormat="1" applyFont="1" applyBorder="1" applyAlignment="1">
      <alignment horizontal="right" vertical="center"/>
    </xf>
    <xf numFmtId="0" fontId="23" fillId="0" borderId="5" xfId="0" applyFont="1" applyBorder="1"/>
    <xf numFmtId="2" fontId="22" fillId="0" borderId="4" xfId="0" applyNumberFormat="1" applyFont="1" applyBorder="1" applyAlignment="1">
      <alignment horizontal="right"/>
    </xf>
    <xf numFmtId="0" fontId="23" fillId="0" borderId="3" xfId="0" applyFont="1" applyBorder="1"/>
    <xf numFmtId="2" fontId="22" fillId="0" borderId="2" xfId="0" applyNumberFormat="1" applyFont="1" applyBorder="1" applyAlignment="1">
      <alignment horizontal="right"/>
    </xf>
    <xf numFmtId="0" fontId="23" fillId="0" borderId="9" xfId="0" applyFont="1" applyBorder="1"/>
    <xf numFmtId="2" fontId="22" fillId="0" borderId="7" xfId="0" applyNumberFormat="1" applyFont="1" applyBorder="1" applyAlignment="1">
      <alignment horizontal="right"/>
    </xf>
    <xf numFmtId="0" fontId="21" fillId="0" borderId="5" xfId="0" applyFont="1" applyBorder="1"/>
    <xf numFmtId="2" fontId="22" fillId="0" borderId="4" xfId="0" applyNumberFormat="1" applyFont="1" applyBorder="1" applyAlignment="1">
      <alignment horizontal="right" vertical="center"/>
    </xf>
    <xf numFmtId="0" fontId="23" fillId="0" borderId="19" xfId="0" applyFont="1" applyBorder="1"/>
    <xf numFmtId="2" fontId="22" fillId="0" borderId="24" xfId="0" applyNumberFormat="1" applyFont="1" applyBorder="1" applyAlignment="1">
      <alignment horizontal="right" vertical="center"/>
    </xf>
    <xf numFmtId="2" fontId="22" fillId="3" borderId="1" xfId="2" applyNumberFormat="1" applyFont="1" applyBorder="1" applyAlignment="1">
      <alignment horizontal="right" vertical="center"/>
    </xf>
    <xf numFmtId="2" fontId="22" fillId="3" borderId="0" xfId="2" applyNumberFormat="1" applyFont="1" applyBorder="1" applyAlignment="1">
      <alignment horizontal="right" vertical="center"/>
    </xf>
    <xf numFmtId="2" fontId="22" fillId="3" borderId="8" xfId="2" applyNumberFormat="1" applyFont="1" applyBorder="1" applyAlignment="1">
      <alignment horizontal="right" vertical="center"/>
    </xf>
    <xf numFmtId="2" fontId="22" fillId="3" borderId="7" xfId="2" applyNumberFormat="1" applyFont="1" applyBorder="1" applyAlignment="1">
      <alignment horizontal="right"/>
    </xf>
    <xf numFmtId="0" fontId="23" fillId="0" borderId="20" xfId="0" applyFont="1" applyBorder="1"/>
    <xf numFmtId="0" fontId="22" fillId="0" borderId="5" xfId="0" applyFont="1" applyBorder="1"/>
    <xf numFmtId="0" fontId="22" fillId="0" borderId="3" xfId="0" applyFont="1" applyBorder="1"/>
    <xf numFmtId="0" fontId="22" fillId="0" borderId="9" xfId="0" applyFont="1" applyBorder="1"/>
    <xf numFmtId="2" fontId="21" fillId="0" borderId="0" xfId="0" applyNumberFormat="1" applyFont="1"/>
    <xf numFmtId="2" fontId="21" fillId="0" borderId="1" xfId="0" applyNumberFormat="1" applyFont="1" applyBorder="1"/>
    <xf numFmtId="2" fontId="21" fillId="0" borderId="0" xfId="0" applyNumberFormat="1" applyFont="1" applyBorder="1"/>
    <xf numFmtId="2" fontId="21" fillId="0" borderId="8" xfId="0" applyNumberFormat="1" applyFont="1" applyBorder="1"/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14" borderId="28" xfId="0" applyFont="1" applyFill="1" applyBorder="1" applyAlignment="1">
      <alignment horizontal="center" vertical="center"/>
    </xf>
    <xf numFmtId="0" fontId="19" fillId="14" borderId="28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96</xdr:row>
      <xdr:rowOff>619124</xdr:rowOff>
    </xdr:from>
    <xdr:to>
      <xdr:col>4</xdr:col>
      <xdr:colOff>521199</xdr:colOff>
      <xdr:row>122</xdr:row>
      <xdr:rowOff>62554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D52F2-72FE-436C-8395-9F20904CB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9858374"/>
          <a:ext cx="5376563" cy="4628379"/>
        </a:xfrm>
        <a:prstGeom prst="rect">
          <a:avLst/>
        </a:prstGeom>
      </xdr:spPr>
    </xdr:pic>
    <xdr:clientData/>
  </xdr:twoCellAnchor>
  <xdr:twoCellAnchor editAs="oneCell">
    <xdr:from>
      <xdr:col>5</xdr:col>
      <xdr:colOff>89296</xdr:colOff>
      <xdr:row>96</xdr:row>
      <xdr:rowOff>11907</xdr:rowOff>
    </xdr:from>
    <xdr:to>
      <xdr:col>6</xdr:col>
      <xdr:colOff>257283</xdr:colOff>
      <xdr:row>104</xdr:row>
      <xdr:rowOff>42865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A25BEF-BF69-42AC-999E-D8EB70114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15454313"/>
          <a:ext cx="4466143" cy="2031208"/>
        </a:xfrm>
        <a:prstGeom prst="rect">
          <a:avLst/>
        </a:prstGeom>
      </xdr:spPr>
    </xdr:pic>
    <xdr:clientData/>
  </xdr:twoCellAnchor>
  <xdr:twoCellAnchor editAs="oneCell">
    <xdr:from>
      <xdr:col>7</xdr:col>
      <xdr:colOff>566357</xdr:colOff>
      <xdr:row>97</xdr:row>
      <xdr:rowOff>64293</xdr:rowOff>
    </xdr:from>
    <xdr:to>
      <xdr:col>11</xdr:col>
      <xdr:colOff>200668</xdr:colOff>
      <xdr:row>115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9AA4D0-0A36-466E-8D5F-BE6243E2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65827" y="17483138"/>
          <a:ext cx="4825435" cy="3078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Formulas="1" workbookViewId="0">
      <selection activeCell="B23" sqref="B23"/>
    </sheetView>
  </sheetViews>
  <sheetFormatPr defaultRowHeight="14.25" x14ac:dyDescent="0.45"/>
  <cols>
    <col min="2" max="2" width="87.73046875" customWidth="1"/>
  </cols>
  <sheetData>
    <row r="1" spans="1:2" x14ac:dyDescent="0.45">
      <c r="B1" s="2" t="s">
        <v>0</v>
      </c>
    </row>
    <row r="2" spans="1:2" x14ac:dyDescent="0.45">
      <c r="B2" s="1" t="s">
        <v>1</v>
      </c>
    </row>
    <row r="3" spans="1:2" x14ac:dyDescent="0.45">
      <c r="B3" s="1" t="s">
        <v>2</v>
      </c>
    </row>
    <row r="4" spans="1:2" x14ac:dyDescent="0.45">
      <c r="B4" s="1" t="s">
        <v>16</v>
      </c>
    </row>
    <row r="5" spans="1:2" x14ac:dyDescent="0.45">
      <c r="B5" s="1" t="s">
        <v>11</v>
      </c>
    </row>
    <row r="6" spans="1:2" x14ac:dyDescent="0.45">
      <c r="B6" s="1" t="s">
        <v>12</v>
      </c>
    </row>
    <row r="7" spans="1:2" x14ac:dyDescent="0.45">
      <c r="B7" s="1" t="s">
        <v>13</v>
      </c>
    </row>
    <row r="8" spans="1:2" x14ac:dyDescent="0.45">
      <c r="B8" s="1" t="s">
        <v>14</v>
      </c>
    </row>
    <row r="9" spans="1:2" x14ac:dyDescent="0.45">
      <c r="B9" s="1"/>
    </row>
    <row r="10" spans="1:2" x14ac:dyDescent="0.45">
      <c r="B10" s="1" t="s">
        <v>15</v>
      </c>
    </row>
    <row r="11" spans="1:2" x14ac:dyDescent="0.45">
      <c r="B11" s="1"/>
    </row>
    <row r="12" spans="1:2" x14ac:dyDescent="0.45">
      <c r="B12" s="1"/>
    </row>
    <row r="13" spans="1:2" x14ac:dyDescent="0.45">
      <c r="A13" t="s">
        <v>3</v>
      </c>
      <c r="B13" s="1" t="s">
        <v>7</v>
      </c>
    </row>
    <row r="14" spans="1:2" x14ac:dyDescent="0.45">
      <c r="A14" t="s">
        <v>4</v>
      </c>
      <c r="B14" t="s">
        <v>8</v>
      </c>
    </row>
    <row r="15" spans="1:2" x14ac:dyDescent="0.45">
      <c r="A15" t="s">
        <v>5</v>
      </c>
      <c r="B15" s="1" t="s">
        <v>9</v>
      </c>
    </row>
    <row r="16" spans="1:2" x14ac:dyDescent="0.45">
      <c r="A16" t="s">
        <v>6</v>
      </c>
      <c r="B16" t="s">
        <v>10</v>
      </c>
    </row>
    <row r="18" spans="1:2" x14ac:dyDescent="0.45">
      <c r="A18" t="s">
        <v>0</v>
      </c>
    </row>
    <row r="19" spans="1:2" x14ac:dyDescent="0.45">
      <c r="A19" t="s">
        <v>17</v>
      </c>
      <c r="B19" t="s">
        <v>23</v>
      </c>
    </row>
    <row r="20" spans="1:2" x14ac:dyDescent="0.45">
      <c r="A20" t="s">
        <v>18</v>
      </c>
      <c r="B20" t="s">
        <v>22</v>
      </c>
    </row>
    <row r="21" spans="1:2" x14ac:dyDescent="0.45">
      <c r="A21" t="s">
        <v>19</v>
      </c>
      <c r="B21" t="s">
        <v>21</v>
      </c>
    </row>
    <row r="22" spans="1:2" x14ac:dyDescent="0.45">
      <c r="A22" t="s">
        <v>20</v>
      </c>
      <c r="B22" t="s">
        <v>24</v>
      </c>
    </row>
    <row r="23" spans="1:2" x14ac:dyDescent="0.45">
      <c r="A23" t="s">
        <v>25</v>
      </c>
      <c r="B23" t="s">
        <v>27</v>
      </c>
    </row>
    <row r="24" spans="1:2" x14ac:dyDescent="0.45">
      <c r="A24" t="s">
        <v>26</v>
      </c>
      <c r="B24" t="s">
        <v>28</v>
      </c>
    </row>
    <row r="28" spans="1:2" x14ac:dyDescent="0.45">
      <c r="B28" s="2" t="s">
        <v>32</v>
      </c>
    </row>
    <row r="29" spans="1:2" x14ac:dyDescent="0.45">
      <c r="B29" t="s">
        <v>93</v>
      </c>
    </row>
    <row r="31" spans="1:2" x14ac:dyDescent="0.45">
      <c r="B31" t="s">
        <v>42</v>
      </c>
    </row>
    <row r="32" spans="1:2" x14ac:dyDescent="0.45">
      <c r="B32" t="s">
        <v>122</v>
      </c>
    </row>
    <row r="35" spans="2:7" x14ac:dyDescent="0.45">
      <c r="B35" s="2" t="s">
        <v>44</v>
      </c>
    </row>
    <row r="36" spans="2:7" x14ac:dyDescent="0.45">
      <c r="B36" t="s">
        <v>152</v>
      </c>
      <c r="C36">
        <v>1</v>
      </c>
      <c r="D36" t="s">
        <v>148</v>
      </c>
      <c r="E36" t="s">
        <v>149</v>
      </c>
      <c r="F36" t="s">
        <v>150</v>
      </c>
      <c r="G36" t="s">
        <v>151</v>
      </c>
    </row>
    <row r="37" spans="2:7" x14ac:dyDescent="0.45">
      <c r="B37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3"/>
  <sheetViews>
    <sheetView topLeftCell="V1" workbookViewId="0">
      <selection activeCell="G8" sqref="G8"/>
    </sheetView>
  </sheetViews>
  <sheetFormatPr defaultRowHeight="14.25" x14ac:dyDescent="0.45"/>
  <cols>
    <col min="1" max="1" width="26.265625" style="64" customWidth="1"/>
    <col min="2" max="20" width="26.265625" style="47" customWidth="1"/>
    <col min="21" max="21" width="26.265625" style="72" customWidth="1"/>
    <col min="22" max="22" width="26.265625" style="47" customWidth="1"/>
    <col min="23" max="23" width="26.265625" style="65" customWidth="1"/>
    <col min="24" max="25" width="26.265625" style="47" customWidth="1"/>
    <col min="26" max="16384" width="9.06640625" style="47"/>
  </cols>
  <sheetData>
    <row r="1" spans="1:27" s="6" customFormat="1" ht="41.65" x14ac:dyDescent="0.45">
      <c r="A1" s="4" t="s">
        <v>49</v>
      </c>
      <c r="B1" s="5" t="s">
        <v>32</v>
      </c>
      <c r="C1" s="5" t="s">
        <v>33</v>
      </c>
      <c r="D1" s="5" t="s">
        <v>0</v>
      </c>
      <c r="E1" s="5" t="s">
        <v>34</v>
      </c>
      <c r="F1" s="5" t="s">
        <v>35</v>
      </c>
      <c r="G1" s="5" t="s">
        <v>50</v>
      </c>
      <c r="H1" s="5" t="s">
        <v>36</v>
      </c>
      <c r="I1" s="5" t="s">
        <v>37</v>
      </c>
      <c r="J1" s="5" t="s">
        <v>51</v>
      </c>
      <c r="K1" s="5" t="s">
        <v>39</v>
      </c>
      <c r="L1" s="5" t="s">
        <v>40</v>
      </c>
      <c r="M1" s="5" t="s">
        <v>41</v>
      </c>
      <c r="N1" s="5" t="s">
        <v>52</v>
      </c>
      <c r="O1" s="5" t="s">
        <v>43</v>
      </c>
      <c r="P1" s="5" t="s">
        <v>44</v>
      </c>
      <c r="Q1" s="4" t="s">
        <v>53</v>
      </c>
      <c r="R1" s="5" t="s">
        <v>46</v>
      </c>
      <c r="S1" s="5" t="s">
        <v>47</v>
      </c>
      <c r="V1" s="5" t="s">
        <v>0</v>
      </c>
      <c r="W1" s="5" t="s">
        <v>35</v>
      </c>
      <c r="X1" s="5" t="s">
        <v>39</v>
      </c>
      <c r="Y1" s="5" t="s">
        <v>44</v>
      </c>
      <c r="Z1" s="7" t="s">
        <v>45</v>
      </c>
      <c r="AA1" s="5" t="s">
        <v>45</v>
      </c>
    </row>
    <row r="2" spans="1:27" s="9" customFormat="1" x14ac:dyDescent="0.45">
      <c r="A2" s="8" t="s">
        <v>25</v>
      </c>
      <c r="B2" s="9">
        <v>5.262032085561497</v>
      </c>
      <c r="C2" s="9">
        <v>5</v>
      </c>
      <c r="D2" s="9">
        <v>-2.6737967914438502E-2</v>
      </c>
      <c r="E2" s="9">
        <v>4</v>
      </c>
      <c r="F2" s="9">
        <v>5</v>
      </c>
      <c r="G2" s="9">
        <f>AVERAGE(15000, 70000)</f>
        <v>42500</v>
      </c>
      <c r="H2" s="9">
        <v>5</v>
      </c>
      <c r="I2" s="9">
        <v>0</v>
      </c>
      <c r="J2" s="9">
        <v>0</v>
      </c>
      <c r="K2" s="9">
        <v>5</v>
      </c>
      <c r="L2" s="9">
        <v>3</v>
      </c>
      <c r="M2" s="9">
        <v>4</v>
      </c>
      <c r="N2" s="9">
        <v>6</v>
      </c>
      <c r="O2" s="9">
        <v>1</v>
      </c>
      <c r="P2" s="9">
        <v>187</v>
      </c>
      <c r="Q2" s="10">
        <v>2.56</v>
      </c>
      <c r="R2" s="9">
        <v>5</v>
      </c>
      <c r="S2" s="9">
        <v>5</v>
      </c>
      <c r="V2" s="9">
        <v>5</v>
      </c>
      <c r="W2" s="9">
        <v>5</v>
      </c>
      <c r="X2" s="9">
        <v>97</v>
      </c>
      <c r="Y2" s="9">
        <v>3</v>
      </c>
      <c r="Z2" s="11">
        <v>5</v>
      </c>
      <c r="AA2" s="9">
        <v>5</v>
      </c>
    </row>
    <row r="3" spans="1:27" s="14" customFormat="1" ht="15.75" x14ac:dyDescent="0.45">
      <c r="A3" s="12" t="s">
        <v>54</v>
      </c>
      <c r="B3" s="13">
        <v>8.7983193277310932</v>
      </c>
      <c r="C3" s="14">
        <v>2</v>
      </c>
      <c r="D3" s="14">
        <v>-0.59680289106225926</v>
      </c>
      <c r="E3" s="14">
        <v>5</v>
      </c>
      <c r="F3" s="14">
        <v>4</v>
      </c>
      <c r="G3" s="15">
        <f>G6*2</f>
        <v>410000</v>
      </c>
      <c r="H3" s="14">
        <v>2</v>
      </c>
      <c r="I3" s="14">
        <v>0</v>
      </c>
      <c r="J3" s="14">
        <v>10</v>
      </c>
      <c r="K3" s="14">
        <v>4</v>
      </c>
      <c r="L3" s="14">
        <v>5</v>
      </c>
      <c r="M3" s="14">
        <v>4</v>
      </c>
      <c r="N3" s="14">
        <v>708</v>
      </c>
      <c r="O3" s="14">
        <v>2</v>
      </c>
      <c r="P3" s="14">
        <v>110</v>
      </c>
      <c r="Q3" s="16">
        <v>3.83</v>
      </c>
      <c r="R3" s="14">
        <v>1</v>
      </c>
      <c r="S3" s="14">
        <v>2</v>
      </c>
      <c r="V3" s="14">
        <v>2</v>
      </c>
      <c r="W3" s="14">
        <v>4</v>
      </c>
      <c r="X3" s="14">
        <v>32</v>
      </c>
      <c r="Y3" s="14">
        <v>4</v>
      </c>
      <c r="Z3" s="17">
        <v>3</v>
      </c>
      <c r="AA3" s="14">
        <v>775</v>
      </c>
    </row>
    <row r="4" spans="1:27" s="14" customFormat="1" ht="15.75" x14ac:dyDescent="0.45">
      <c r="A4" s="12" t="s">
        <v>19</v>
      </c>
      <c r="B4" s="13">
        <v>10.424657534246576</v>
      </c>
      <c r="C4" s="14">
        <v>4</v>
      </c>
      <c r="D4" s="14">
        <v>-0.13612847423952848</v>
      </c>
      <c r="E4" s="14">
        <v>1</v>
      </c>
      <c r="F4" s="14">
        <v>3</v>
      </c>
      <c r="G4" s="14">
        <f>AVERAGE(40000, 60000)</f>
        <v>50000</v>
      </c>
      <c r="H4" s="14">
        <v>5</v>
      </c>
      <c r="I4" s="14">
        <v>100</v>
      </c>
      <c r="J4" s="14">
        <v>0</v>
      </c>
      <c r="K4" s="14">
        <v>3</v>
      </c>
      <c r="L4" s="14">
        <v>4</v>
      </c>
      <c r="M4" s="14">
        <v>3</v>
      </c>
      <c r="N4" s="14">
        <v>712</v>
      </c>
      <c r="O4" s="14">
        <v>2</v>
      </c>
      <c r="P4" s="14">
        <v>70</v>
      </c>
      <c r="Q4" s="16">
        <v>3.87</v>
      </c>
      <c r="R4" s="14">
        <v>2</v>
      </c>
      <c r="S4" s="14">
        <v>2</v>
      </c>
      <c r="V4" s="14">
        <v>4</v>
      </c>
      <c r="W4" s="14">
        <v>3</v>
      </c>
      <c r="X4" s="14">
        <v>32</v>
      </c>
      <c r="Y4" s="14">
        <v>3</v>
      </c>
      <c r="Z4" s="17">
        <v>3</v>
      </c>
      <c r="AA4" s="14">
        <v>1500</v>
      </c>
    </row>
    <row r="5" spans="1:27" s="14" customFormat="1" x14ac:dyDescent="0.45">
      <c r="A5" s="12" t="s">
        <v>26</v>
      </c>
      <c r="B5" s="14">
        <v>5</v>
      </c>
      <c r="C5" s="14">
        <v>4</v>
      </c>
      <c r="D5" s="14">
        <v>-0.35956781953864542</v>
      </c>
      <c r="E5" s="14">
        <v>1</v>
      </c>
      <c r="F5" s="14">
        <v>3</v>
      </c>
      <c r="G5" s="14">
        <v>600000</v>
      </c>
      <c r="H5" s="14">
        <v>5</v>
      </c>
      <c r="I5" s="14">
        <v>3250</v>
      </c>
      <c r="J5" s="14">
        <v>0</v>
      </c>
      <c r="K5" s="14">
        <v>2</v>
      </c>
      <c r="L5" s="14">
        <v>3</v>
      </c>
      <c r="M5" s="14">
        <v>1</v>
      </c>
      <c r="N5" s="14">
        <v>300</v>
      </c>
      <c r="O5" s="14">
        <v>2</v>
      </c>
      <c r="P5" s="14">
        <v>7</v>
      </c>
      <c r="Q5" s="16">
        <v>4</v>
      </c>
      <c r="R5" s="14">
        <v>3</v>
      </c>
      <c r="S5" s="14">
        <v>3</v>
      </c>
      <c r="V5" s="14">
        <v>4</v>
      </c>
      <c r="W5" s="14">
        <v>3</v>
      </c>
      <c r="X5" s="14">
        <v>0</v>
      </c>
      <c r="Y5" s="14">
        <v>1</v>
      </c>
      <c r="Z5" s="17">
        <v>3</v>
      </c>
      <c r="AA5" s="14">
        <v>300</v>
      </c>
    </row>
    <row r="6" spans="1:27" s="19" customFormat="1" x14ac:dyDescent="0.45">
      <c r="A6" s="18" t="s">
        <v>17</v>
      </c>
      <c r="B6" s="19">
        <v>11.368253968253969</v>
      </c>
      <c r="C6" s="19">
        <v>4</v>
      </c>
      <c r="D6" s="19">
        <v>-0.64144971716143895</v>
      </c>
      <c r="E6" s="19">
        <v>4</v>
      </c>
      <c r="F6" s="19">
        <v>4</v>
      </c>
      <c r="G6" s="19">
        <f>AVERAGE(90000, 320000)</f>
        <v>205000</v>
      </c>
      <c r="H6" s="19">
        <v>2</v>
      </c>
      <c r="I6" s="19">
        <v>0</v>
      </c>
      <c r="J6" s="19">
        <v>0</v>
      </c>
      <c r="K6" s="19">
        <v>4</v>
      </c>
      <c r="L6" s="19">
        <v>4</v>
      </c>
      <c r="M6" s="19">
        <v>3</v>
      </c>
      <c r="N6" s="19">
        <v>83</v>
      </c>
      <c r="O6" s="19">
        <v>2</v>
      </c>
      <c r="P6" s="19">
        <v>122</v>
      </c>
      <c r="Q6" s="20">
        <v>11.17</v>
      </c>
      <c r="R6" s="19">
        <v>5</v>
      </c>
      <c r="S6" s="19">
        <v>5</v>
      </c>
      <c r="V6" s="19">
        <v>2</v>
      </c>
      <c r="W6" s="19">
        <v>4</v>
      </c>
      <c r="X6" s="19">
        <v>10</v>
      </c>
      <c r="Y6" s="19">
        <v>2</v>
      </c>
      <c r="Z6" s="21">
        <v>2</v>
      </c>
      <c r="AA6" s="19">
        <v>150</v>
      </c>
    </row>
    <row r="7" spans="1:27" s="23" customFormat="1" x14ac:dyDescent="0.45">
      <c r="A7" s="22" t="s">
        <v>55</v>
      </c>
      <c r="B7" s="3">
        <v>12</v>
      </c>
      <c r="C7" s="23">
        <v>5</v>
      </c>
      <c r="D7" s="23">
        <v>0</v>
      </c>
      <c r="E7" s="23">
        <v>5</v>
      </c>
      <c r="F7" s="23">
        <v>5</v>
      </c>
      <c r="G7" s="23">
        <f>50*78</f>
        <v>3900</v>
      </c>
      <c r="H7" s="23">
        <v>5</v>
      </c>
      <c r="I7" s="23">
        <v>0</v>
      </c>
      <c r="J7" s="23">
        <v>0</v>
      </c>
      <c r="K7" s="23">
        <v>5</v>
      </c>
      <c r="L7" s="23">
        <v>5</v>
      </c>
      <c r="M7" s="23">
        <v>5</v>
      </c>
      <c r="N7" s="23">
        <v>1000</v>
      </c>
      <c r="O7" s="23">
        <v>5</v>
      </c>
      <c r="P7" s="23">
        <v>200</v>
      </c>
      <c r="Q7" s="24">
        <v>0</v>
      </c>
      <c r="R7" s="23">
        <v>5</v>
      </c>
      <c r="S7" s="23">
        <v>5</v>
      </c>
      <c r="V7" s="23">
        <v>5</v>
      </c>
      <c r="W7" s="23">
        <v>5</v>
      </c>
      <c r="X7" s="23">
        <f>100</f>
        <v>100</v>
      </c>
      <c r="Y7" s="23">
        <v>5</v>
      </c>
      <c r="Z7" s="25">
        <v>5</v>
      </c>
      <c r="AA7" s="23">
        <v>0</v>
      </c>
    </row>
    <row r="8" spans="1:27" s="28" customFormat="1" x14ac:dyDescent="0.45">
      <c r="A8" s="26" t="s">
        <v>56</v>
      </c>
      <c r="B8" s="27">
        <v>0</v>
      </c>
      <c r="C8" s="28">
        <v>1</v>
      </c>
      <c r="D8" s="28">
        <v>-1</v>
      </c>
      <c r="E8" s="28">
        <v>1</v>
      </c>
      <c r="F8" s="28">
        <v>1</v>
      </c>
      <c r="G8" s="28">
        <v>1000000</v>
      </c>
      <c r="H8" s="28">
        <v>1</v>
      </c>
      <c r="I8" s="28">
        <f>4000</f>
        <v>4000</v>
      </c>
      <c r="J8" s="28">
        <v>20</v>
      </c>
      <c r="K8" s="28">
        <v>1</v>
      </c>
      <c r="L8" s="28">
        <v>1</v>
      </c>
      <c r="M8" s="28">
        <v>1</v>
      </c>
      <c r="N8" s="28">
        <v>0</v>
      </c>
      <c r="O8" s="28">
        <v>1</v>
      </c>
      <c r="P8" s="28">
        <v>0</v>
      </c>
      <c r="Q8" s="29">
        <v>15</v>
      </c>
      <c r="R8" s="28">
        <v>1</v>
      </c>
      <c r="S8" s="28">
        <v>1</v>
      </c>
      <c r="V8" s="28">
        <v>1</v>
      </c>
      <c r="W8" s="28">
        <v>1</v>
      </c>
      <c r="X8" s="28">
        <v>0</v>
      </c>
      <c r="Y8" s="28">
        <v>1</v>
      </c>
      <c r="Z8" s="30">
        <v>1</v>
      </c>
      <c r="AA8" s="28">
        <v>1500</v>
      </c>
    </row>
    <row r="9" spans="1:27" s="33" customFormat="1" ht="85.5" x14ac:dyDescent="0.45">
      <c r="A9" s="31" t="s">
        <v>57</v>
      </c>
      <c r="B9" s="32" t="s">
        <v>58</v>
      </c>
      <c r="C9" s="33" t="s">
        <v>59</v>
      </c>
      <c r="D9" s="33" t="s">
        <v>60</v>
      </c>
      <c r="E9" s="33" t="s">
        <v>61</v>
      </c>
      <c r="F9" s="33" t="s">
        <v>61</v>
      </c>
      <c r="G9" s="33" t="s">
        <v>62</v>
      </c>
      <c r="H9" s="33" t="s">
        <v>59</v>
      </c>
      <c r="I9" s="33" t="s">
        <v>62</v>
      </c>
      <c r="J9" s="33" t="s">
        <v>61</v>
      </c>
      <c r="K9" s="33" t="s">
        <v>59</v>
      </c>
      <c r="L9" s="33" t="s">
        <v>63</v>
      </c>
      <c r="M9" s="33" t="s">
        <v>59</v>
      </c>
      <c r="N9" s="33" t="s">
        <v>64</v>
      </c>
      <c r="O9" s="33" t="s">
        <v>59</v>
      </c>
      <c r="P9" s="33" t="s">
        <v>65</v>
      </c>
      <c r="Q9" s="34" t="s">
        <v>66</v>
      </c>
      <c r="R9" s="33" t="s">
        <v>59</v>
      </c>
      <c r="S9" s="33" t="s">
        <v>59</v>
      </c>
      <c r="V9" s="33" t="s">
        <v>59</v>
      </c>
      <c r="W9" s="33" t="s">
        <v>61</v>
      </c>
      <c r="X9" s="33" t="s">
        <v>67</v>
      </c>
      <c r="Y9" s="33" t="s">
        <v>59</v>
      </c>
      <c r="Z9" s="35" t="s">
        <v>59</v>
      </c>
      <c r="AA9" s="33" t="s">
        <v>66</v>
      </c>
    </row>
    <row r="10" spans="1:27" s="23" customFormat="1" x14ac:dyDescent="0.45">
      <c r="A10" s="22" t="s">
        <v>68</v>
      </c>
      <c r="B10" s="3">
        <v>2</v>
      </c>
      <c r="C10" s="23">
        <v>1</v>
      </c>
      <c r="D10" s="23">
        <v>0.1</v>
      </c>
      <c r="E10" s="23">
        <v>1</v>
      </c>
      <c r="F10" s="23">
        <v>1</v>
      </c>
      <c r="G10" s="23">
        <f>20*78</f>
        <v>1560</v>
      </c>
      <c r="H10" s="23">
        <v>1</v>
      </c>
      <c r="I10" s="23">
        <v>50</v>
      </c>
      <c r="J10" s="23">
        <v>5</v>
      </c>
      <c r="K10" s="23">
        <v>1</v>
      </c>
      <c r="L10" s="23">
        <v>1</v>
      </c>
      <c r="M10" s="23">
        <v>2</v>
      </c>
      <c r="N10" s="23">
        <v>50</v>
      </c>
      <c r="O10" s="23">
        <v>1</v>
      </c>
      <c r="P10" s="23">
        <v>50</v>
      </c>
      <c r="Q10" s="24">
        <v>1</v>
      </c>
      <c r="R10" s="23">
        <v>1</v>
      </c>
      <c r="S10" s="23">
        <v>1</v>
      </c>
      <c r="V10" s="23">
        <v>1</v>
      </c>
      <c r="W10" s="23">
        <v>1</v>
      </c>
      <c r="X10" s="23">
        <v>4</v>
      </c>
      <c r="Y10" s="23">
        <v>1</v>
      </c>
      <c r="Z10" s="25">
        <v>1</v>
      </c>
      <c r="AA10" s="23">
        <v>100</v>
      </c>
    </row>
    <row r="11" spans="1:27" s="23" customFormat="1" x14ac:dyDescent="0.45">
      <c r="A11" s="22" t="s">
        <v>69</v>
      </c>
      <c r="B11" s="3">
        <v>5</v>
      </c>
      <c r="C11" s="23">
        <v>3</v>
      </c>
      <c r="D11" s="23">
        <v>0.4</v>
      </c>
      <c r="E11" s="23">
        <v>2</v>
      </c>
      <c r="F11" s="23">
        <v>2</v>
      </c>
      <c r="G11" s="23">
        <f>50*78</f>
        <v>3900</v>
      </c>
      <c r="H11" s="23">
        <v>2</v>
      </c>
      <c r="I11" s="23">
        <v>1000</v>
      </c>
      <c r="J11" s="23">
        <v>15</v>
      </c>
      <c r="K11" s="23">
        <v>3</v>
      </c>
      <c r="L11" s="23">
        <v>3</v>
      </c>
      <c r="M11" s="23">
        <v>3</v>
      </c>
      <c r="N11" s="23">
        <v>200</v>
      </c>
      <c r="O11" s="23">
        <v>2</v>
      </c>
      <c r="P11" s="23">
        <v>100</v>
      </c>
      <c r="Q11" s="24">
        <v>3</v>
      </c>
      <c r="R11" s="23">
        <v>3</v>
      </c>
      <c r="S11" s="23">
        <v>3</v>
      </c>
      <c r="V11" s="23">
        <v>3</v>
      </c>
      <c r="W11" s="23">
        <v>2</v>
      </c>
      <c r="X11" s="23">
        <v>20</v>
      </c>
      <c r="Y11" s="23">
        <v>3</v>
      </c>
      <c r="Z11" s="25">
        <v>3</v>
      </c>
      <c r="AA11" s="23">
        <v>300</v>
      </c>
    </row>
    <row r="12" spans="1:27" s="38" customFormat="1" ht="41.65" x14ac:dyDescent="0.45">
      <c r="A12" s="36" t="s">
        <v>49</v>
      </c>
      <c r="B12" s="37" t="s">
        <v>32</v>
      </c>
      <c r="C12" s="37" t="s">
        <v>33</v>
      </c>
      <c r="D12" s="37" t="s">
        <v>0</v>
      </c>
      <c r="E12" s="37" t="s">
        <v>34</v>
      </c>
      <c r="F12" s="37" t="s">
        <v>35</v>
      </c>
      <c r="G12" s="37" t="s">
        <v>50</v>
      </c>
      <c r="H12" s="37" t="s">
        <v>36</v>
      </c>
      <c r="I12" s="37" t="s">
        <v>37</v>
      </c>
      <c r="J12" s="37" t="s">
        <v>51</v>
      </c>
      <c r="K12" s="37" t="s">
        <v>39</v>
      </c>
      <c r="L12" s="37" t="s">
        <v>40</v>
      </c>
      <c r="M12" s="37" t="s">
        <v>41</v>
      </c>
      <c r="N12" s="37" t="s">
        <v>52</v>
      </c>
      <c r="O12" s="37" t="s">
        <v>43</v>
      </c>
      <c r="P12" s="37" t="s">
        <v>44</v>
      </c>
      <c r="Q12" s="36" t="s">
        <v>45</v>
      </c>
      <c r="R12" s="37" t="s">
        <v>46</v>
      </c>
      <c r="S12" s="37" t="s">
        <v>47</v>
      </c>
      <c r="V12" s="37" t="s">
        <v>0</v>
      </c>
      <c r="W12" s="37" t="s">
        <v>35</v>
      </c>
      <c r="X12" s="37" t="s">
        <v>39</v>
      </c>
      <c r="Y12" s="37" t="s">
        <v>44</v>
      </c>
      <c r="Z12" s="39" t="s">
        <v>45</v>
      </c>
      <c r="AA12" s="37" t="s">
        <v>45</v>
      </c>
    </row>
    <row r="13" spans="1:27" s="43" customFormat="1" x14ac:dyDescent="0.45">
      <c r="A13" s="8" t="s">
        <v>25</v>
      </c>
      <c r="B13" s="40">
        <f>(B2-B$7)/(B$8-B$7)*(0-100)</f>
        <v>-56.149732620320862</v>
      </c>
      <c r="C13" s="41">
        <f t="shared" ref="C13:S13" si="0">(C2-C$7)/(C$8-C$7)*(0-100)</f>
        <v>0</v>
      </c>
      <c r="D13" s="41">
        <f t="shared" si="0"/>
        <v>-2.6737967914438503</v>
      </c>
      <c r="E13" s="41">
        <f t="shared" si="0"/>
        <v>-25</v>
      </c>
      <c r="F13" s="41">
        <f t="shared" si="0"/>
        <v>0</v>
      </c>
      <c r="G13" s="41">
        <f t="shared" si="0"/>
        <v>-3.8751129404678246</v>
      </c>
      <c r="H13" s="41">
        <f t="shared" si="0"/>
        <v>0</v>
      </c>
      <c r="I13" s="41">
        <f t="shared" si="0"/>
        <v>0</v>
      </c>
      <c r="J13" s="41">
        <f t="shared" si="0"/>
        <v>0</v>
      </c>
      <c r="K13" s="41">
        <f t="shared" si="0"/>
        <v>0</v>
      </c>
      <c r="L13" s="41">
        <f t="shared" si="0"/>
        <v>-50</v>
      </c>
      <c r="M13" s="41">
        <f t="shared" si="0"/>
        <v>-25</v>
      </c>
      <c r="N13" s="41">
        <f t="shared" si="0"/>
        <v>-99.4</v>
      </c>
      <c r="O13" s="41">
        <f t="shared" si="0"/>
        <v>-100</v>
      </c>
      <c r="P13" s="41">
        <f t="shared" si="0"/>
        <v>-6.5</v>
      </c>
      <c r="Q13" s="42">
        <f>(Q2-Q$7)/(Q$8-Q$7)*(0-100)</f>
        <v>-17.066666666666666</v>
      </c>
      <c r="R13" s="40">
        <f t="shared" si="0"/>
        <v>0</v>
      </c>
      <c r="S13" s="41">
        <f t="shared" si="0"/>
        <v>0</v>
      </c>
      <c r="V13" s="41">
        <f t="shared" ref="V13:AA19" si="1">(V2-V$7)/(V$8-V$7)*(0-100)</f>
        <v>0</v>
      </c>
      <c r="W13" s="41">
        <f t="shared" si="1"/>
        <v>0</v>
      </c>
      <c r="X13" s="41">
        <f t="shared" si="1"/>
        <v>-3</v>
      </c>
      <c r="Y13" s="41">
        <f t="shared" si="1"/>
        <v>-50</v>
      </c>
      <c r="Z13" s="41">
        <f t="shared" si="1"/>
        <v>0</v>
      </c>
      <c r="AA13" s="41">
        <f t="shared" si="1"/>
        <v>-0.33333333333333337</v>
      </c>
    </row>
    <row r="14" spans="1:27" x14ac:dyDescent="0.45">
      <c r="A14" s="12" t="s">
        <v>54</v>
      </c>
      <c r="B14" s="44">
        <f t="shared" ref="B14:S19" si="2">(B3-B$7)/(B$8-B$7)*(0-100)</f>
        <v>-26.680672268907557</v>
      </c>
      <c r="C14" s="45">
        <f t="shared" si="2"/>
        <v>-75</v>
      </c>
      <c r="D14" s="45">
        <f t="shared" si="2"/>
        <v>-59.680289106225928</v>
      </c>
      <c r="E14" s="45">
        <f t="shared" si="2"/>
        <v>0</v>
      </c>
      <c r="F14" s="45">
        <f t="shared" si="2"/>
        <v>-25</v>
      </c>
      <c r="G14" s="45">
        <f t="shared" si="2"/>
        <v>-40.768999096476257</v>
      </c>
      <c r="H14" s="45">
        <f t="shared" si="2"/>
        <v>-75</v>
      </c>
      <c r="I14" s="45">
        <f t="shared" si="2"/>
        <v>0</v>
      </c>
      <c r="J14" s="45">
        <f t="shared" si="2"/>
        <v>-50</v>
      </c>
      <c r="K14" s="45">
        <f t="shared" si="2"/>
        <v>-25</v>
      </c>
      <c r="L14" s="45">
        <f t="shared" si="2"/>
        <v>0</v>
      </c>
      <c r="M14" s="45">
        <f t="shared" si="2"/>
        <v>-25</v>
      </c>
      <c r="N14" s="45">
        <f t="shared" si="2"/>
        <v>-29.2</v>
      </c>
      <c r="O14" s="45">
        <f t="shared" si="2"/>
        <v>-75</v>
      </c>
      <c r="P14" s="45">
        <f t="shared" si="2"/>
        <v>-45</v>
      </c>
      <c r="Q14" s="46">
        <f>(Q3-Q$7)/(Q$8-Q$7)*(0-100)</f>
        <v>-25.533333333333335</v>
      </c>
      <c r="R14" s="44">
        <f t="shared" si="2"/>
        <v>-100</v>
      </c>
      <c r="S14" s="45">
        <f t="shared" si="2"/>
        <v>-75</v>
      </c>
      <c r="U14" s="47"/>
      <c r="V14" s="45">
        <f t="shared" si="1"/>
        <v>-75</v>
      </c>
      <c r="W14" s="45">
        <f t="shared" si="1"/>
        <v>-25</v>
      </c>
      <c r="X14" s="45">
        <f t="shared" si="1"/>
        <v>-68</v>
      </c>
      <c r="Y14" s="45">
        <f t="shared" si="1"/>
        <v>-25</v>
      </c>
      <c r="Z14" s="45">
        <f t="shared" si="1"/>
        <v>-50</v>
      </c>
      <c r="AA14" s="45">
        <f t="shared" si="1"/>
        <v>-51.666666666666671</v>
      </c>
    </row>
    <row r="15" spans="1:27" x14ac:dyDescent="0.45">
      <c r="A15" s="12" t="s">
        <v>19</v>
      </c>
      <c r="B15" s="44">
        <f t="shared" si="2"/>
        <v>-13.127853881278536</v>
      </c>
      <c r="C15" s="45">
        <f t="shared" si="2"/>
        <v>-25</v>
      </c>
      <c r="D15" s="45">
        <f t="shared" si="2"/>
        <v>-13.612847423952848</v>
      </c>
      <c r="E15" s="45">
        <f t="shared" si="2"/>
        <v>-100</v>
      </c>
      <c r="F15" s="45">
        <f t="shared" si="2"/>
        <v>-50</v>
      </c>
      <c r="G15" s="45">
        <f t="shared" si="2"/>
        <v>-4.6280493926312616</v>
      </c>
      <c r="H15" s="45">
        <f t="shared" si="2"/>
        <v>0</v>
      </c>
      <c r="I15" s="45">
        <f t="shared" si="2"/>
        <v>-2.5</v>
      </c>
      <c r="J15" s="45">
        <f t="shared" si="2"/>
        <v>0</v>
      </c>
      <c r="K15" s="45">
        <f t="shared" si="2"/>
        <v>-50</v>
      </c>
      <c r="L15" s="45">
        <f t="shared" si="2"/>
        <v>-25</v>
      </c>
      <c r="M15" s="45">
        <f t="shared" si="2"/>
        <v>-50</v>
      </c>
      <c r="N15" s="45">
        <f t="shared" si="2"/>
        <v>-28.799999999999997</v>
      </c>
      <c r="O15" s="45">
        <f t="shared" si="2"/>
        <v>-75</v>
      </c>
      <c r="P15" s="45">
        <f t="shared" si="2"/>
        <v>-65</v>
      </c>
      <c r="Q15" s="46">
        <f t="shared" si="2"/>
        <v>-25.8</v>
      </c>
      <c r="R15" s="44">
        <f t="shared" si="2"/>
        <v>-75</v>
      </c>
      <c r="S15" s="45">
        <f t="shared" si="2"/>
        <v>-75</v>
      </c>
      <c r="U15" s="47"/>
      <c r="V15" s="45">
        <f t="shared" si="1"/>
        <v>-25</v>
      </c>
      <c r="W15" s="45">
        <f t="shared" si="1"/>
        <v>-50</v>
      </c>
      <c r="X15" s="45">
        <f t="shared" si="1"/>
        <v>-68</v>
      </c>
      <c r="Y15" s="45">
        <f t="shared" si="1"/>
        <v>-50</v>
      </c>
      <c r="Z15" s="45">
        <f t="shared" si="1"/>
        <v>-50</v>
      </c>
      <c r="AA15" s="45">
        <f t="shared" si="1"/>
        <v>-100</v>
      </c>
    </row>
    <row r="16" spans="1:27" x14ac:dyDescent="0.45">
      <c r="A16" s="12" t="s">
        <v>26</v>
      </c>
      <c r="B16" s="44">
        <f t="shared" si="2"/>
        <v>-58.333333333333336</v>
      </c>
      <c r="C16" s="45">
        <f t="shared" si="2"/>
        <v>-25</v>
      </c>
      <c r="D16" s="45">
        <f t="shared" si="2"/>
        <v>-35.956781953864542</v>
      </c>
      <c r="E16" s="45">
        <f t="shared" si="2"/>
        <v>-100</v>
      </c>
      <c r="F16" s="45">
        <f t="shared" si="2"/>
        <v>-50</v>
      </c>
      <c r="G16" s="45">
        <f t="shared" si="2"/>
        <v>-59.843389217950005</v>
      </c>
      <c r="H16" s="45">
        <f t="shared" si="2"/>
        <v>0</v>
      </c>
      <c r="I16" s="45">
        <f t="shared" si="2"/>
        <v>-81.25</v>
      </c>
      <c r="J16" s="45">
        <f t="shared" si="2"/>
        <v>0</v>
      </c>
      <c r="K16" s="45">
        <f t="shared" si="2"/>
        <v>-75</v>
      </c>
      <c r="L16" s="45">
        <f t="shared" si="2"/>
        <v>-50</v>
      </c>
      <c r="M16" s="45">
        <f t="shared" si="2"/>
        <v>-100</v>
      </c>
      <c r="N16" s="45">
        <f t="shared" si="2"/>
        <v>-70</v>
      </c>
      <c r="O16" s="45">
        <f t="shared" si="2"/>
        <v>-75</v>
      </c>
      <c r="P16" s="45">
        <f t="shared" si="2"/>
        <v>-96.5</v>
      </c>
      <c r="Q16" s="46">
        <f t="shared" si="2"/>
        <v>-26.666666666666668</v>
      </c>
      <c r="R16" s="44">
        <f t="shared" si="2"/>
        <v>-50</v>
      </c>
      <c r="S16" s="45">
        <f t="shared" si="2"/>
        <v>-50</v>
      </c>
      <c r="U16" s="47"/>
      <c r="V16" s="45">
        <f t="shared" si="1"/>
        <v>-25</v>
      </c>
      <c r="W16" s="45">
        <f t="shared" si="1"/>
        <v>-50</v>
      </c>
      <c r="X16" s="45">
        <f t="shared" si="1"/>
        <v>-100</v>
      </c>
      <c r="Y16" s="45">
        <f t="shared" si="1"/>
        <v>-100</v>
      </c>
      <c r="Z16" s="45">
        <f t="shared" si="1"/>
        <v>-50</v>
      </c>
      <c r="AA16" s="45">
        <f t="shared" si="1"/>
        <v>-20</v>
      </c>
    </row>
    <row r="17" spans="1:27" s="51" customFormat="1" x14ac:dyDescent="0.45">
      <c r="A17" s="18" t="s">
        <v>17</v>
      </c>
      <c r="B17" s="48">
        <f t="shared" si="2"/>
        <v>-5.2645502645502606</v>
      </c>
      <c r="C17" s="49">
        <f t="shared" si="2"/>
        <v>-25</v>
      </c>
      <c r="D17" s="49">
        <f t="shared" si="2"/>
        <v>-64.1449717161439</v>
      </c>
      <c r="E17" s="49">
        <f t="shared" si="2"/>
        <v>-25</v>
      </c>
      <c r="F17" s="49">
        <f t="shared" si="2"/>
        <v>-25</v>
      </c>
      <c r="G17" s="49">
        <f t="shared" si="2"/>
        <v>-20.188736070675635</v>
      </c>
      <c r="H17" s="49">
        <f t="shared" si="2"/>
        <v>-75</v>
      </c>
      <c r="I17" s="49">
        <f t="shared" si="2"/>
        <v>0</v>
      </c>
      <c r="J17" s="49">
        <f t="shared" si="2"/>
        <v>0</v>
      </c>
      <c r="K17" s="49">
        <f t="shared" si="2"/>
        <v>-25</v>
      </c>
      <c r="L17" s="49">
        <f t="shared" si="2"/>
        <v>-25</v>
      </c>
      <c r="M17" s="49">
        <f t="shared" si="2"/>
        <v>-50</v>
      </c>
      <c r="N17" s="49">
        <f t="shared" si="2"/>
        <v>-91.7</v>
      </c>
      <c r="O17" s="49">
        <f t="shared" si="2"/>
        <v>-75</v>
      </c>
      <c r="P17" s="49">
        <f t="shared" si="2"/>
        <v>-39</v>
      </c>
      <c r="Q17" s="50">
        <f t="shared" si="2"/>
        <v>-74.466666666666669</v>
      </c>
      <c r="R17" s="48">
        <f t="shared" si="2"/>
        <v>0</v>
      </c>
      <c r="S17" s="49">
        <f t="shared" si="2"/>
        <v>0</v>
      </c>
      <c r="V17" s="49">
        <f t="shared" si="1"/>
        <v>-75</v>
      </c>
      <c r="W17" s="49">
        <f t="shared" si="1"/>
        <v>-25</v>
      </c>
      <c r="X17" s="49">
        <f t="shared" si="1"/>
        <v>-90</v>
      </c>
      <c r="Y17" s="49">
        <f t="shared" si="1"/>
        <v>-75</v>
      </c>
      <c r="Z17" s="49">
        <f t="shared" si="1"/>
        <v>-75</v>
      </c>
      <c r="AA17" s="49">
        <f t="shared" si="1"/>
        <v>-10</v>
      </c>
    </row>
    <row r="18" spans="1:27" s="23" customFormat="1" x14ac:dyDescent="0.45">
      <c r="A18" s="52" t="s">
        <v>70</v>
      </c>
      <c r="B18" s="53">
        <f>(B7-B$7)/(B$8-B$7)*(0-100)</f>
        <v>0</v>
      </c>
      <c r="C18" s="53">
        <f t="shared" si="2"/>
        <v>0</v>
      </c>
      <c r="D18" s="53">
        <f t="shared" si="2"/>
        <v>0</v>
      </c>
      <c r="E18" s="53">
        <f t="shared" si="2"/>
        <v>0</v>
      </c>
      <c r="F18" s="53">
        <f>(F7-F$7)/(F$8-F$7)*(0-100)</f>
        <v>0</v>
      </c>
      <c r="G18" s="53">
        <f t="shared" si="2"/>
        <v>0</v>
      </c>
      <c r="H18" s="53">
        <f t="shared" si="2"/>
        <v>0</v>
      </c>
      <c r="I18" s="53">
        <f t="shared" si="2"/>
        <v>0</v>
      </c>
      <c r="J18" s="53">
        <f t="shared" si="2"/>
        <v>0</v>
      </c>
      <c r="K18" s="53">
        <f t="shared" si="2"/>
        <v>0</v>
      </c>
      <c r="L18" s="53">
        <f t="shared" si="2"/>
        <v>0</v>
      </c>
      <c r="M18" s="53">
        <f t="shared" si="2"/>
        <v>0</v>
      </c>
      <c r="N18" s="53">
        <f t="shared" si="2"/>
        <v>0</v>
      </c>
      <c r="O18" s="53">
        <f t="shared" si="2"/>
        <v>0</v>
      </c>
      <c r="P18" s="53">
        <f>(P7-P$7)/(P$8-P$7)*(0-100)</f>
        <v>0</v>
      </c>
      <c r="Q18" s="54">
        <f>(Q7-Q$7)/(Q$8-Q$7)*(0-100)</f>
        <v>0</v>
      </c>
      <c r="R18" s="53">
        <f t="shared" si="2"/>
        <v>0</v>
      </c>
      <c r="S18" s="53">
        <f t="shared" si="2"/>
        <v>0</v>
      </c>
      <c r="V18" s="53">
        <f t="shared" si="1"/>
        <v>0</v>
      </c>
      <c r="W18" s="53">
        <f t="shared" si="1"/>
        <v>0</v>
      </c>
      <c r="X18" s="53">
        <f t="shared" si="1"/>
        <v>0</v>
      </c>
      <c r="Y18" s="53">
        <f t="shared" si="1"/>
        <v>0</v>
      </c>
      <c r="Z18" s="55">
        <f t="shared" si="1"/>
        <v>0</v>
      </c>
      <c r="AA18" s="53">
        <f t="shared" si="1"/>
        <v>0</v>
      </c>
    </row>
    <row r="19" spans="1:27" s="28" customFormat="1" x14ac:dyDescent="0.45">
      <c r="A19" s="56" t="s">
        <v>56</v>
      </c>
      <c r="B19" s="57">
        <f>(B8-B$7)/(B$8-B$7)*(0-100)</f>
        <v>-100</v>
      </c>
      <c r="C19" s="57">
        <f t="shared" si="2"/>
        <v>-100</v>
      </c>
      <c r="D19" s="57">
        <f t="shared" si="2"/>
        <v>-100</v>
      </c>
      <c r="E19" s="57">
        <f t="shared" si="2"/>
        <v>-100</v>
      </c>
      <c r="F19" s="57">
        <f>(F8-F$7)/(F$8-F$7)*(0-100)</f>
        <v>-100</v>
      </c>
      <c r="G19" s="57">
        <f t="shared" si="2"/>
        <v>-100</v>
      </c>
      <c r="H19" s="57">
        <f t="shared" si="2"/>
        <v>-100</v>
      </c>
      <c r="I19" s="57">
        <f t="shared" si="2"/>
        <v>-100</v>
      </c>
      <c r="J19" s="57">
        <f t="shared" si="2"/>
        <v>-100</v>
      </c>
      <c r="K19" s="57">
        <f t="shared" si="2"/>
        <v>-100</v>
      </c>
      <c r="L19" s="57">
        <f t="shared" si="2"/>
        <v>-100</v>
      </c>
      <c r="M19" s="57">
        <f t="shared" si="2"/>
        <v>-100</v>
      </c>
      <c r="N19" s="57">
        <f t="shared" si="2"/>
        <v>-100</v>
      </c>
      <c r="O19" s="57">
        <f t="shared" si="2"/>
        <v>-100</v>
      </c>
      <c r="P19" s="57">
        <f>(P8-P$7)/(P$8-P$7)*(0-100)</f>
        <v>-100</v>
      </c>
      <c r="Q19" s="58">
        <f>(Q8-Q$7)/(Q$8-Q$7)*(0-100)</f>
        <v>-100</v>
      </c>
      <c r="R19" s="57">
        <f t="shared" si="2"/>
        <v>-100</v>
      </c>
      <c r="S19" s="57">
        <f t="shared" si="2"/>
        <v>-100</v>
      </c>
      <c r="V19" s="57">
        <f t="shared" si="1"/>
        <v>-100</v>
      </c>
      <c r="W19" s="57">
        <f t="shared" si="1"/>
        <v>-100</v>
      </c>
      <c r="X19" s="57">
        <f t="shared" si="1"/>
        <v>-100</v>
      </c>
      <c r="Y19" s="57">
        <f t="shared" si="1"/>
        <v>-100</v>
      </c>
      <c r="Z19" s="59">
        <f t="shared" si="1"/>
        <v>-100</v>
      </c>
      <c r="AA19" s="57">
        <f t="shared" si="1"/>
        <v>-100</v>
      </c>
    </row>
    <row r="20" spans="1:27" s="23" customFormat="1" x14ac:dyDescent="0.45">
      <c r="A20" s="22" t="s">
        <v>68</v>
      </c>
      <c r="B20" s="53">
        <f t="shared" ref="B20:S21" si="3">(B10-B$7)/(B$8-B$7)*(0-100)</f>
        <v>-83.333333333333343</v>
      </c>
      <c r="C20" s="53">
        <f t="shared" si="3"/>
        <v>-100</v>
      </c>
      <c r="D20" s="53">
        <f t="shared" si="3"/>
        <v>10</v>
      </c>
      <c r="E20" s="53">
        <f t="shared" si="3"/>
        <v>-100</v>
      </c>
      <c r="F20" s="53">
        <f t="shared" si="3"/>
        <v>-100</v>
      </c>
      <c r="G20" s="53">
        <f t="shared" si="3"/>
        <v>0.23491617307499246</v>
      </c>
      <c r="H20" s="53">
        <f t="shared" si="3"/>
        <v>-100</v>
      </c>
      <c r="I20" s="53">
        <f t="shared" si="3"/>
        <v>-1.25</v>
      </c>
      <c r="J20" s="53">
        <f t="shared" si="3"/>
        <v>-25</v>
      </c>
      <c r="K20" s="53">
        <f t="shared" si="3"/>
        <v>-100</v>
      </c>
      <c r="L20" s="53">
        <f t="shared" si="3"/>
        <v>-100</v>
      </c>
      <c r="M20" s="53">
        <f t="shared" si="3"/>
        <v>-75</v>
      </c>
      <c r="N20" s="53">
        <f t="shared" si="3"/>
        <v>-95</v>
      </c>
      <c r="O20" s="53">
        <f t="shared" si="3"/>
        <v>-100</v>
      </c>
      <c r="P20" s="53">
        <f t="shared" si="3"/>
        <v>-75</v>
      </c>
      <c r="Q20" s="54">
        <f t="shared" si="3"/>
        <v>-6.666666666666667</v>
      </c>
      <c r="R20" s="53">
        <f t="shared" si="3"/>
        <v>-100</v>
      </c>
      <c r="S20" s="53">
        <f t="shared" si="3"/>
        <v>-100</v>
      </c>
      <c r="V20" s="53">
        <f t="shared" ref="V20:AA21" si="4">(V10-V$7)/(V$8-V$7)*(0-100)</f>
        <v>-100</v>
      </c>
      <c r="W20" s="53">
        <f t="shared" si="4"/>
        <v>-100</v>
      </c>
      <c r="X20" s="53">
        <f t="shared" si="4"/>
        <v>-96</v>
      </c>
      <c r="Y20" s="53">
        <f t="shared" si="4"/>
        <v>-100</v>
      </c>
      <c r="Z20" s="55">
        <f t="shared" si="4"/>
        <v>-100</v>
      </c>
      <c r="AA20" s="53">
        <f t="shared" si="4"/>
        <v>-6.666666666666667</v>
      </c>
    </row>
    <row r="21" spans="1:27" s="28" customFormat="1" x14ac:dyDescent="0.45">
      <c r="A21" s="26" t="s">
        <v>69</v>
      </c>
      <c r="B21" s="57">
        <f t="shared" si="3"/>
        <v>-58.333333333333336</v>
      </c>
      <c r="C21" s="57">
        <f t="shared" si="3"/>
        <v>-50</v>
      </c>
      <c r="D21" s="57">
        <f t="shared" si="3"/>
        <v>40</v>
      </c>
      <c r="E21" s="57">
        <f t="shared" si="3"/>
        <v>-75</v>
      </c>
      <c r="F21" s="57">
        <f t="shared" si="3"/>
        <v>-75</v>
      </c>
      <c r="G21" s="57">
        <f t="shared" si="3"/>
        <v>0</v>
      </c>
      <c r="H21" s="57">
        <f t="shared" si="3"/>
        <v>-75</v>
      </c>
      <c r="I21" s="57">
        <f t="shared" si="3"/>
        <v>-25</v>
      </c>
      <c r="J21" s="57">
        <f t="shared" si="3"/>
        <v>-75</v>
      </c>
      <c r="K21" s="57">
        <f t="shared" si="3"/>
        <v>-50</v>
      </c>
      <c r="L21" s="57">
        <f t="shared" si="3"/>
        <v>-50</v>
      </c>
      <c r="M21" s="57">
        <f t="shared" si="3"/>
        <v>-50</v>
      </c>
      <c r="N21" s="57">
        <f t="shared" si="3"/>
        <v>-80</v>
      </c>
      <c r="O21" s="57">
        <f t="shared" si="3"/>
        <v>-75</v>
      </c>
      <c r="P21" s="57">
        <f t="shared" si="3"/>
        <v>-50</v>
      </c>
      <c r="Q21" s="58">
        <f t="shared" si="3"/>
        <v>-20</v>
      </c>
      <c r="R21" s="57">
        <f t="shared" si="3"/>
        <v>-50</v>
      </c>
      <c r="S21" s="57">
        <f t="shared" si="3"/>
        <v>-50</v>
      </c>
      <c r="V21" s="57">
        <f t="shared" si="4"/>
        <v>-50</v>
      </c>
      <c r="W21" s="57">
        <f t="shared" si="4"/>
        <v>-75</v>
      </c>
      <c r="X21" s="57">
        <f t="shared" si="4"/>
        <v>-80</v>
      </c>
      <c r="Y21" s="57">
        <f t="shared" si="4"/>
        <v>-50</v>
      </c>
      <c r="Z21" s="59">
        <f t="shared" si="4"/>
        <v>-50</v>
      </c>
      <c r="AA21" s="57">
        <f t="shared" si="4"/>
        <v>-20</v>
      </c>
    </row>
    <row r="22" spans="1:27" s="23" customFormat="1" x14ac:dyDescent="0.45">
      <c r="A22" s="22" t="s">
        <v>71</v>
      </c>
      <c r="B22" s="53">
        <v>6</v>
      </c>
      <c r="C22" s="53">
        <v>7</v>
      </c>
      <c r="D22" s="53">
        <v>6</v>
      </c>
      <c r="E22" s="53">
        <v>5</v>
      </c>
      <c r="F22" s="53">
        <v>7</v>
      </c>
      <c r="G22" s="53">
        <v>4</v>
      </c>
      <c r="H22" s="53">
        <v>3</v>
      </c>
      <c r="I22" s="53">
        <v>3</v>
      </c>
      <c r="J22" s="53">
        <v>5</v>
      </c>
      <c r="K22" s="53">
        <v>6</v>
      </c>
      <c r="L22" s="53">
        <v>7</v>
      </c>
      <c r="M22" s="53">
        <v>10</v>
      </c>
      <c r="N22" s="53">
        <v>7</v>
      </c>
      <c r="O22" s="53">
        <v>12</v>
      </c>
      <c r="P22" s="53">
        <v>5</v>
      </c>
      <c r="Q22" s="54">
        <v>5</v>
      </c>
      <c r="R22" s="53">
        <v>10</v>
      </c>
      <c r="S22" s="53">
        <v>10</v>
      </c>
      <c r="V22" s="53">
        <v>6</v>
      </c>
      <c r="W22" s="53">
        <v>7</v>
      </c>
      <c r="X22" s="53">
        <v>6</v>
      </c>
      <c r="Y22" s="53">
        <v>5</v>
      </c>
      <c r="Z22" s="55">
        <v>5</v>
      </c>
      <c r="AA22" s="53">
        <v>5</v>
      </c>
    </row>
    <row r="23" spans="1:27" s="23" customFormat="1" x14ac:dyDescent="0.45">
      <c r="A23" s="22" t="s">
        <v>72</v>
      </c>
      <c r="B23" s="53">
        <f t="shared" ref="B23:G23" si="5">B22*B21</f>
        <v>-350</v>
      </c>
      <c r="C23" s="53">
        <f t="shared" si="5"/>
        <v>-350</v>
      </c>
      <c r="D23" s="53">
        <f t="shared" si="5"/>
        <v>240</v>
      </c>
      <c r="E23" s="53">
        <f t="shared" si="5"/>
        <v>-375</v>
      </c>
      <c r="F23" s="53">
        <f t="shared" si="5"/>
        <v>-525</v>
      </c>
      <c r="G23" s="53">
        <f t="shared" si="5"/>
        <v>0</v>
      </c>
      <c r="H23" s="53">
        <f>H22*H21</f>
        <v>-225</v>
      </c>
      <c r="I23" s="53">
        <f t="shared" ref="I23:S23" si="6">I22*I21</f>
        <v>-75</v>
      </c>
      <c r="J23" s="53">
        <f t="shared" si="6"/>
        <v>-375</v>
      </c>
      <c r="K23" s="53">
        <f t="shared" si="6"/>
        <v>-300</v>
      </c>
      <c r="L23" s="53">
        <f t="shared" si="6"/>
        <v>-350</v>
      </c>
      <c r="M23" s="53">
        <f t="shared" si="6"/>
        <v>-500</v>
      </c>
      <c r="N23" s="53">
        <f t="shared" si="6"/>
        <v>-560</v>
      </c>
      <c r="O23" s="53">
        <f t="shared" si="6"/>
        <v>-900</v>
      </c>
      <c r="P23" s="53">
        <f t="shared" si="6"/>
        <v>-250</v>
      </c>
      <c r="Q23" s="53">
        <f t="shared" si="6"/>
        <v>-100</v>
      </c>
      <c r="R23" s="53">
        <f t="shared" si="6"/>
        <v>-500</v>
      </c>
      <c r="S23" s="53">
        <f t="shared" si="6"/>
        <v>-500</v>
      </c>
      <c r="V23" s="53">
        <f t="shared" ref="V23:AA23" si="7">V22*V21</f>
        <v>-300</v>
      </c>
      <c r="W23" s="53">
        <f t="shared" si="7"/>
        <v>-525</v>
      </c>
      <c r="X23" s="53">
        <f t="shared" si="7"/>
        <v>-480</v>
      </c>
      <c r="Y23" s="53">
        <f t="shared" si="7"/>
        <v>-250</v>
      </c>
      <c r="Z23" s="53">
        <f t="shared" si="7"/>
        <v>-250</v>
      </c>
      <c r="AA23" s="53">
        <f t="shared" si="7"/>
        <v>-100</v>
      </c>
    </row>
    <row r="24" spans="1:27" s="62" customFormat="1" x14ac:dyDescent="0.45">
      <c r="A24" s="60" t="s">
        <v>73</v>
      </c>
      <c r="B24" s="61">
        <v>0.7</v>
      </c>
      <c r="C24" s="61">
        <v>0.6</v>
      </c>
      <c r="D24" s="61">
        <v>0.7</v>
      </c>
      <c r="E24" s="62">
        <v>0.8</v>
      </c>
      <c r="F24" s="62">
        <v>0.6</v>
      </c>
      <c r="G24" s="62">
        <v>0.9</v>
      </c>
      <c r="H24" s="62">
        <v>1</v>
      </c>
      <c r="I24" s="62">
        <v>1</v>
      </c>
      <c r="J24" s="62">
        <v>0.8</v>
      </c>
      <c r="K24" s="62">
        <v>0.7</v>
      </c>
      <c r="L24" s="62">
        <v>0.6</v>
      </c>
      <c r="M24" s="62">
        <v>0.5</v>
      </c>
      <c r="N24" s="62">
        <v>0.6</v>
      </c>
      <c r="O24" s="62">
        <v>0.4</v>
      </c>
      <c r="P24" s="62">
        <v>0.8</v>
      </c>
      <c r="Q24" s="60">
        <v>0.8</v>
      </c>
      <c r="R24" s="62">
        <v>0.5</v>
      </c>
      <c r="S24" s="62">
        <v>0.5</v>
      </c>
      <c r="V24" s="61">
        <f>V21/$B$24</f>
        <v>-71.428571428571431</v>
      </c>
      <c r="W24" s="62">
        <v>0.6</v>
      </c>
      <c r="X24" s="62">
        <v>0.7</v>
      </c>
      <c r="Y24" s="62">
        <v>0.8</v>
      </c>
      <c r="Z24" s="63">
        <v>0.8</v>
      </c>
      <c r="AA24" s="62">
        <v>0.8</v>
      </c>
    </row>
    <row r="25" spans="1:27" x14ac:dyDescent="0.45">
      <c r="A25" s="64" t="s">
        <v>74</v>
      </c>
      <c r="B25" s="47">
        <f>SUM(B24:S24)</f>
        <v>12.500000000000002</v>
      </c>
      <c r="Q25" s="65"/>
      <c r="U25" s="47"/>
      <c r="W25" s="47"/>
    </row>
    <row r="26" spans="1:27" s="38" customFormat="1" ht="41.65" x14ac:dyDescent="0.45">
      <c r="A26" s="36" t="s">
        <v>49</v>
      </c>
      <c r="B26" s="37" t="s">
        <v>32</v>
      </c>
      <c r="C26" s="37" t="s">
        <v>33</v>
      </c>
      <c r="D26" s="37" t="s">
        <v>0</v>
      </c>
      <c r="E26" s="37" t="s">
        <v>34</v>
      </c>
      <c r="F26" s="37" t="s">
        <v>35</v>
      </c>
      <c r="G26" s="37" t="s">
        <v>50</v>
      </c>
      <c r="H26" s="37" t="s">
        <v>36</v>
      </c>
      <c r="I26" s="37" t="s">
        <v>37</v>
      </c>
      <c r="J26" s="37" t="s">
        <v>51</v>
      </c>
      <c r="K26" s="37" t="s">
        <v>39</v>
      </c>
      <c r="L26" s="37" t="s">
        <v>40</v>
      </c>
      <c r="M26" s="37" t="s">
        <v>41</v>
      </c>
      <c r="N26" s="37" t="s">
        <v>52</v>
      </c>
      <c r="O26" s="37" t="s">
        <v>43</v>
      </c>
      <c r="P26" s="37" t="s">
        <v>44</v>
      </c>
      <c r="Q26" s="36" t="s">
        <v>45</v>
      </c>
      <c r="R26" s="37" t="s">
        <v>46</v>
      </c>
      <c r="S26" s="37" t="s">
        <v>47</v>
      </c>
      <c r="V26" s="37" t="s">
        <v>0</v>
      </c>
      <c r="W26" s="37" t="s">
        <v>35</v>
      </c>
      <c r="X26" s="37" t="s">
        <v>39</v>
      </c>
      <c r="Y26" s="37" t="s">
        <v>44</v>
      </c>
      <c r="Z26" s="39" t="s">
        <v>45</v>
      </c>
      <c r="AA26" s="37" t="s">
        <v>45</v>
      </c>
    </row>
    <row r="27" spans="1:27" x14ac:dyDescent="0.45">
      <c r="A27" s="8" t="s">
        <v>25</v>
      </c>
      <c r="B27" s="66">
        <f>B13+100</f>
        <v>43.850267379679138</v>
      </c>
      <c r="C27" s="66">
        <f t="shared" ref="C27:S27" si="8">C13+100</f>
        <v>100</v>
      </c>
      <c r="D27" s="66">
        <f t="shared" si="8"/>
        <v>97.326203208556151</v>
      </c>
      <c r="E27" s="66">
        <f t="shared" si="8"/>
        <v>75</v>
      </c>
      <c r="F27" s="66">
        <f t="shared" si="8"/>
        <v>100</v>
      </c>
      <c r="G27" s="66">
        <f t="shared" si="8"/>
        <v>96.12488705953217</v>
      </c>
      <c r="H27" s="66">
        <f t="shared" si="8"/>
        <v>100</v>
      </c>
      <c r="I27" s="66">
        <f t="shared" si="8"/>
        <v>100</v>
      </c>
      <c r="J27" s="66">
        <f t="shared" si="8"/>
        <v>100</v>
      </c>
      <c r="K27" s="66">
        <f t="shared" si="8"/>
        <v>100</v>
      </c>
      <c r="L27" s="66">
        <f t="shared" si="8"/>
        <v>50</v>
      </c>
      <c r="M27" s="66">
        <f t="shared" si="8"/>
        <v>75</v>
      </c>
      <c r="N27" s="66">
        <f t="shared" si="8"/>
        <v>0.59999999999999432</v>
      </c>
      <c r="O27" s="66">
        <f t="shared" si="8"/>
        <v>0</v>
      </c>
      <c r="P27" s="66">
        <f t="shared" si="8"/>
        <v>93.5</v>
      </c>
      <c r="Q27" s="66">
        <f t="shared" si="8"/>
        <v>82.933333333333337</v>
      </c>
      <c r="R27" s="66">
        <f t="shared" si="8"/>
        <v>100</v>
      </c>
      <c r="S27" s="66">
        <f t="shared" si="8"/>
        <v>100</v>
      </c>
      <c r="U27" s="47"/>
      <c r="W27" s="47"/>
    </row>
    <row r="28" spans="1:27" x14ac:dyDescent="0.45">
      <c r="A28" s="12" t="s">
        <v>54</v>
      </c>
      <c r="B28" s="66">
        <f t="shared" ref="B28:S33" si="9">B14+100</f>
        <v>73.319327731092443</v>
      </c>
      <c r="C28" s="66">
        <f t="shared" si="9"/>
        <v>25</v>
      </c>
      <c r="D28" s="66">
        <f t="shared" si="9"/>
        <v>40.319710893774072</v>
      </c>
      <c r="E28" s="66">
        <f t="shared" si="9"/>
        <v>100</v>
      </c>
      <c r="F28" s="66">
        <f t="shared" si="9"/>
        <v>75</v>
      </c>
      <c r="G28" s="66">
        <f t="shared" si="9"/>
        <v>59.231000903523743</v>
      </c>
      <c r="H28" s="66">
        <f t="shared" si="9"/>
        <v>25</v>
      </c>
      <c r="I28" s="66">
        <f t="shared" si="9"/>
        <v>100</v>
      </c>
      <c r="J28" s="66">
        <f t="shared" si="9"/>
        <v>50</v>
      </c>
      <c r="K28" s="66">
        <f t="shared" si="9"/>
        <v>75</v>
      </c>
      <c r="L28" s="66">
        <f t="shared" si="9"/>
        <v>100</v>
      </c>
      <c r="M28" s="66">
        <f t="shared" si="9"/>
        <v>75</v>
      </c>
      <c r="N28" s="66">
        <f t="shared" si="9"/>
        <v>70.8</v>
      </c>
      <c r="O28" s="66">
        <f t="shared" si="9"/>
        <v>25</v>
      </c>
      <c r="P28" s="66">
        <f t="shared" si="9"/>
        <v>55</v>
      </c>
      <c r="Q28" s="66">
        <f t="shared" si="9"/>
        <v>74.466666666666669</v>
      </c>
      <c r="R28" s="66">
        <f t="shared" si="9"/>
        <v>0</v>
      </c>
      <c r="S28" s="66">
        <f t="shared" si="9"/>
        <v>25</v>
      </c>
      <c r="U28" s="47"/>
      <c r="W28" s="47"/>
    </row>
    <row r="29" spans="1:27" x14ac:dyDescent="0.45">
      <c r="A29" s="12" t="s">
        <v>19</v>
      </c>
      <c r="B29" s="66">
        <f t="shared" si="9"/>
        <v>86.87214611872146</v>
      </c>
      <c r="C29" s="66">
        <f t="shared" si="9"/>
        <v>75</v>
      </c>
      <c r="D29" s="66">
        <f t="shared" si="9"/>
        <v>86.387152576047157</v>
      </c>
      <c r="E29" s="66">
        <f t="shared" si="9"/>
        <v>0</v>
      </c>
      <c r="F29" s="66">
        <f t="shared" si="9"/>
        <v>50</v>
      </c>
      <c r="G29" s="66">
        <f t="shared" si="9"/>
        <v>95.371950607368746</v>
      </c>
      <c r="H29" s="66">
        <f t="shared" si="9"/>
        <v>100</v>
      </c>
      <c r="I29" s="66">
        <f t="shared" si="9"/>
        <v>97.5</v>
      </c>
      <c r="J29" s="66">
        <f t="shared" si="9"/>
        <v>100</v>
      </c>
      <c r="K29" s="66">
        <f t="shared" si="9"/>
        <v>50</v>
      </c>
      <c r="L29" s="66">
        <f t="shared" si="9"/>
        <v>75</v>
      </c>
      <c r="M29" s="66">
        <f t="shared" si="9"/>
        <v>50</v>
      </c>
      <c r="N29" s="66">
        <f t="shared" si="9"/>
        <v>71.2</v>
      </c>
      <c r="O29" s="66">
        <f t="shared" si="9"/>
        <v>25</v>
      </c>
      <c r="P29" s="66">
        <f t="shared" si="9"/>
        <v>35</v>
      </c>
      <c r="Q29" s="66">
        <f t="shared" si="9"/>
        <v>74.2</v>
      </c>
      <c r="R29" s="66">
        <f t="shared" si="9"/>
        <v>25</v>
      </c>
      <c r="S29" s="66">
        <f t="shared" si="9"/>
        <v>25</v>
      </c>
      <c r="U29" s="47"/>
      <c r="W29" s="47"/>
    </row>
    <row r="30" spans="1:27" x14ac:dyDescent="0.45">
      <c r="A30" s="12" t="s">
        <v>26</v>
      </c>
      <c r="B30" s="66">
        <f t="shared" si="9"/>
        <v>41.666666666666664</v>
      </c>
      <c r="C30" s="66">
        <f t="shared" si="9"/>
        <v>75</v>
      </c>
      <c r="D30" s="66">
        <f t="shared" si="9"/>
        <v>64.043218046135451</v>
      </c>
      <c r="E30" s="66">
        <f t="shared" si="9"/>
        <v>0</v>
      </c>
      <c r="F30" s="66">
        <f t="shared" si="9"/>
        <v>50</v>
      </c>
      <c r="G30" s="66">
        <f t="shared" si="9"/>
        <v>40.156610782049995</v>
      </c>
      <c r="H30" s="66">
        <f t="shared" si="9"/>
        <v>100</v>
      </c>
      <c r="I30" s="66">
        <f t="shared" si="9"/>
        <v>18.75</v>
      </c>
      <c r="J30" s="66">
        <f t="shared" si="9"/>
        <v>100</v>
      </c>
      <c r="K30" s="66">
        <f t="shared" si="9"/>
        <v>25</v>
      </c>
      <c r="L30" s="66">
        <f t="shared" si="9"/>
        <v>50</v>
      </c>
      <c r="M30" s="66">
        <f t="shared" si="9"/>
        <v>0</v>
      </c>
      <c r="N30" s="66">
        <f t="shared" si="9"/>
        <v>30</v>
      </c>
      <c r="O30" s="66">
        <f t="shared" si="9"/>
        <v>25</v>
      </c>
      <c r="P30" s="66">
        <f t="shared" si="9"/>
        <v>3.5</v>
      </c>
      <c r="Q30" s="66">
        <f t="shared" si="9"/>
        <v>73.333333333333329</v>
      </c>
      <c r="R30" s="66">
        <f t="shared" si="9"/>
        <v>50</v>
      </c>
      <c r="S30" s="66">
        <f t="shared" si="9"/>
        <v>50</v>
      </c>
      <c r="U30" s="47"/>
      <c r="W30" s="47"/>
    </row>
    <row r="31" spans="1:27" x14ac:dyDescent="0.45">
      <c r="A31" s="18" t="s">
        <v>17</v>
      </c>
      <c r="B31" s="66">
        <f t="shared" si="9"/>
        <v>94.735449735449734</v>
      </c>
      <c r="C31" s="66">
        <f t="shared" si="9"/>
        <v>75</v>
      </c>
      <c r="D31" s="66">
        <f t="shared" si="9"/>
        <v>35.8550282838561</v>
      </c>
      <c r="E31" s="66">
        <f t="shared" si="9"/>
        <v>75</v>
      </c>
      <c r="F31" s="66">
        <f t="shared" si="9"/>
        <v>75</v>
      </c>
      <c r="G31" s="66">
        <f t="shared" si="9"/>
        <v>79.811263929324369</v>
      </c>
      <c r="H31" s="66">
        <f t="shared" si="9"/>
        <v>25</v>
      </c>
      <c r="I31" s="66">
        <f t="shared" si="9"/>
        <v>100</v>
      </c>
      <c r="J31" s="66">
        <f t="shared" si="9"/>
        <v>100</v>
      </c>
      <c r="K31" s="66">
        <f t="shared" si="9"/>
        <v>75</v>
      </c>
      <c r="L31" s="66">
        <f t="shared" si="9"/>
        <v>75</v>
      </c>
      <c r="M31" s="66">
        <f t="shared" si="9"/>
        <v>50</v>
      </c>
      <c r="N31" s="66">
        <f t="shared" si="9"/>
        <v>8.2999999999999972</v>
      </c>
      <c r="O31" s="66">
        <f t="shared" si="9"/>
        <v>25</v>
      </c>
      <c r="P31" s="66">
        <f t="shared" si="9"/>
        <v>61</v>
      </c>
      <c r="Q31" s="66">
        <f t="shared" si="9"/>
        <v>25.533333333333331</v>
      </c>
      <c r="R31" s="66">
        <f t="shared" si="9"/>
        <v>100</v>
      </c>
      <c r="S31" s="66">
        <f t="shared" si="9"/>
        <v>100</v>
      </c>
      <c r="U31" s="47"/>
      <c r="W31" s="47"/>
    </row>
    <row r="32" spans="1:27" s="69" customFormat="1" x14ac:dyDescent="0.45">
      <c r="A32" s="67" t="s">
        <v>70</v>
      </c>
      <c r="B32" s="68">
        <f t="shared" si="9"/>
        <v>100</v>
      </c>
      <c r="C32" s="68">
        <f t="shared" si="9"/>
        <v>100</v>
      </c>
      <c r="D32" s="68">
        <f t="shared" si="9"/>
        <v>100</v>
      </c>
      <c r="E32" s="68">
        <f t="shared" si="9"/>
        <v>100</v>
      </c>
      <c r="F32" s="68">
        <f t="shared" si="9"/>
        <v>100</v>
      </c>
      <c r="G32" s="68">
        <f t="shared" si="9"/>
        <v>100</v>
      </c>
      <c r="H32" s="68">
        <f t="shared" si="9"/>
        <v>100</v>
      </c>
      <c r="I32" s="68">
        <f t="shared" si="9"/>
        <v>100</v>
      </c>
      <c r="J32" s="68">
        <f t="shared" si="9"/>
        <v>100</v>
      </c>
      <c r="K32" s="68">
        <f t="shared" si="9"/>
        <v>100</v>
      </c>
      <c r="L32" s="68">
        <f t="shared" si="9"/>
        <v>100</v>
      </c>
      <c r="M32" s="68">
        <f t="shared" si="9"/>
        <v>100</v>
      </c>
      <c r="N32" s="68">
        <f t="shared" si="9"/>
        <v>100</v>
      </c>
      <c r="O32" s="68">
        <f t="shared" si="9"/>
        <v>100</v>
      </c>
      <c r="P32" s="68">
        <f t="shared" si="9"/>
        <v>100</v>
      </c>
      <c r="Q32" s="68">
        <f t="shared" si="9"/>
        <v>100</v>
      </c>
      <c r="R32" s="68">
        <f t="shared" si="9"/>
        <v>100</v>
      </c>
      <c r="S32" s="68">
        <f t="shared" si="9"/>
        <v>100</v>
      </c>
    </row>
    <row r="33" spans="1:23" s="69" customFormat="1" x14ac:dyDescent="0.45">
      <c r="A33" s="70" t="s">
        <v>56</v>
      </c>
      <c r="B33" s="68">
        <f t="shared" si="9"/>
        <v>0</v>
      </c>
      <c r="C33" s="68">
        <f t="shared" si="9"/>
        <v>0</v>
      </c>
      <c r="D33" s="68">
        <f t="shared" si="9"/>
        <v>0</v>
      </c>
      <c r="E33" s="68">
        <f t="shared" si="9"/>
        <v>0</v>
      </c>
      <c r="F33" s="68">
        <f t="shared" si="9"/>
        <v>0</v>
      </c>
      <c r="G33" s="68">
        <f t="shared" si="9"/>
        <v>0</v>
      </c>
      <c r="H33" s="68">
        <f t="shared" si="9"/>
        <v>0</v>
      </c>
      <c r="I33" s="68">
        <f t="shared" si="9"/>
        <v>0</v>
      </c>
      <c r="J33" s="68">
        <f t="shared" si="9"/>
        <v>0</v>
      </c>
      <c r="K33" s="68">
        <f t="shared" si="9"/>
        <v>0</v>
      </c>
      <c r="L33" s="68">
        <f t="shared" si="9"/>
        <v>0</v>
      </c>
      <c r="M33" s="68">
        <f t="shared" si="9"/>
        <v>0</v>
      </c>
      <c r="N33" s="68">
        <f t="shared" si="9"/>
        <v>0</v>
      </c>
      <c r="O33" s="68">
        <f t="shared" si="9"/>
        <v>0</v>
      </c>
      <c r="P33" s="68">
        <f t="shared" si="9"/>
        <v>0</v>
      </c>
      <c r="Q33" s="68">
        <f t="shared" si="9"/>
        <v>0</v>
      </c>
      <c r="R33" s="68">
        <f t="shared" si="9"/>
        <v>0</v>
      </c>
      <c r="S33" s="68">
        <f t="shared" si="9"/>
        <v>0</v>
      </c>
      <c r="T33" s="71"/>
    </row>
    <row r="34" spans="1:23" x14ac:dyDescent="0.45">
      <c r="A34" s="22" t="s">
        <v>68</v>
      </c>
      <c r="B34" s="53">
        <f>(B10-B$7)/(B$8-B$7)*(100-0)</f>
        <v>83.333333333333343</v>
      </c>
      <c r="C34" s="53">
        <f t="shared" ref="C34:S35" si="10">(C10-C$7)/(C$8-C$7)*(100-0)</f>
        <v>100</v>
      </c>
      <c r="D34" s="53">
        <f t="shared" si="10"/>
        <v>-10</v>
      </c>
      <c r="E34" s="53">
        <f t="shared" si="10"/>
        <v>100</v>
      </c>
      <c r="F34" s="53">
        <f t="shared" si="10"/>
        <v>100</v>
      </c>
      <c r="G34" s="53">
        <f t="shared" si="10"/>
        <v>-0.23491617307499246</v>
      </c>
      <c r="H34" s="53">
        <f t="shared" si="10"/>
        <v>100</v>
      </c>
      <c r="I34" s="53">
        <f t="shared" si="10"/>
        <v>1.25</v>
      </c>
      <c r="J34" s="53">
        <f t="shared" si="10"/>
        <v>25</v>
      </c>
      <c r="K34" s="53">
        <f t="shared" si="10"/>
        <v>100</v>
      </c>
      <c r="L34" s="53">
        <f t="shared" si="10"/>
        <v>100</v>
      </c>
      <c r="M34" s="53">
        <f t="shared" si="10"/>
        <v>75</v>
      </c>
      <c r="N34" s="53">
        <f t="shared" si="10"/>
        <v>95</v>
      </c>
      <c r="O34" s="53">
        <f t="shared" si="10"/>
        <v>100</v>
      </c>
      <c r="P34" s="53">
        <f t="shared" si="10"/>
        <v>75</v>
      </c>
      <c r="Q34" s="53">
        <f t="shared" si="10"/>
        <v>6.666666666666667</v>
      </c>
      <c r="R34" s="53">
        <f t="shared" si="10"/>
        <v>100</v>
      </c>
      <c r="S34" s="53">
        <f t="shared" si="10"/>
        <v>100</v>
      </c>
      <c r="T34" s="65"/>
      <c r="U34" s="47"/>
      <c r="W34" s="47"/>
    </row>
    <row r="35" spans="1:23" x14ac:dyDescent="0.45">
      <c r="A35" s="26" t="s">
        <v>69</v>
      </c>
      <c r="B35" s="57">
        <f>(B11-B$7)/(B$8-B$7)*(100-0)</f>
        <v>58.333333333333336</v>
      </c>
      <c r="C35" s="57">
        <f t="shared" si="10"/>
        <v>50</v>
      </c>
      <c r="D35" s="57">
        <f t="shared" si="10"/>
        <v>-40</v>
      </c>
      <c r="E35" s="57">
        <f t="shared" si="10"/>
        <v>75</v>
      </c>
      <c r="F35" s="57">
        <f t="shared" si="10"/>
        <v>75</v>
      </c>
      <c r="G35" s="57">
        <f t="shared" si="10"/>
        <v>0</v>
      </c>
      <c r="H35" s="57">
        <f t="shared" si="10"/>
        <v>75</v>
      </c>
      <c r="I35" s="57">
        <f t="shared" si="10"/>
        <v>25</v>
      </c>
      <c r="J35" s="57">
        <f t="shared" si="10"/>
        <v>75</v>
      </c>
      <c r="K35" s="57">
        <f t="shared" si="10"/>
        <v>50</v>
      </c>
      <c r="L35" s="57">
        <f t="shared" si="10"/>
        <v>50</v>
      </c>
      <c r="M35" s="57">
        <f t="shared" si="10"/>
        <v>50</v>
      </c>
      <c r="N35" s="57">
        <f t="shared" si="10"/>
        <v>80</v>
      </c>
      <c r="O35" s="57">
        <f t="shared" si="10"/>
        <v>75</v>
      </c>
      <c r="P35" s="57">
        <f t="shared" si="10"/>
        <v>50</v>
      </c>
      <c r="Q35" s="57">
        <f t="shared" si="10"/>
        <v>20</v>
      </c>
      <c r="R35" s="57">
        <f t="shared" si="10"/>
        <v>50</v>
      </c>
      <c r="S35" s="57">
        <f t="shared" si="10"/>
        <v>50</v>
      </c>
      <c r="U35" s="47"/>
      <c r="W35" s="47"/>
    </row>
    <row r="36" spans="1:23" x14ac:dyDescent="0.45">
      <c r="A36" s="22" t="s">
        <v>71</v>
      </c>
      <c r="B36" s="53">
        <v>6</v>
      </c>
      <c r="C36" s="53">
        <v>7</v>
      </c>
      <c r="D36" s="53">
        <v>6</v>
      </c>
      <c r="E36" s="53">
        <v>5</v>
      </c>
      <c r="F36" s="53">
        <v>7</v>
      </c>
      <c r="G36" s="53">
        <v>4</v>
      </c>
      <c r="H36" s="53">
        <v>3</v>
      </c>
      <c r="I36" s="53">
        <v>3</v>
      </c>
      <c r="J36" s="53">
        <v>5</v>
      </c>
      <c r="K36" s="53">
        <v>6</v>
      </c>
      <c r="L36" s="53">
        <v>7</v>
      </c>
      <c r="M36" s="53">
        <v>10</v>
      </c>
      <c r="N36" s="53">
        <v>7</v>
      </c>
      <c r="O36" s="53">
        <v>12</v>
      </c>
      <c r="P36" s="53">
        <v>5</v>
      </c>
      <c r="Q36" s="54">
        <v>5</v>
      </c>
      <c r="R36" s="53">
        <v>10</v>
      </c>
      <c r="S36" s="53">
        <v>10</v>
      </c>
      <c r="U36" s="47"/>
      <c r="W36" s="47"/>
    </row>
    <row r="37" spans="1:23" x14ac:dyDescent="0.45">
      <c r="A37" s="22" t="s">
        <v>72</v>
      </c>
      <c r="B37" s="53">
        <f t="shared" ref="B37:S37" si="11">B36*B35</f>
        <v>350</v>
      </c>
      <c r="C37" s="53">
        <f t="shared" si="11"/>
        <v>350</v>
      </c>
      <c r="D37" s="53">
        <f t="shared" si="11"/>
        <v>-240</v>
      </c>
      <c r="E37" s="53">
        <f t="shared" si="11"/>
        <v>375</v>
      </c>
      <c r="F37" s="53">
        <f t="shared" si="11"/>
        <v>525</v>
      </c>
      <c r="G37" s="53">
        <f t="shared" si="11"/>
        <v>0</v>
      </c>
      <c r="H37" s="53">
        <f t="shared" si="11"/>
        <v>225</v>
      </c>
      <c r="I37" s="53">
        <f t="shared" si="11"/>
        <v>75</v>
      </c>
      <c r="J37" s="53">
        <f t="shared" si="11"/>
        <v>375</v>
      </c>
      <c r="K37" s="53">
        <f t="shared" si="11"/>
        <v>300</v>
      </c>
      <c r="L37" s="53">
        <f t="shared" si="11"/>
        <v>350</v>
      </c>
      <c r="M37" s="53">
        <f t="shared" si="11"/>
        <v>500</v>
      </c>
      <c r="N37" s="53">
        <f t="shared" si="11"/>
        <v>560</v>
      </c>
      <c r="O37" s="53">
        <f t="shared" si="11"/>
        <v>900</v>
      </c>
      <c r="P37" s="53">
        <f t="shared" si="11"/>
        <v>250</v>
      </c>
      <c r="Q37" s="53">
        <f t="shared" si="11"/>
        <v>100</v>
      </c>
      <c r="R37" s="53">
        <f t="shared" si="11"/>
        <v>500</v>
      </c>
      <c r="S37" s="53">
        <f t="shared" si="11"/>
        <v>500</v>
      </c>
      <c r="T37" s="65"/>
      <c r="U37" s="47"/>
      <c r="W37" s="47"/>
    </row>
    <row r="38" spans="1:23" x14ac:dyDescent="0.45">
      <c r="A38" s="60" t="s">
        <v>73</v>
      </c>
      <c r="B38" s="61">
        <v>0.7</v>
      </c>
      <c r="C38" s="61">
        <v>0.6</v>
      </c>
      <c r="D38" s="61">
        <f>0.7</f>
        <v>0.7</v>
      </c>
      <c r="E38" s="62">
        <v>0.8</v>
      </c>
      <c r="F38" s="62">
        <v>0.6</v>
      </c>
      <c r="G38" s="62">
        <v>0.9</v>
      </c>
      <c r="H38" s="62">
        <v>1</v>
      </c>
      <c r="I38" s="62">
        <v>1</v>
      </c>
      <c r="J38" s="62">
        <v>0.8</v>
      </c>
      <c r="K38" s="62">
        <v>0.7</v>
      </c>
      <c r="L38" s="62">
        <v>0.6</v>
      </c>
      <c r="M38" s="62">
        <v>0.5</v>
      </c>
      <c r="N38" s="62">
        <v>0.6</v>
      </c>
      <c r="O38" s="62">
        <v>0.4</v>
      </c>
      <c r="P38" s="62">
        <v>0.8</v>
      </c>
      <c r="Q38" s="60">
        <v>0.8</v>
      </c>
      <c r="R38" s="62">
        <v>0.5</v>
      </c>
      <c r="S38" s="62">
        <v>0.5</v>
      </c>
      <c r="T38" s="65"/>
      <c r="U38" s="47"/>
      <c r="W38" s="47"/>
    </row>
    <row r="39" spans="1:23" x14ac:dyDescent="0.45">
      <c r="A39" s="64" t="s">
        <v>74</v>
      </c>
      <c r="B39" s="47">
        <f>SUM(B38:S38)</f>
        <v>12.500000000000002</v>
      </c>
      <c r="R39" s="72"/>
      <c r="T39" s="65"/>
      <c r="U39" s="47"/>
      <c r="W39" s="47"/>
    </row>
    <row r="40" spans="1:23" s="74" customFormat="1" x14ac:dyDescent="0.45">
      <c r="A40" s="73" t="s">
        <v>75</v>
      </c>
      <c r="B40" s="74">
        <f>1/(B34-B35)</f>
        <v>3.9999999999999987E-2</v>
      </c>
      <c r="C40" s="74">
        <f t="shared" ref="C40:S40" si="12">1/(C34-C35)</f>
        <v>0.02</v>
      </c>
      <c r="D40" s="74">
        <f t="shared" si="12"/>
        <v>3.3333333333333333E-2</v>
      </c>
      <c r="E40" s="74">
        <f t="shared" si="12"/>
        <v>0.04</v>
      </c>
      <c r="F40" s="74">
        <f t="shared" si="12"/>
        <v>0.04</v>
      </c>
      <c r="G40" s="74">
        <f t="shared" si="12"/>
        <v>-4.2568376068376068</v>
      </c>
      <c r="H40" s="74">
        <f t="shared" si="12"/>
        <v>0.04</v>
      </c>
      <c r="I40" s="74">
        <f t="shared" si="12"/>
        <v>-4.2105263157894736E-2</v>
      </c>
      <c r="J40" s="74">
        <f t="shared" si="12"/>
        <v>-0.02</v>
      </c>
      <c r="K40" s="74">
        <f t="shared" si="12"/>
        <v>0.02</v>
      </c>
      <c r="L40" s="74">
        <f t="shared" si="12"/>
        <v>0.02</v>
      </c>
      <c r="M40" s="74">
        <f t="shared" si="12"/>
        <v>0.04</v>
      </c>
      <c r="N40" s="74">
        <f t="shared" si="12"/>
        <v>6.6666666666666666E-2</v>
      </c>
      <c r="O40" s="74">
        <f t="shared" si="12"/>
        <v>0.04</v>
      </c>
      <c r="P40" s="74">
        <f t="shared" si="12"/>
        <v>0.04</v>
      </c>
      <c r="Q40" s="74">
        <f t="shared" si="12"/>
        <v>-7.5000000000000011E-2</v>
      </c>
      <c r="R40" s="74">
        <f t="shared" si="12"/>
        <v>0.02</v>
      </c>
      <c r="S40" s="74">
        <f t="shared" si="12"/>
        <v>0.02</v>
      </c>
    </row>
    <row r="41" spans="1:23" s="74" customFormat="1" x14ac:dyDescent="0.45">
      <c r="A41" s="73" t="s">
        <v>76</v>
      </c>
      <c r="B41" s="75">
        <f>B34-B35</f>
        <v>25.000000000000007</v>
      </c>
      <c r="C41" s="75">
        <f t="shared" ref="C41:S41" si="13">C34-C35</f>
        <v>50</v>
      </c>
      <c r="D41" s="75">
        <f t="shared" si="13"/>
        <v>30</v>
      </c>
      <c r="E41" s="75">
        <f t="shared" si="13"/>
        <v>25</v>
      </c>
      <c r="F41" s="75">
        <f t="shared" si="13"/>
        <v>25</v>
      </c>
      <c r="G41" s="75">
        <f t="shared" si="13"/>
        <v>-0.23491617307499246</v>
      </c>
      <c r="H41" s="75">
        <f t="shared" si="13"/>
        <v>25</v>
      </c>
      <c r="I41" s="75">
        <f t="shared" si="13"/>
        <v>-23.75</v>
      </c>
      <c r="J41" s="75">
        <f t="shared" si="13"/>
        <v>-50</v>
      </c>
      <c r="K41" s="75">
        <f t="shared" si="13"/>
        <v>50</v>
      </c>
      <c r="L41" s="75">
        <f t="shared" si="13"/>
        <v>50</v>
      </c>
      <c r="M41" s="75">
        <f t="shared" si="13"/>
        <v>25</v>
      </c>
      <c r="N41" s="75">
        <f t="shared" si="13"/>
        <v>15</v>
      </c>
      <c r="O41" s="75">
        <f t="shared" si="13"/>
        <v>25</v>
      </c>
      <c r="P41" s="75">
        <f t="shared" si="13"/>
        <v>25</v>
      </c>
      <c r="Q41" s="75">
        <f t="shared" si="13"/>
        <v>-13.333333333333332</v>
      </c>
      <c r="R41" s="75">
        <f t="shared" si="13"/>
        <v>50</v>
      </c>
      <c r="S41" s="75">
        <f t="shared" si="13"/>
        <v>50</v>
      </c>
    </row>
    <row r="42" spans="1:23" x14ac:dyDescent="0.45">
      <c r="A42" s="76"/>
      <c r="B42"/>
      <c r="C42"/>
      <c r="H42" s="66"/>
      <c r="S42" s="72"/>
      <c r="U42" s="65"/>
      <c r="W42" s="47"/>
    </row>
    <row r="43" spans="1:23" s="78" customFormat="1" x14ac:dyDescent="0.45">
      <c r="A43" s="77"/>
      <c r="U43" s="79"/>
      <c r="W43" s="80"/>
    </row>
    <row r="44" spans="1:23" ht="27.75" x14ac:dyDescent="0.45">
      <c r="A44" s="223" t="s">
        <v>77</v>
      </c>
      <c r="B44" s="76" t="s">
        <v>78</v>
      </c>
      <c r="C44" s="81" t="s">
        <v>79</v>
      </c>
      <c r="D44" s="37" t="s">
        <v>32</v>
      </c>
      <c r="E44" s="37" t="s">
        <v>33</v>
      </c>
      <c r="F44" s="37" t="s">
        <v>0</v>
      </c>
      <c r="G44" s="37" t="s">
        <v>34</v>
      </c>
      <c r="H44" s="37" t="s">
        <v>35</v>
      </c>
      <c r="I44" s="37" t="s">
        <v>50</v>
      </c>
      <c r="J44" s="37" t="s">
        <v>36</v>
      </c>
      <c r="K44" s="37" t="s">
        <v>37</v>
      </c>
      <c r="L44" s="37" t="s">
        <v>51</v>
      </c>
      <c r="M44" s="37" t="s">
        <v>39</v>
      </c>
      <c r="N44" s="37" t="s">
        <v>40</v>
      </c>
      <c r="O44" s="37" t="s">
        <v>41</v>
      </c>
      <c r="P44" s="37" t="s">
        <v>52</v>
      </c>
      <c r="Q44" s="37" t="s">
        <v>43</v>
      </c>
      <c r="R44" s="37" t="s">
        <v>44</v>
      </c>
      <c r="S44" s="36" t="s">
        <v>45</v>
      </c>
      <c r="T44" s="37" t="s">
        <v>46</v>
      </c>
      <c r="U44" s="37" t="s">
        <v>47</v>
      </c>
    </row>
    <row r="45" spans="1:23" x14ac:dyDescent="0.45">
      <c r="A45" s="223"/>
      <c r="B45" s="82" t="s">
        <v>25</v>
      </c>
      <c r="C45" s="83" t="s">
        <v>54</v>
      </c>
      <c r="D45" s="84">
        <f>IF(B27+B$34&gt;=B28,1, IF(B27+B$35&lt;=B28, 0, B$40*B28+(1-(B27+B$34)/B$41)))</f>
        <v>1</v>
      </c>
      <c r="E45" s="84">
        <f t="shared" ref="E45:U45" si="14">IF(C27+C$34&gt;=C28,1, IF(C27+C$35&lt;=C28, 0, C$40*C28+(1-(C27+C$34)/C$41)))</f>
        <v>1</v>
      </c>
      <c r="F45" s="84">
        <f t="shared" si="14"/>
        <v>1</v>
      </c>
      <c r="G45" s="84">
        <f t="shared" si="14"/>
        <v>1</v>
      </c>
      <c r="H45" s="84">
        <f t="shared" si="14"/>
        <v>1</v>
      </c>
      <c r="I45" s="84">
        <f t="shared" si="14"/>
        <v>1</v>
      </c>
      <c r="J45" s="84">
        <f t="shared" si="14"/>
        <v>1</v>
      </c>
      <c r="K45" s="84">
        <f t="shared" si="14"/>
        <v>1</v>
      </c>
      <c r="L45" s="84">
        <f t="shared" si="14"/>
        <v>1</v>
      </c>
      <c r="M45" s="84">
        <f t="shared" si="14"/>
        <v>1</v>
      </c>
      <c r="N45" s="84">
        <f t="shared" si="14"/>
        <v>1</v>
      </c>
      <c r="O45" s="84">
        <f t="shared" si="14"/>
        <v>1</v>
      </c>
      <c r="P45" s="84">
        <f t="shared" si="14"/>
        <v>1</v>
      </c>
      <c r="Q45" s="84">
        <f t="shared" si="14"/>
        <v>1</v>
      </c>
      <c r="R45" s="84">
        <f t="shared" si="14"/>
        <v>1</v>
      </c>
      <c r="S45" s="84">
        <f t="shared" si="14"/>
        <v>1</v>
      </c>
      <c r="T45" s="84">
        <f t="shared" si="14"/>
        <v>1</v>
      </c>
      <c r="U45" s="84">
        <f t="shared" si="14"/>
        <v>1</v>
      </c>
      <c r="V45" s="85"/>
    </row>
    <row r="46" spans="1:23" x14ac:dyDescent="0.45">
      <c r="A46" s="223"/>
      <c r="B46" s="81" t="s">
        <v>54</v>
      </c>
      <c r="C46" s="86" t="s">
        <v>19</v>
      </c>
      <c r="D46" s="84">
        <f>IF(B28+B$34&gt;=B29,1, IF(B28+B$35&lt;=B29, 0,B$40*B29+(1-(B28+B$34)/B$41)))</f>
        <v>1</v>
      </c>
      <c r="E46" s="84">
        <f t="shared" ref="E46:U48" si="15">IF(C28+C$34&gt;=C29,1, IF(C28+C$35&lt;=C29, 0,C$40*C29+(1-(C28+C$34)/C$41)))</f>
        <v>1</v>
      </c>
      <c r="F46" s="84">
        <f t="shared" si="15"/>
        <v>0</v>
      </c>
      <c r="G46" s="84">
        <f t="shared" si="15"/>
        <v>1</v>
      </c>
      <c r="H46" s="84">
        <f t="shared" si="15"/>
        <v>1</v>
      </c>
      <c r="I46" s="84">
        <f t="shared" si="15"/>
        <v>0</v>
      </c>
      <c r="J46" s="84">
        <f t="shared" si="15"/>
        <v>1</v>
      </c>
      <c r="K46" s="84">
        <f t="shared" si="15"/>
        <v>1</v>
      </c>
      <c r="L46" s="84">
        <f t="shared" si="15"/>
        <v>0.5</v>
      </c>
      <c r="M46" s="84">
        <f t="shared" si="15"/>
        <v>1</v>
      </c>
      <c r="N46" s="84">
        <f t="shared" si="15"/>
        <v>1</v>
      </c>
      <c r="O46" s="84">
        <f t="shared" si="15"/>
        <v>1</v>
      </c>
      <c r="P46" s="84">
        <f t="shared" si="15"/>
        <v>1</v>
      </c>
      <c r="Q46" s="84">
        <f t="shared" si="15"/>
        <v>1</v>
      </c>
      <c r="R46" s="84">
        <f t="shared" si="15"/>
        <v>1</v>
      </c>
      <c r="S46" s="84">
        <f t="shared" si="15"/>
        <v>1</v>
      </c>
      <c r="T46" s="84">
        <f t="shared" si="15"/>
        <v>1</v>
      </c>
      <c r="U46" s="84">
        <f t="shared" si="15"/>
        <v>1</v>
      </c>
      <c r="V46" s="85"/>
    </row>
    <row r="47" spans="1:23" x14ac:dyDescent="0.45">
      <c r="A47" s="223"/>
      <c r="B47" s="81" t="s">
        <v>19</v>
      </c>
      <c r="C47" s="86" t="s">
        <v>26</v>
      </c>
      <c r="D47" s="84">
        <f>IF(B29+B$34&gt;=B30,1, IF(B29+B$35&lt;=B30, 0,B$40*B30+(1-(B29+B$34)/B$41)))</f>
        <v>1</v>
      </c>
      <c r="E47" s="84">
        <f t="shared" si="15"/>
        <v>1</v>
      </c>
      <c r="F47" s="84">
        <f t="shared" si="15"/>
        <v>1</v>
      </c>
      <c r="G47" s="84">
        <f t="shared" si="15"/>
        <v>1</v>
      </c>
      <c r="H47" s="84">
        <f t="shared" si="15"/>
        <v>1</v>
      </c>
      <c r="I47" s="84">
        <f t="shared" si="15"/>
        <v>1</v>
      </c>
      <c r="J47" s="84">
        <f t="shared" si="15"/>
        <v>1</v>
      </c>
      <c r="K47" s="84">
        <f t="shared" si="15"/>
        <v>1</v>
      </c>
      <c r="L47" s="84">
        <f t="shared" si="15"/>
        <v>1</v>
      </c>
      <c r="M47" s="84">
        <f t="shared" si="15"/>
        <v>1</v>
      </c>
      <c r="N47" s="84">
        <f t="shared" si="15"/>
        <v>1</v>
      </c>
      <c r="O47" s="84">
        <f t="shared" si="15"/>
        <v>1</v>
      </c>
      <c r="P47" s="84">
        <f t="shared" si="15"/>
        <v>1</v>
      </c>
      <c r="Q47" s="84">
        <f t="shared" si="15"/>
        <v>1</v>
      </c>
      <c r="R47" s="84">
        <f t="shared" si="15"/>
        <v>1</v>
      </c>
      <c r="S47" s="84">
        <f t="shared" si="15"/>
        <v>1</v>
      </c>
      <c r="T47" s="84">
        <f t="shared" si="15"/>
        <v>1</v>
      </c>
      <c r="U47" s="84">
        <f t="shared" si="15"/>
        <v>1</v>
      </c>
      <c r="V47" s="85"/>
    </row>
    <row r="48" spans="1:23" x14ac:dyDescent="0.45">
      <c r="A48" s="223"/>
      <c r="B48" s="81" t="s">
        <v>26</v>
      </c>
      <c r="C48" s="86" t="s">
        <v>17</v>
      </c>
      <c r="D48" s="84">
        <f>IF(B30+B$34&gt;=B31,1, IF(B30+B$35&lt;=B31, 0,B$40*B31+(1-(B30+B$34)/B$41)))</f>
        <v>1</v>
      </c>
      <c r="E48" s="84">
        <f t="shared" si="15"/>
        <v>1</v>
      </c>
      <c r="F48" s="84">
        <f t="shared" si="15"/>
        <v>1</v>
      </c>
      <c r="G48" s="84">
        <f t="shared" si="15"/>
        <v>1</v>
      </c>
      <c r="H48" s="84">
        <f t="shared" si="15"/>
        <v>1</v>
      </c>
      <c r="I48" s="84">
        <f t="shared" si="15"/>
        <v>0</v>
      </c>
      <c r="J48" s="84">
        <f t="shared" si="15"/>
        <v>1</v>
      </c>
      <c r="K48" s="84">
        <f t="shared" si="15"/>
        <v>0</v>
      </c>
      <c r="L48" s="84">
        <f t="shared" si="15"/>
        <v>1</v>
      </c>
      <c r="M48" s="84">
        <f t="shared" si="15"/>
        <v>1</v>
      </c>
      <c r="N48" s="84">
        <f t="shared" si="15"/>
        <v>1</v>
      </c>
      <c r="O48" s="84">
        <f t="shared" si="15"/>
        <v>1</v>
      </c>
      <c r="P48" s="84">
        <f t="shared" si="15"/>
        <v>1</v>
      </c>
      <c r="Q48" s="84">
        <f t="shared" si="15"/>
        <v>1</v>
      </c>
      <c r="R48" s="84">
        <f t="shared" si="15"/>
        <v>1</v>
      </c>
      <c r="S48" s="84">
        <f t="shared" si="15"/>
        <v>1</v>
      </c>
      <c r="T48" s="84">
        <f t="shared" si="15"/>
        <v>1</v>
      </c>
      <c r="U48" s="84">
        <f t="shared" si="15"/>
        <v>1</v>
      </c>
      <c r="V48" s="85"/>
    </row>
    <row r="49" spans="1:23" x14ac:dyDescent="0.45">
      <c r="A49" s="223"/>
      <c r="B49" s="81" t="s">
        <v>25</v>
      </c>
      <c r="C49" s="87" t="s">
        <v>17</v>
      </c>
      <c r="D49" s="84">
        <f>IF(B27+B$34&gt;=B31,1, IF(B27+B$35&lt;=B31, 0, B$40*B31+(1-(B27+B$34)/B$41)))</f>
        <v>1</v>
      </c>
      <c r="E49" s="84">
        <f t="shared" ref="E49:U49" si="16">IF(C27+C$34&gt;=C31,1, IF(C27+C$35&lt;=C31, 0, C$40*C31+(1-(C27+C$34)/C$41)))</f>
        <v>1</v>
      </c>
      <c r="F49" s="84">
        <f t="shared" si="16"/>
        <v>1</v>
      </c>
      <c r="G49" s="84">
        <f t="shared" si="16"/>
        <v>1</v>
      </c>
      <c r="H49" s="84">
        <f t="shared" si="16"/>
        <v>1</v>
      </c>
      <c r="I49" s="84">
        <f t="shared" si="16"/>
        <v>1</v>
      </c>
      <c r="J49" s="84">
        <f t="shared" si="16"/>
        <v>1</v>
      </c>
      <c r="K49" s="84">
        <f t="shared" si="16"/>
        <v>1</v>
      </c>
      <c r="L49" s="84">
        <f t="shared" si="16"/>
        <v>1</v>
      </c>
      <c r="M49" s="84">
        <f t="shared" si="16"/>
        <v>1</v>
      </c>
      <c r="N49" s="84">
        <f t="shared" si="16"/>
        <v>1</v>
      </c>
      <c r="O49" s="84">
        <f t="shared" si="16"/>
        <v>1</v>
      </c>
      <c r="P49" s="84">
        <f t="shared" si="16"/>
        <v>1</v>
      </c>
      <c r="Q49" s="84">
        <f t="shared" si="16"/>
        <v>1</v>
      </c>
      <c r="R49" s="84">
        <f t="shared" si="16"/>
        <v>1</v>
      </c>
      <c r="S49" s="84">
        <f t="shared" si="16"/>
        <v>1</v>
      </c>
      <c r="T49" s="84">
        <f t="shared" si="16"/>
        <v>1</v>
      </c>
      <c r="U49" s="84">
        <f t="shared" si="16"/>
        <v>1</v>
      </c>
      <c r="V49" s="85"/>
    </row>
    <row r="50" spans="1:23" x14ac:dyDescent="0.45">
      <c r="A50" s="223"/>
      <c r="B50" s="76" t="s">
        <v>25</v>
      </c>
      <c r="C50" s="76" t="s">
        <v>19</v>
      </c>
      <c r="D50" s="84">
        <f>IF(B27+B$34&gt;=B29,1, IF(B27+B$35&lt;=B29, 0, B$40*B29+(1-(B27+B$34)/B$41)))</f>
        <v>1</v>
      </c>
      <c r="E50" s="84">
        <f t="shared" ref="E50:U50" si="17">IF(C27+C$34&gt;=C29,1, IF(C27+C$35&lt;=C29, 0, C$40*C29+(1-(C27+C$34)/C$41)))</f>
        <v>1</v>
      </c>
      <c r="F50" s="84">
        <f t="shared" si="17"/>
        <v>1</v>
      </c>
      <c r="G50" s="84">
        <f t="shared" si="17"/>
        <v>1</v>
      </c>
      <c r="H50" s="84">
        <f t="shared" si="17"/>
        <v>1</v>
      </c>
      <c r="I50" s="84">
        <f t="shared" si="17"/>
        <v>1</v>
      </c>
      <c r="J50" s="84">
        <f t="shared" si="17"/>
        <v>1</v>
      </c>
      <c r="K50" s="84">
        <f t="shared" si="17"/>
        <v>1</v>
      </c>
      <c r="L50" s="84">
        <f t="shared" si="17"/>
        <v>1</v>
      </c>
      <c r="M50" s="84">
        <f t="shared" si="17"/>
        <v>1</v>
      </c>
      <c r="N50" s="84">
        <f t="shared" si="17"/>
        <v>1</v>
      </c>
      <c r="O50" s="84">
        <f t="shared" si="17"/>
        <v>1</v>
      </c>
      <c r="P50" s="84">
        <f t="shared" si="17"/>
        <v>1</v>
      </c>
      <c r="Q50" s="84">
        <f t="shared" si="17"/>
        <v>1</v>
      </c>
      <c r="R50" s="84">
        <f t="shared" si="17"/>
        <v>1</v>
      </c>
      <c r="S50" s="84">
        <f t="shared" si="17"/>
        <v>1</v>
      </c>
      <c r="T50" s="84">
        <f t="shared" si="17"/>
        <v>1</v>
      </c>
      <c r="U50" s="84">
        <f t="shared" si="17"/>
        <v>1</v>
      </c>
      <c r="V50" s="85"/>
    </row>
    <row r="51" spans="1:23" x14ac:dyDescent="0.45">
      <c r="A51" s="223"/>
      <c r="B51" s="76" t="s">
        <v>25</v>
      </c>
      <c r="C51" s="76" t="s">
        <v>26</v>
      </c>
      <c r="D51" s="84">
        <f>IF(B27+B$34&gt;=B30,1, IF(B27+B$35&lt;=B30, 0, B$40*B30+(1-(B27+B$34)/B$41)))</f>
        <v>1</v>
      </c>
      <c r="E51" s="84">
        <f t="shared" ref="E51:U51" si="18">IF(C27+C$34&gt;=C30,1, IF(C27+C$35&lt;=C30, 0, C$40*C30+(1-(C27+C$34)/C$41)))</f>
        <v>1</v>
      </c>
      <c r="F51" s="84">
        <f t="shared" si="18"/>
        <v>1</v>
      </c>
      <c r="G51" s="84">
        <f t="shared" si="18"/>
        <v>1</v>
      </c>
      <c r="H51" s="84">
        <f t="shared" si="18"/>
        <v>1</v>
      </c>
      <c r="I51" s="84">
        <f t="shared" si="18"/>
        <v>1</v>
      </c>
      <c r="J51" s="84">
        <f t="shared" si="18"/>
        <v>1</v>
      </c>
      <c r="K51" s="84">
        <f t="shared" si="18"/>
        <v>1</v>
      </c>
      <c r="L51" s="84">
        <f t="shared" si="18"/>
        <v>1</v>
      </c>
      <c r="M51" s="84">
        <f t="shared" si="18"/>
        <v>1</v>
      </c>
      <c r="N51" s="84">
        <f t="shared" si="18"/>
        <v>1</v>
      </c>
      <c r="O51" s="84">
        <f t="shared" si="18"/>
        <v>1</v>
      </c>
      <c r="P51" s="84">
        <f t="shared" si="18"/>
        <v>1</v>
      </c>
      <c r="Q51" s="84">
        <f t="shared" si="18"/>
        <v>1</v>
      </c>
      <c r="R51" s="84">
        <f t="shared" si="18"/>
        <v>1</v>
      </c>
      <c r="S51" s="84">
        <f t="shared" si="18"/>
        <v>1</v>
      </c>
      <c r="T51" s="84">
        <f t="shared" si="18"/>
        <v>1</v>
      </c>
      <c r="U51" s="84">
        <f t="shared" si="18"/>
        <v>1</v>
      </c>
      <c r="V51" s="85"/>
    </row>
    <row r="52" spans="1:23" x14ac:dyDescent="0.45">
      <c r="A52" s="223"/>
      <c r="B52" s="76" t="s">
        <v>54</v>
      </c>
      <c r="C52" s="76" t="s">
        <v>26</v>
      </c>
      <c r="D52" s="84">
        <f>IF(B28+B$34&gt;=B30,1, IF(B28+B$35&lt;=B30, 0, B$40*B30+(1-(B28+B$34)/B$41)))</f>
        <v>1</v>
      </c>
      <c r="E52" s="84">
        <f t="shared" ref="E52:U52" si="19">IF(C28+C$34&gt;=C30,1, IF(C28+C$35&lt;=C30, 0, C$40*C30+(1-(C28+C$34)/C$41)))</f>
        <v>1</v>
      </c>
      <c r="F52" s="84">
        <f t="shared" si="19"/>
        <v>0</v>
      </c>
      <c r="G52" s="84">
        <f t="shared" si="19"/>
        <v>1</v>
      </c>
      <c r="H52" s="84">
        <f t="shared" si="19"/>
        <v>1</v>
      </c>
      <c r="I52" s="84">
        <f t="shared" si="19"/>
        <v>1</v>
      </c>
      <c r="J52" s="84">
        <f t="shared" si="19"/>
        <v>1</v>
      </c>
      <c r="K52" s="84">
        <f t="shared" si="19"/>
        <v>1</v>
      </c>
      <c r="L52" s="84">
        <f t="shared" si="19"/>
        <v>0.5</v>
      </c>
      <c r="M52" s="84">
        <f t="shared" si="19"/>
        <v>1</v>
      </c>
      <c r="N52" s="84">
        <f t="shared" si="19"/>
        <v>1</v>
      </c>
      <c r="O52" s="84">
        <f t="shared" si="19"/>
        <v>1</v>
      </c>
      <c r="P52" s="84">
        <f t="shared" si="19"/>
        <v>1</v>
      </c>
      <c r="Q52" s="84">
        <f t="shared" si="19"/>
        <v>1</v>
      </c>
      <c r="R52" s="84">
        <f t="shared" si="19"/>
        <v>1</v>
      </c>
      <c r="S52" s="84">
        <f t="shared" si="19"/>
        <v>1</v>
      </c>
      <c r="T52" s="84">
        <f t="shared" si="19"/>
        <v>1</v>
      </c>
      <c r="U52" s="84">
        <f t="shared" si="19"/>
        <v>1</v>
      </c>
      <c r="V52" s="85"/>
    </row>
    <row r="53" spans="1:23" x14ac:dyDescent="0.45">
      <c r="A53" s="223"/>
      <c r="B53" s="76" t="s">
        <v>54</v>
      </c>
      <c r="C53" s="76" t="s">
        <v>17</v>
      </c>
      <c r="D53" s="84">
        <f>IF(B28+B$34&gt;=B31,1, IF(B28+B$35&lt;=B31, 0, B$40*B31+(1-(B28+B$34)/B$41)))</f>
        <v>1</v>
      </c>
      <c r="E53" s="84">
        <f t="shared" ref="E53:U53" si="20">IF(C28+C$34&gt;=C31,1, IF(C28+C$35&lt;=C31, 0, C$40*C31+(1-(C28+C$34)/C$41)))</f>
        <v>1</v>
      </c>
      <c r="F53" s="84">
        <f t="shared" si="20"/>
        <v>0</v>
      </c>
      <c r="G53" s="84">
        <f t="shared" si="20"/>
        <v>1</v>
      </c>
      <c r="H53" s="84">
        <f t="shared" si="20"/>
        <v>1</v>
      </c>
      <c r="I53" s="84">
        <f t="shared" si="20"/>
        <v>0</v>
      </c>
      <c r="J53" s="84">
        <f t="shared" si="20"/>
        <v>1</v>
      </c>
      <c r="K53" s="84">
        <f t="shared" si="20"/>
        <v>1</v>
      </c>
      <c r="L53" s="84">
        <f t="shared" si="20"/>
        <v>0.5</v>
      </c>
      <c r="M53" s="84">
        <f t="shared" si="20"/>
        <v>1</v>
      </c>
      <c r="N53" s="84">
        <f t="shared" si="20"/>
        <v>1</v>
      </c>
      <c r="O53" s="84">
        <f t="shared" si="20"/>
        <v>1</v>
      </c>
      <c r="P53" s="84">
        <f t="shared" si="20"/>
        <v>1</v>
      </c>
      <c r="Q53" s="84">
        <f t="shared" si="20"/>
        <v>1</v>
      </c>
      <c r="R53" s="84">
        <f t="shared" si="20"/>
        <v>1</v>
      </c>
      <c r="S53" s="84">
        <f t="shared" si="20"/>
        <v>1</v>
      </c>
      <c r="T53" s="84">
        <f t="shared" si="20"/>
        <v>1</v>
      </c>
      <c r="U53" s="84">
        <f t="shared" si="20"/>
        <v>1</v>
      </c>
      <c r="V53" s="85"/>
    </row>
    <row r="54" spans="1:23" x14ac:dyDescent="0.45">
      <c r="A54" s="223"/>
      <c r="B54" s="76" t="s">
        <v>19</v>
      </c>
      <c r="C54" s="76" t="s">
        <v>17</v>
      </c>
      <c r="D54" s="84">
        <f>IF(B29+B$34&gt;=B31,1, IF(B29+B$35&lt;=B31, 0, B$40*B31+(1-(B29+B$34)/B$41)))</f>
        <v>1</v>
      </c>
      <c r="E54" s="84">
        <f t="shared" ref="E54:U54" si="21">IF(C29+C$34&gt;=C31,1, IF(C29+C$35&lt;=C31, 0, C$40*C31+(1-(C29+C$34)/C$41)))</f>
        <v>1</v>
      </c>
      <c r="F54" s="84">
        <f t="shared" si="21"/>
        <v>1</v>
      </c>
      <c r="G54" s="84">
        <f t="shared" si="21"/>
        <v>1</v>
      </c>
      <c r="H54" s="84">
        <f t="shared" si="21"/>
        <v>1</v>
      </c>
      <c r="I54" s="84">
        <f t="shared" si="21"/>
        <v>1</v>
      </c>
      <c r="J54" s="84">
        <f t="shared" si="21"/>
        <v>1</v>
      </c>
      <c r="K54" s="84">
        <f t="shared" si="21"/>
        <v>0.94736842105263186</v>
      </c>
      <c r="L54" s="84">
        <f t="shared" si="21"/>
        <v>1</v>
      </c>
      <c r="M54" s="84">
        <f t="shared" si="21"/>
        <v>1</v>
      </c>
      <c r="N54" s="84">
        <f t="shared" si="21"/>
        <v>1</v>
      </c>
      <c r="O54" s="84">
        <f t="shared" si="21"/>
        <v>1</v>
      </c>
      <c r="P54" s="84">
        <f t="shared" si="21"/>
        <v>1</v>
      </c>
      <c r="Q54" s="84">
        <f t="shared" si="21"/>
        <v>1</v>
      </c>
      <c r="R54" s="84">
        <f t="shared" si="21"/>
        <v>1</v>
      </c>
      <c r="S54" s="84">
        <f t="shared" si="21"/>
        <v>1</v>
      </c>
      <c r="T54" s="84">
        <f t="shared" si="21"/>
        <v>1</v>
      </c>
      <c r="U54" s="84">
        <f t="shared" si="21"/>
        <v>1</v>
      </c>
      <c r="V54" s="85"/>
    </row>
    <row r="55" spans="1:23" s="93" customFormat="1" x14ac:dyDescent="0.45">
      <c r="A55" s="223"/>
      <c r="B55" s="88" t="s">
        <v>54</v>
      </c>
      <c r="C55" s="89" t="s">
        <v>25</v>
      </c>
      <c r="D55" s="90">
        <f>IF(B28+B$34&gt;=B27,1, IF(B28+B$35&lt;=B27, 0, B$40*B27+(1-(B28+B34)/B41)))</f>
        <v>1</v>
      </c>
      <c r="E55" s="90">
        <f t="shared" ref="E55:U55" si="22">IF(C28+C$34&gt;=C27,1, IF(C28+C$35&lt;=C27, 0, C$40*C27+(1-(C28+C34)/C41)))</f>
        <v>1</v>
      </c>
      <c r="F55" s="90">
        <f t="shared" si="22"/>
        <v>0</v>
      </c>
      <c r="G55" s="90">
        <f t="shared" si="22"/>
        <v>1</v>
      </c>
      <c r="H55" s="90">
        <f t="shared" si="22"/>
        <v>1</v>
      </c>
      <c r="I55" s="90">
        <f t="shared" si="22"/>
        <v>0</v>
      </c>
      <c r="J55" s="90">
        <f t="shared" si="22"/>
        <v>1</v>
      </c>
      <c r="K55" s="90">
        <f t="shared" si="22"/>
        <v>1</v>
      </c>
      <c r="L55" s="90">
        <f t="shared" si="22"/>
        <v>0.5</v>
      </c>
      <c r="M55" s="90">
        <f t="shared" si="22"/>
        <v>1</v>
      </c>
      <c r="N55" s="90">
        <f t="shared" si="22"/>
        <v>1</v>
      </c>
      <c r="O55" s="90">
        <f t="shared" si="22"/>
        <v>1</v>
      </c>
      <c r="P55" s="90">
        <f t="shared" si="22"/>
        <v>1</v>
      </c>
      <c r="Q55" s="90">
        <f t="shared" si="22"/>
        <v>1</v>
      </c>
      <c r="R55" s="90">
        <f t="shared" si="22"/>
        <v>1</v>
      </c>
      <c r="S55" s="90">
        <f t="shared" si="22"/>
        <v>0.86499999999999932</v>
      </c>
      <c r="T55" s="90">
        <f t="shared" si="22"/>
        <v>1</v>
      </c>
      <c r="U55" s="90">
        <f t="shared" si="22"/>
        <v>1</v>
      </c>
      <c r="V55" s="91"/>
      <c r="W55" s="92"/>
    </row>
    <row r="56" spans="1:23" s="93" customFormat="1" x14ac:dyDescent="0.45">
      <c r="A56" s="223"/>
      <c r="B56" s="94" t="s">
        <v>19</v>
      </c>
      <c r="C56" s="95" t="s">
        <v>54</v>
      </c>
      <c r="D56" s="90">
        <f>IF(B29+B$34&gt;=B28,1, IF(B29+B$35&lt;=B28, 0,B$40*B28+(1-(B29+B$34)/B$41)))</f>
        <v>1</v>
      </c>
      <c r="E56" s="90">
        <f t="shared" ref="E56:U58" si="23">IF(C29+C$34&gt;=C28,1, IF(C29+C$35&lt;=C28, 0,C$40*C28+(1-(C29+C$34)/C$41)))</f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0.94736842105263186</v>
      </c>
      <c r="L56" s="90">
        <f t="shared" si="23"/>
        <v>1</v>
      </c>
      <c r="M56" s="90">
        <f t="shared" si="23"/>
        <v>1</v>
      </c>
      <c r="N56" s="90">
        <f t="shared" si="23"/>
        <v>1</v>
      </c>
      <c r="O56" s="90">
        <f t="shared" si="23"/>
        <v>1</v>
      </c>
      <c r="P56" s="90">
        <f t="shared" si="23"/>
        <v>1</v>
      </c>
      <c r="Q56" s="90">
        <f t="shared" si="23"/>
        <v>1</v>
      </c>
      <c r="R56" s="90">
        <f t="shared" si="23"/>
        <v>1</v>
      </c>
      <c r="S56" s="90">
        <f t="shared" si="23"/>
        <v>1</v>
      </c>
      <c r="T56" s="90">
        <f t="shared" si="23"/>
        <v>1</v>
      </c>
      <c r="U56" s="90">
        <f t="shared" si="23"/>
        <v>1</v>
      </c>
      <c r="V56" s="91"/>
      <c r="W56" s="92"/>
    </row>
    <row r="57" spans="1:23" s="93" customFormat="1" x14ac:dyDescent="0.45">
      <c r="A57" s="223"/>
      <c r="B57" s="94" t="s">
        <v>26</v>
      </c>
      <c r="C57" s="95" t="s">
        <v>19</v>
      </c>
      <c r="D57" s="90">
        <f>IF(B30+B$34&gt;=B29,1, IF(B30+B$35&lt;=B29, 0,B$40*B29+(1-(B30+B$34)/B$41)))</f>
        <v>1</v>
      </c>
      <c r="E57" s="90">
        <f t="shared" si="23"/>
        <v>1</v>
      </c>
      <c r="F57" s="90">
        <f t="shared" si="23"/>
        <v>0</v>
      </c>
      <c r="G57" s="90">
        <f t="shared" si="23"/>
        <v>1</v>
      </c>
      <c r="H57" s="90">
        <f t="shared" si="23"/>
        <v>1</v>
      </c>
      <c r="I57" s="90">
        <f t="shared" si="23"/>
        <v>0</v>
      </c>
      <c r="J57" s="90">
        <f t="shared" si="23"/>
        <v>1</v>
      </c>
      <c r="K57" s="90">
        <f t="shared" si="23"/>
        <v>0</v>
      </c>
      <c r="L57" s="90">
        <f t="shared" si="23"/>
        <v>1</v>
      </c>
      <c r="M57" s="90">
        <f t="shared" si="23"/>
        <v>1</v>
      </c>
      <c r="N57" s="90">
        <f t="shared" si="23"/>
        <v>1</v>
      </c>
      <c r="O57" s="90">
        <f t="shared" si="23"/>
        <v>1</v>
      </c>
      <c r="P57" s="90">
        <f t="shared" si="23"/>
        <v>1</v>
      </c>
      <c r="Q57" s="90">
        <f t="shared" si="23"/>
        <v>1</v>
      </c>
      <c r="R57" s="90">
        <f t="shared" si="23"/>
        <v>1</v>
      </c>
      <c r="S57" s="90">
        <f t="shared" si="23"/>
        <v>1</v>
      </c>
      <c r="T57" s="90">
        <f t="shared" si="23"/>
        <v>1</v>
      </c>
      <c r="U57" s="90">
        <f t="shared" si="23"/>
        <v>1</v>
      </c>
      <c r="V57" s="91"/>
      <c r="W57" s="92"/>
    </row>
    <row r="58" spans="1:23" s="93" customFormat="1" x14ac:dyDescent="0.45">
      <c r="A58" s="223"/>
      <c r="B58" s="94" t="s">
        <v>17</v>
      </c>
      <c r="C58" s="95" t="s">
        <v>26</v>
      </c>
      <c r="D58" s="90">
        <f>IF(B31+B$34&gt;=B30,1, IF(B31+B$35&lt;=B30, 0,B$40*B30+(1-(B31+B$34)/B$41)))</f>
        <v>1</v>
      </c>
      <c r="E58" s="90">
        <f t="shared" si="23"/>
        <v>1</v>
      </c>
      <c r="F58" s="90">
        <f t="shared" si="23"/>
        <v>0</v>
      </c>
      <c r="G58" s="90">
        <f t="shared" si="23"/>
        <v>1</v>
      </c>
      <c r="H58" s="90">
        <f t="shared" si="23"/>
        <v>1</v>
      </c>
      <c r="I58" s="90">
        <f t="shared" si="23"/>
        <v>1</v>
      </c>
      <c r="J58" s="90">
        <f t="shared" si="23"/>
        <v>1</v>
      </c>
      <c r="K58" s="90">
        <f t="shared" si="23"/>
        <v>1</v>
      </c>
      <c r="L58" s="90">
        <f t="shared" si="23"/>
        <v>1</v>
      </c>
      <c r="M58" s="90">
        <f t="shared" si="23"/>
        <v>1</v>
      </c>
      <c r="N58" s="90">
        <f t="shared" si="23"/>
        <v>1</v>
      </c>
      <c r="O58" s="90">
        <f t="shared" si="23"/>
        <v>1</v>
      </c>
      <c r="P58" s="90">
        <f t="shared" si="23"/>
        <v>1</v>
      </c>
      <c r="Q58" s="90">
        <f t="shared" si="23"/>
        <v>1</v>
      </c>
      <c r="R58" s="90">
        <f t="shared" si="23"/>
        <v>1</v>
      </c>
      <c r="S58" s="90">
        <f t="shared" si="23"/>
        <v>0</v>
      </c>
      <c r="T58" s="90">
        <f t="shared" si="23"/>
        <v>1</v>
      </c>
      <c r="U58" s="90">
        <f t="shared" si="23"/>
        <v>1</v>
      </c>
      <c r="V58" s="91"/>
      <c r="W58" s="92"/>
    </row>
    <row r="59" spans="1:23" s="93" customFormat="1" x14ac:dyDescent="0.45">
      <c r="A59" s="223"/>
      <c r="B59" s="96" t="s">
        <v>17</v>
      </c>
      <c r="C59" s="95" t="s">
        <v>25</v>
      </c>
      <c r="D59" s="90">
        <f>IF(B31+B$34&gt;=B27,1, IF(B31+B$35&lt;=B27, 0, B$40*B27+(1-(B31+B$34)/B$41)))</f>
        <v>1</v>
      </c>
      <c r="E59" s="90">
        <f t="shared" ref="E59:U59" si="24">IF(C31+C$34&gt;=C27,1, IF(C31+C$35&lt;=C27, 0, C$40*C27+(1-(C31+C$34)/C$41)))</f>
        <v>1</v>
      </c>
      <c r="F59" s="90">
        <f t="shared" si="24"/>
        <v>0</v>
      </c>
      <c r="G59" s="90">
        <f t="shared" si="24"/>
        <v>1</v>
      </c>
      <c r="H59" s="90">
        <f t="shared" si="24"/>
        <v>1</v>
      </c>
      <c r="I59" s="90">
        <f t="shared" si="24"/>
        <v>0</v>
      </c>
      <c r="J59" s="90">
        <f t="shared" si="24"/>
        <v>1</v>
      </c>
      <c r="K59" s="90">
        <f t="shared" si="24"/>
        <v>1</v>
      </c>
      <c r="L59" s="90">
        <f t="shared" si="24"/>
        <v>1</v>
      </c>
      <c r="M59" s="90">
        <f t="shared" si="24"/>
        <v>1</v>
      </c>
      <c r="N59" s="90">
        <f t="shared" si="24"/>
        <v>1</v>
      </c>
      <c r="O59" s="90">
        <f t="shared" si="24"/>
        <v>1</v>
      </c>
      <c r="P59" s="90">
        <f t="shared" si="24"/>
        <v>1</v>
      </c>
      <c r="Q59" s="90">
        <f t="shared" si="24"/>
        <v>1</v>
      </c>
      <c r="R59" s="90">
        <f t="shared" si="24"/>
        <v>1</v>
      </c>
      <c r="S59" s="90">
        <f t="shared" si="24"/>
        <v>0</v>
      </c>
      <c r="T59" s="90">
        <f t="shared" si="24"/>
        <v>1</v>
      </c>
      <c r="U59" s="90">
        <f t="shared" si="24"/>
        <v>1</v>
      </c>
      <c r="V59" s="91"/>
      <c r="W59" s="92"/>
    </row>
    <row r="60" spans="1:23" s="93" customFormat="1" x14ac:dyDescent="0.45">
      <c r="A60" s="223"/>
      <c r="B60" s="97" t="s">
        <v>19</v>
      </c>
      <c r="C60" s="97" t="s">
        <v>25</v>
      </c>
      <c r="D60" s="90">
        <f>IF(B29+B$34&gt;=B27,1, IF(B29+B$35&lt;=B27, 0, B$40*B27+(1-(B29+B$34)/B$41)))</f>
        <v>1</v>
      </c>
      <c r="E60" s="90">
        <f t="shared" ref="E60:U60" si="25">IF(C29+C$34&gt;=C27,1, IF(C29+C$35&lt;=C27, 0, C$40*C27+(1-(C29+C$34)/C$41)))</f>
        <v>1</v>
      </c>
      <c r="F60" s="90">
        <f t="shared" si="25"/>
        <v>0</v>
      </c>
      <c r="G60" s="90">
        <f t="shared" si="25"/>
        <v>1</v>
      </c>
      <c r="H60" s="90">
        <f t="shared" si="25"/>
        <v>1</v>
      </c>
      <c r="I60" s="90">
        <f t="shared" si="25"/>
        <v>0</v>
      </c>
      <c r="J60" s="90">
        <f t="shared" si="25"/>
        <v>1</v>
      </c>
      <c r="K60" s="90">
        <f t="shared" si="25"/>
        <v>0.94736842105263186</v>
      </c>
      <c r="L60" s="90">
        <f t="shared" si="25"/>
        <v>1</v>
      </c>
      <c r="M60" s="90">
        <f t="shared" si="25"/>
        <v>1</v>
      </c>
      <c r="N60" s="90">
        <f t="shared" si="25"/>
        <v>1</v>
      </c>
      <c r="O60" s="90">
        <f t="shared" si="25"/>
        <v>1</v>
      </c>
      <c r="P60" s="90">
        <f t="shared" si="25"/>
        <v>1</v>
      </c>
      <c r="Q60" s="90">
        <f t="shared" si="25"/>
        <v>1</v>
      </c>
      <c r="R60" s="90">
        <f t="shared" si="25"/>
        <v>1</v>
      </c>
      <c r="S60" s="90">
        <f t="shared" si="25"/>
        <v>0.84499999999999975</v>
      </c>
      <c r="T60" s="90">
        <f t="shared" si="25"/>
        <v>1</v>
      </c>
      <c r="U60" s="90">
        <f t="shared" si="25"/>
        <v>1</v>
      </c>
      <c r="V60" s="91"/>
      <c r="W60" s="92"/>
    </row>
    <row r="61" spans="1:23" s="93" customFormat="1" x14ac:dyDescent="0.45">
      <c r="A61" s="223"/>
      <c r="B61" s="97" t="s">
        <v>26</v>
      </c>
      <c r="C61" s="97" t="s">
        <v>25</v>
      </c>
      <c r="D61" s="90">
        <f>IF(B30+B$34&gt;=B27,1, IF(B30+B$35&lt;=B27, 0, B$40*B27+(1-(B30+B$34)/B$41)))</f>
        <v>1</v>
      </c>
      <c r="E61" s="90">
        <f t="shared" ref="E61:U61" si="26">IF(C30+C$34&gt;=C27,1, IF(C30+C$35&lt;=C27, 0, C$40*C27+(1-(C30+C$34)/C$41)))</f>
        <v>1</v>
      </c>
      <c r="F61" s="90">
        <f t="shared" si="26"/>
        <v>0</v>
      </c>
      <c r="G61" s="90">
        <f t="shared" si="26"/>
        <v>1</v>
      </c>
      <c r="H61" s="90">
        <f t="shared" si="26"/>
        <v>1</v>
      </c>
      <c r="I61" s="90">
        <f t="shared" si="26"/>
        <v>0</v>
      </c>
      <c r="J61" s="90">
        <f t="shared" si="26"/>
        <v>1</v>
      </c>
      <c r="K61" s="90">
        <f t="shared" si="26"/>
        <v>0</v>
      </c>
      <c r="L61" s="90">
        <f t="shared" si="26"/>
        <v>1</v>
      </c>
      <c r="M61" s="90">
        <f t="shared" si="26"/>
        <v>1</v>
      </c>
      <c r="N61" s="90">
        <f t="shared" si="26"/>
        <v>1</v>
      </c>
      <c r="O61" s="90">
        <f t="shared" si="26"/>
        <v>1</v>
      </c>
      <c r="P61" s="90">
        <f t="shared" si="26"/>
        <v>1</v>
      </c>
      <c r="Q61" s="90">
        <f t="shared" si="26"/>
        <v>1</v>
      </c>
      <c r="R61" s="90">
        <f t="shared" si="26"/>
        <v>0</v>
      </c>
      <c r="S61" s="90">
        <f t="shared" si="26"/>
        <v>0.77999999999999936</v>
      </c>
      <c r="T61" s="90">
        <f t="shared" si="26"/>
        <v>1</v>
      </c>
      <c r="U61" s="90">
        <f t="shared" si="26"/>
        <v>1</v>
      </c>
      <c r="V61" s="91"/>
      <c r="W61" s="92"/>
    </row>
    <row r="62" spans="1:23" s="93" customFormat="1" x14ac:dyDescent="0.45">
      <c r="A62" s="223"/>
      <c r="B62" s="97" t="s">
        <v>26</v>
      </c>
      <c r="C62" s="97" t="s">
        <v>54</v>
      </c>
      <c r="D62" s="90">
        <f>IF(B30+B$34&gt;=B28,1, IF(B30+B$35&lt;=B28, 0, B$40*B28+(1-(B30+B$34)/B$41)))</f>
        <v>1</v>
      </c>
      <c r="E62" s="90">
        <f t="shared" ref="E62:U62" si="27">IF(C30+C$34&gt;=C28,1, IF(C30+C$35&lt;=C28, 0, C$40*C28+(1-(C30+C$34)/C$41)))</f>
        <v>1</v>
      </c>
      <c r="F62" s="90">
        <f t="shared" si="27"/>
        <v>1</v>
      </c>
      <c r="G62" s="90">
        <f t="shared" si="27"/>
        <v>1</v>
      </c>
      <c r="H62" s="90">
        <f t="shared" si="27"/>
        <v>1</v>
      </c>
      <c r="I62" s="90">
        <f t="shared" si="27"/>
        <v>0</v>
      </c>
      <c r="J62" s="90">
        <f t="shared" si="27"/>
        <v>1</v>
      </c>
      <c r="K62" s="90">
        <f t="shared" si="27"/>
        <v>0</v>
      </c>
      <c r="L62" s="90">
        <f t="shared" si="27"/>
        <v>1</v>
      </c>
      <c r="M62" s="90">
        <f t="shared" si="27"/>
        <v>1</v>
      </c>
      <c r="N62" s="90">
        <f t="shared" si="27"/>
        <v>1</v>
      </c>
      <c r="O62" s="90">
        <f t="shared" si="27"/>
        <v>1</v>
      </c>
      <c r="P62" s="90">
        <f t="shared" si="27"/>
        <v>1</v>
      </c>
      <c r="Q62" s="90">
        <f t="shared" si="27"/>
        <v>1</v>
      </c>
      <c r="R62" s="90">
        <f t="shared" si="27"/>
        <v>1</v>
      </c>
      <c r="S62" s="90">
        <f t="shared" si="27"/>
        <v>1</v>
      </c>
      <c r="T62" s="90">
        <f t="shared" si="27"/>
        <v>1</v>
      </c>
      <c r="U62" s="90">
        <f t="shared" si="27"/>
        <v>1</v>
      </c>
      <c r="V62" s="91"/>
      <c r="W62" s="92"/>
    </row>
    <row r="63" spans="1:23" s="93" customFormat="1" x14ac:dyDescent="0.45">
      <c r="A63" s="223"/>
      <c r="B63" s="97" t="s">
        <v>17</v>
      </c>
      <c r="C63" s="97" t="s">
        <v>54</v>
      </c>
      <c r="D63" s="90">
        <f>IF(B31+B$34&gt;=B28,1, IF(B31+B$35&lt;=B28, 0, B$40*B28+(1-(B31+B$34)/B$41)))</f>
        <v>1</v>
      </c>
      <c r="E63" s="90">
        <f t="shared" ref="E63:U63" si="28">IF(C31+C$34&gt;=C28,1, IF(C31+C$35&lt;=C28, 0, C$40*C28+(1-(C31+C$34)/C$41)))</f>
        <v>1</v>
      </c>
      <c r="F63" s="90">
        <f t="shared" si="28"/>
        <v>0</v>
      </c>
      <c r="G63" s="90">
        <f t="shared" si="28"/>
        <v>1</v>
      </c>
      <c r="H63" s="90">
        <f t="shared" si="28"/>
        <v>1</v>
      </c>
      <c r="I63" s="90">
        <f t="shared" si="28"/>
        <v>1</v>
      </c>
      <c r="J63" s="90">
        <f t="shared" si="28"/>
        <v>1</v>
      </c>
      <c r="K63" s="90">
        <f t="shared" si="28"/>
        <v>1</v>
      </c>
      <c r="L63" s="90">
        <f t="shared" si="28"/>
        <v>1</v>
      </c>
      <c r="M63" s="90">
        <f t="shared" si="28"/>
        <v>1</v>
      </c>
      <c r="N63" s="90">
        <f t="shared" si="28"/>
        <v>1</v>
      </c>
      <c r="O63" s="90">
        <f t="shared" si="28"/>
        <v>1</v>
      </c>
      <c r="P63" s="90">
        <f t="shared" si="28"/>
        <v>1</v>
      </c>
      <c r="Q63" s="90">
        <f t="shared" si="28"/>
        <v>1</v>
      </c>
      <c r="R63" s="90">
        <f t="shared" si="28"/>
        <v>1</v>
      </c>
      <c r="S63" s="90">
        <f t="shared" si="28"/>
        <v>0</v>
      </c>
      <c r="T63" s="90">
        <f t="shared" si="28"/>
        <v>1</v>
      </c>
      <c r="U63" s="90">
        <f t="shared" si="28"/>
        <v>1</v>
      </c>
      <c r="V63" s="91"/>
      <c r="W63" s="92"/>
    </row>
    <row r="64" spans="1:23" s="93" customFormat="1" x14ac:dyDescent="0.45">
      <c r="A64" s="223"/>
      <c r="B64" s="97" t="s">
        <v>17</v>
      </c>
      <c r="C64" s="97" t="s">
        <v>19</v>
      </c>
      <c r="D64" s="90">
        <f>IF(B31+B$34&gt;=B29,1, IF(B31+B$35&lt;=B29, 0, B$40*B29+(1-(B31+B$34)/B$41)))</f>
        <v>1</v>
      </c>
      <c r="E64" s="90">
        <f t="shared" ref="E64:U64" si="29">IF(C31+C$34&gt;=C29,1, IF(C31+C$35&lt;=C29, 0, C$40*C29+(1-(C31+C$34)/C$41)))</f>
        <v>1</v>
      </c>
      <c r="F64" s="90">
        <f t="shared" si="29"/>
        <v>0</v>
      </c>
      <c r="G64" s="90">
        <f t="shared" si="29"/>
        <v>1</v>
      </c>
      <c r="H64" s="90">
        <f t="shared" si="29"/>
        <v>1</v>
      </c>
      <c r="I64" s="90">
        <f t="shared" si="29"/>
        <v>0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  <c r="P64" s="90">
        <f t="shared" si="29"/>
        <v>1</v>
      </c>
      <c r="Q64" s="90">
        <f t="shared" si="29"/>
        <v>1</v>
      </c>
      <c r="R64" s="90">
        <f t="shared" si="29"/>
        <v>1</v>
      </c>
      <c r="S64" s="90">
        <f t="shared" si="29"/>
        <v>0</v>
      </c>
      <c r="T64" s="90">
        <f t="shared" si="29"/>
        <v>1</v>
      </c>
      <c r="U64" s="90">
        <f t="shared" si="29"/>
        <v>1</v>
      </c>
      <c r="V64" s="91"/>
      <c r="W64" s="92"/>
    </row>
    <row r="65" spans="1:24" s="78" customFormat="1" x14ac:dyDescent="0.45">
      <c r="A65" s="7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80"/>
    </row>
    <row r="66" spans="1:24" ht="14.75" customHeight="1" x14ac:dyDescent="0.45">
      <c r="A66" s="222" t="s">
        <v>80</v>
      </c>
      <c r="B66" s="76" t="s">
        <v>78</v>
      </c>
      <c r="C66" s="81" t="s">
        <v>79</v>
      </c>
      <c r="D66" s="37" t="s">
        <v>32</v>
      </c>
      <c r="E66" s="37" t="s">
        <v>33</v>
      </c>
      <c r="F66" s="37" t="s">
        <v>0</v>
      </c>
      <c r="G66" s="37" t="s">
        <v>34</v>
      </c>
      <c r="H66" s="37" t="s">
        <v>35</v>
      </c>
      <c r="I66" s="37" t="s">
        <v>50</v>
      </c>
      <c r="J66" s="37" t="s">
        <v>36</v>
      </c>
      <c r="K66" s="37" t="s">
        <v>37</v>
      </c>
      <c r="L66" s="37" t="s">
        <v>51</v>
      </c>
      <c r="M66" s="37" t="s">
        <v>39</v>
      </c>
      <c r="N66" s="37" t="s">
        <v>40</v>
      </c>
      <c r="O66" s="37" t="s">
        <v>41</v>
      </c>
      <c r="P66" s="37" t="s">
        <v>52</v>
      </c>
      <c r="Q66" s="37" t="s">
        <v>43</v>
      </c>
      <c r="R66" s="37" t="s">
        <v>44</v>
      </c>
      <c r="S66" s="36" t="s">
        <v>45</v>
      </c>
      <c r="T66" s="37" t="s">
        <v>46</v>
      </c>
      <c r="U66" s="37" t="s">
        <v>47</v>
      </c>
      <c r="V66" s="85"/>
      <c r="W66" s="85"/>
      <c r="X66" s="65"/>
    </row>
    <row r="67" spans="1:24" ht="14.75" customHeight="1" x14ac:dyDescent="0.45">
      <c r="A67" s="222"/>
      <c r="B67" s="82" t="s">
        <v>25</v>
      </c>
      <c r="C67" s="83" t="s">
        <v>54</v>
      </c>
      <c r="D67" s="99">
        <f t="shared" ref="D67:U81" si="30">D45*B$38</f>
        <v>0.7</v>
      </c>
      <c r="E67" s="99">
        <f t="shared" si="30"/>
        <v>0.6</v>
      </c>
      <c r="F67" s="99">
        <f t="shared" si="30"/>
        <v>0.7</v>
      </c>
      <c r="G67" s="99">
        <f t="shared" si="30"/>
        <v>0.8</v>
      </c>
      <c r="H67" s="99">
        <f t="shared" si="30"/>
        <v>0.6</v>
      </c>
      <c r="I67" s="99">
        <f t="shared" si="30"/>
        <v>0.9</v>
      </c>
      <c r="J67" s="99">
        <f t="shared" si="30"/>
        <v>1</v>
      </c>
      <c r="K67" s="99">
        <f t="shared" si="30"/>
        <v>1</v>
      </c>
      <c r="L67" s="99">
        <f t="shared" si="30"/>
        <v>0.8</v>
      </c>
      <c r="M67" s="99">
        <f t="shared" si="30"/>
        <v>0.7</v>
      </c>
      <c r="N67" s="99">
        <f t="shared" si="30"/>
        <v>0.6</v>
      </c>
      <c r="O67" s="99">
        <f t="shared" si="30"/>
        <v>0.5</v>
      </c>
      <c r="P67" s="99">
        <f t="shared" si="30"/>
        <v>0.6</v>
      </c>
      <c r="Q67" s="99">
        <f t="shared" si="30"/>
        <v>0.4</v>
      </c>
      <c r="R67" s="99">
        <f t="shared" si="30"/>
        <v>0.8</v>
      </c>
      <c r="S67" s="99">
        <f t="shared" si="30"/>
        <v>0.8</v>
      </c>
      <c r="T67" s="99">
        <f t="shared" si="30"/>
        <v>0.5</v>
      </c>
      <c r="U67" s="99">
        <f t="shared" si="30"/>
        <v>0.5</v>
      </c>
    </row>
    <row r="68" spans="1:24" ht="14.75" customHeight="1" x14ac:dyDescent="0.45">
      <c r="A68" s="222"/>
      <c r="B68" s="81" t="s">
        <v>54</v>
      </c>
      <c r="C68" s="86" t="s">
        <v>19</v>
      </c>
      <c r="D68" s="99">
        <f t="shared" si="30"/>
        <v>0.7</v>
      </c>
      <c r="E68" s="99">
        <f t="shared" si="30"/>
        <v>0.6</v>
      </c>
      <c r="F68" s="99">
        <f t="shared" si="30"/>
        <v>0</v>
      </c>
      <c r="G68" s="99">
        <f t="shared" si="30"/>
        <v>0.8</v>
      </c>
      <c r="H68" s="99">
        <f t="shared" si="30"/>
        <v>0.6</v>
      </c>
      <c r="I68" s="99">
        <f t="shared" si="30"/>
        <v>0</v>
      </c>
      <c r="J68" s="99">
        <f t="shared" si="30"/>
        <v>1</v>
      </c>
      <c r="K68" s="99">
        <f t="shared" si="30"/>
        <v>1</v>
      </c>
      <c r="L68" s="99">
        <f t="shared" si="30"/>
        <v>0.4</v>
      </c>
      <c r="M68" s="99">
        <f t="shared" si="30"/>
        <v>0.7</v>
      </c>
      <c r="N68" s="99">
        <f t="shared" si="30"/>
        <v>0.6</v>
      </c>
      <c r="O68" s="99">
        <f t="shared" si="30"/>
        <v>0.5</v>
      </c>
      <c r="P68" s="99">
        <f t="shared" si="30"/>
        <v>0.6</v>
      </c>
      <c r="Q68" s="99">
        <f t="shared" si="30"/>
        <v>0.4</v>
      </c>
      <c r="R68" s="99">
        <f t="shared" si="30"/>
        <v>0.8</v>
      </c>
      <c r="S68" s="99">
        <f t="shared" si="30"/>
        <v>0.8</v>
      </c>
      <c r="T68" s="99">
        <f t="shared" si="30"/>
        <v>0.5</v>
      </c>
      <c r="U68" s="99">
        <f t="shared" si="30"/>
        <v>0.5</v>
      </c>
    </row>
    <row r="69" spans="1:24" ht="14.75" customHeight="1" x14ac:dyDescent="0.45">
      <c r="A69" s="222"/>
      <c r="B69" s="81" t="s">
        <v>19</v>
      </c>
      <c r="C69" s="86" t="s">
        <v>26</v>
      </c>
      <c r="D69" s="99">
        <f t="shared" si="30"/>
        <v>0.7</v>
      </c>
      <c r="E69" s="99">
        <f t="shared" si="30"/>
        <v>0.6</v>
      </c>
      <c r="F69" s="99">
        <f t="shared" si="30"/>
        <v>0.7</v>
      </c>
      <c r="G69" s="99">
        <f t="shared" si="30"/>
        <v>0.8</v>
      </c>
      <c r="H69" s="99">
        <f t="shared" si="30"/>
        <v>0.6</v>
      </c>
      <c r="I69" s="99">
        <f t="shared" si="30"/>
        <v>0.9</v>
      </c>
      <c r="J69" s="99">
        <f t="shared" si="30"/>
        <v>1</v>
      </c>
      <c r="K69" s="99">
        <f t="shared" si="30"/>
        <v>1</v>
      </c>
      <c r="L69" s="99">
        <f t="shared" si="30"/>
        <v>0.8</v>
      </c>
      <c r="M69" s="99">
        <f t="shared" si="30"/>
        <v>0.7</v>
      </c>
      <c r="N69" s="99">
        <f t="shared" si="30"/>
        <v>0.6</v>
      </c>
      <c r="O69" s="99">
        <f t="shared" si="30"/>
        <v>0.5</v>
      </c>
      <c r="P69" s="99">
        <f t="shared" si="30"/>
        <v>0.6</v>
      </c>
      <c r="Q69" s="99">
        <f t="shared" si="30"/>
        <v>0.4</v>
      </c>
      <c r="R69" s="99">
        <f t="shared" si="30"/>
        <v>0.8</v>
      </c>
      <c r="S69" s="99">
        <f t="shared" si="30"/>
        <v>0.8</v>
      </c>
      <c r="T69" s="99">
        <f t="shared" si="30"/>
        <v>0.5</v>
      </c>
      <c r="U69" s="99">
        <f t="shared" si="30"/>
        <v>0.5</v>
      </c>
    </row>
    <row r="70" spans="1:24" ht="14.75" customHeight="1" x14ac:dyDescent="0.45">
      <c r="A70" s="222"/>
      <c r="B70" s="81" t="s">
        <v>26</v>
      </c>
      <c r="C70" s="86" t="s">
        <v>17</v>
      </c>
      <c r="D70" s="99">
        <f t="shared" si="30"/>
        <v>0.7</v>
      </c>
      <c r="E70" s="99">
        <f t="shared" si="30"/>
        <v>0.6</v>
      </c>
      <c r="F70" s="99">
        <f t="shared" si="30"/>
        <v>0.7</v>
      </c>
      <c r="G70" s="99">
        <f t="shared" si="30"/>
        <v>0.8</v>
      </c>
      <c r="H70" s="99">
        <f t="shared" si="30"/>
        <v>0.6</v>
      </c>
      <c r="I70" s="99">
        <f t="shared" si="30"/>
        <v>0</v>
      </c>
      <c r="J70" s="99">
        <f t="shared" si="30"/>
        <v>1</v>
      </c>
      <c r="K70" s="99">
        <f t="shared" si="30"/>
        <v>0</v>
      </c>
      <c r="L70" s="99">
        <f t="shared" si="30"/>
        <v>0.8</v>
      </c>
      <c r="M70" s="99">
        <f t="shared" si="30"/>
        <v>0.7</v>
      </c>
      <c r="N70" s="99">
        <f t="shared" si="30"/>
        <v>0.6</v>
      </c>
      <c r="O70" s="99">
        <f t="shared" si="30"/>
        <v>0.5</v>
      </c>
      <c r="P70" s="99">
        <f t="shared" si="30"/>
        <v>0.6</v>
      </c>
      <c r="Q70" s="99">
        <f t="shared" si="30"/>
        <v>0.4</v>
      </c>
      <c r="R70" s="99">
        <f t="shared" si="30"/>
        <v>0.8</v>
      </c>
      <c r="S70" s="99">
        <f t="shared" si="30"/>
        <v>0.8</v>
      </c>
      <c r="T70" s="99">
        <f t="shared" si="30"/>
        <v>0.5</v>
      </c>
      <c r="U70" s="99">
        <f t="shared" si="30"/>
        <v>0.5</v>
      </c>
    </row>
    <row r="71" spans="1:24" ht="14.75" customHeight="1" x14ac:dyDescent="0.45">
      <c r="A71" s="222"/>
      <c r="B71" s="81" t="s">
        <v>25</v>
      </c>
      <c r="C71" s="87" t="s">
        <v>17</v>
      </c>
      <c r="D71" s="99">
        <f t="shared" si="30"/>
        <v>0.7</v>
      </c>
      <c r="E71" s="99">
        <f t="shared" si="30"/>
        <v>0.6</v>
      </c>
      <c r="F71" s="99">
        <f t="shared" si="30"/>
        <v>0.7</v>
      </c>
      <c r="G71" s="99">
        <f t="shared" si="30"/>
        <v>0.8</v>
      </c>
      <c r="H71" s="99">
        <f t="shared" si="30"/>
        <v>0.6</v>
      </c>
      <c r="I71" s="99">
        <f t="shared" si="30"/>
        <v>0.9</v>
      </c>
      <c r="J71" s="99">
        <f t="shared" si="30"/>
        <v>1</v>
      </c>
      <c r="K71" s="99">
        <f t="shared" si="30"/>
        <v>1</v>
      </c>
      <c r="L71" s="99">
        <f t="shared" si="30"/>
        <v>0.8</v>
      </c>
      <c r="M71" s="99">
        <f t="shared" si="30"/>
        <v>0.7</v>
      </c>
      <c r="N71" s="99">
        <f t="shared" si="30"/>
        <v>0.6</v>
      </c>
      <c r="O71" s="99">
        <f t="shared" si="30"/>
        <v>0.5</v>
      </c>
      <c r="P71" s="99">
        <f t="shared" si="30"/>
        <v>0.6</v>
      </c>
      <c r="Q71" s="99">
        <f t="shared" si="30"/>
        <v>0.4</v>
      </c>
      <c r="R71" s="99">
        <f t="shared" si="30"/>
        <v>0.8</v>
      </c>
      <c r="S71" s="99">
        <f t="shared" si="30"/>
        <v>0.8</v>
      </c>
      <c r="T71" s="99">
        <f t="shared" si="30"/>
        <v>0.5</v>
      </c>
      <c r="U71" s="99">
        <f t="shared" si="30"/>
        <v>0.5</v>
      </c>
    </row>
    <row r="72" spans="1:24" ht="14.75" customHeight="1" x14ac:dyDescent="0.45">
      <c r="A72" s="222"/>
      <c r="B72" s="76" t="s">
        <v>25</v>
      </c>
      <c r="C72" s="76" t="s">
        <v>19</v>
      </c>
      <c r="D72" s="99">
        <f t="shared" si="30"/>
        <v>0.7</v>
      </c>
      <c r="E72" s="99">
        <f t="shared" si="30"/>
        <v>0.6</v>
      </c>
      <c r="F72" s="99">
        <f t="shared" si="30"/>
        <v>0.7</v>
      </c>
      <c r="G72" s="99">
        <f t="shared" si="30"/>
        <v>0.8</v>
      </c>
      <c r="H72" s="99">
        <f t="shared" si="30"/>
        <v>0.6</v>
      </c>
      <c r="I72" s="99">
        <f t="shared" si="30"/>
        <v>0.9</v>
      </c>
      <c r="J72" s="99">
        <f t="shared" si="30"/>
        <v>1</v>
      </c>
      <c r="K72" s="99">
        <f t="shared" si="30"/>
        <v>1</v>
      </c>
      <c r="L72" s="99">
        <f t="shared" si="30"/>
        <v>0.8</v>
      </c>
      <c r="M72" s="99">
        <f t="shared" si="30"/>
        <v>0.7</v>
      </c>
      <c r="N72" s="99">
        <f t="shared" si="30"/>
        <v>0.6</v>
      </c>
      <c r="O72" s="99">
        <f t="shared" si="30"/>
        <v>0.5</v>
      </c>
      <c r="P72" s="99">
        <f t="shared" si="30"/>
        <v>0.6</v>
      </c>
      <c r="Q72" s="99">
        <f t="shared" si="30"/>
        <v>0.4</v>
      </c>
      <c r="R72" s="99">
        <f t="shared" si="30"/>
        <v>0.8</v>
      </c>
      <c r="S72" s="99">
        <f t="shared" si="30"/>
        <v>0.8</v>
      </c>
      <c r="T72" s="99">
        <f t="shared" si="30"/>
        <v>0.5</v>
      </c>
      <c r="U72" s="99">
        <f t="shared" si="30"/>
        <v>0.5</v>
      </c>
    </row>
    <row r="73" spans="1:24" ht="14.75" customHeight="1" x14ac:dyDescent="0.45">
      <c r="A73" s="222"/>
      <c r="B73" s="76" t="s">
        <v>25</v>
      </c>
      <c r="C73" s="76" t="s">
        <v>26</v>
      </c>
      <c r="D73" s="99">
        <f t="shared" si="30"/>
        <v>0.7</v>
      </c>
      <c r="E73" s="99">
        <f t="shared" si="30"/>
        <v>0.6</v>
      </c>
      <c r="F73" s="99">
        <f t="shared" si="30"/>
        <v>0.7</v>
      </c>
      <c r="G73" s="99">
        <f t="shared" si="30"/>
        <v>0.8</v>
      </c>
      <c r="H73" s="99">
        <f t="shared" si="30"/>
        <v>0.6</v>
      </c>
      <c r="I73" s="99">
        <f t="shared" si="30"/>
        <v>0.9</v>
      </c>
      <c r="J73" s="99">
        <f t="shared" si="30"/>
        <v>1</v>
      </c>
      <c r="K73" s="99">
        <f t="shared" si="30"/>
        <v>1</v>
      </c>
      <c r="L73" s="99">
        <f t="shared" si="30"/>
        <v>0.8</v>
      </c>
      <c r="M73" s="99">
        <f t="shared" si="30"/>
        <v>0.7</v>
      </c>
      <c r="N73" s="99">
        <f t="shared" si="30"/>
        <v>0.6</v>
      </c>
      <c r="O73" s="99">
        <f t="shared" si="30"/>
        <v>0.5</v>
      </c>
      <c r="P73" s="99">
        <f t="shared" si="30"/>
        <v>0.6</v>
      </c>
      <c r="Q73" s="99">
        <f t="shared" si="30"/>
        <v>0.4</v>
      </c>
      <c r="R73" s="99">
        <f t="shared" si="30"/>
        <v>0.8</v>
      </c>
      <c r="S73" s="99">
        <f t="shared" si="30"/>
        <v>0.8</v>
      </c>
      <c r="T73" s="99">
        <f t="shared" si="30"/>
        <v>0.5</v>
      </c>
      <c r="U73" s="99">
        <f t="shared" si="30"/>
        <v>0.5</v>
      </c>
    </row>
    <row r="74" spans="1:24" ht="14.75" customHeight="1" x14ac:dyDescent="0.45">
      <c r="A74" s="222"/>
      <c r="B74" s="76" t="s">
        <v>54</v>
      </c>
      <c r="C74" s="76" t="s">
        <v>26</v>
      </c>
      <c r="D74" s="99">
        <f t="shared" si="30"/>
        <v>0.7</v>
      </c>
      <c r="E74" s="99">
        <f t="shared" si="30"/>
        <v>0.6</v>
      </c>
      <c r="F74" s="99">
        <f t="shared" si="30"/>
        <v>0</v>
      </c>
      <c r="G74" s="99">
        <f t="shared" si="30"/>
        <v>0.8</v>
      </c>
      <c r="H74" s="99">
        <f t="shared" si="30"/>
        <v>0.6</v>
      </c>
      <c r="I74" s="99">
        <f t="shared" si="30"/>
        <v>0.9</v>
      </c>
      <c r="J74" s="99">
        <f t="shared" si="30"/>
        <v>1</v>
      </c>
      <c r="K74" s="99">
        <f t="shared" si="30"/>
        <v>1</v>
      </c>
      <c r="L74" s="99">
        <f t="shared" si="30"/>
        <v>0.4</v>
      </c>
      <c r="M74" s="99">
        <f t="shared" si="30"/>
        <v>0.7</v>
      </c>
      <c r="N74" s="99">
        <f t="shared" si="30"/>
        <v>0.6</v>
      </c>
      <c r="O74" s="99">
        <f t="shared" si="30"/>
        <v>0.5</v>
      </c>
      <c r="P74" s="99">
        <f t="shared" si="30"/>
        <v>0.6</v>
      </c>
      <c r="Q74" s="99">
        <f t="shared" si="30"/>
        <v>0.4</v>
      </c>
      <c r="R74" s="99">
        <f t="shared" si="30"/>
        <v>0.8</v>
      </c>
      <c r="S74" s="99">
        <f t="shared" si="30"/>
        <v>0.8</v>
      </c>
      <c r="T74" s="99">
        <f t="shared" si="30"/>
        <v>0.5</v>
      </c>
      <c r="U74" s="99">
        <f t="shared" si="30"/>
        <v>0.5</v>
      </c>
    </row>
    <row r="75" spans="1:24" ht="14.75" customHeight="1" x14ac:dyDescent="0.45">
      <c r="A75" s="222"/>
      <c r="B75" s="76" t="s">
        <v>54</v>
      </c>
      <c r="C75" s="76" t="s">
        <v>17</v>
      </c>
      <c r="D75" s="99">
        <f t="shared" si="30"/>
        <v>0.7</v>
      </c>
      <c r="E75" s="99">
        <f t="shared" si="30"/>
        <v>0.6</v>
      </c>
      <c r="F75" s="99">
        <f t="shared" si="30"/>
        <v>0</v>
      </c>
      <c r="G75" s="99">
        <f t="shared" si="30"/>
        <v>0.8</v>
      </c>
      <c r="H75" s="99">
        <f t="shared" si="30"/>
        <v>0.6</v>
      </c>
      <c r="I75" s="99">
        <f t="shared" si="30"/>
        <v>0</v>
      </c>
      <c r="J75" s="99">
        <f t="shared" si="30"/>
        <v>1</v>
      </c>
      <c r="K75" s="99">
        <f t="shared" si="30"/>
        <v>1</v>
      </c>
      <c r="L75" s="99">
        <f t="shared" si="30"/>
        <v>0.4</v>
      </c>
      <c r="M75" s="99">
        <f t="shared" si="30"/>
        <v>0.7</v>
      </c>
      <c r="N75" s="99">
        <f t="shared" si="30"/>
        <v>0.6</v>
      </c>
      <c r="O75" s="99">
        <f t="shared" si="30"/>
        <v>0.5</v>
      </c>
      <c r="P75" s="99">
        <f t="shared" si="30"/>
        <v>0.6</v>
      </c>
      <c r="Q75" s="99">
        <f t="shared" si="30"/>
        <v>0.4</v>
      </c>
      <c r="R75" s="99">
        <f t="shared" si="30"/>
        <v>0.8</v>
      </c>
      <c r="S75" s="99">
        <f t="shared" si="30"/>
        <v>0.8</v>
      </c>
      <c r="T75" s="99">
        <f t="shared" si="30"/>
        <v>0.5</v>
      </c>
      <c r="U75" s="99">
        <f t="shared" si="30"/>
        <v>0.5</v>
      </c>
    </row>
    <row r="76" spans="1:24" ht="14.75" customHeight="1" x14ac:dyDescent="0.45">
      <c r="A76" s="222"/>
      <c r="B76" s="76" t="s">
        <v>19</v>
      </c>
      <c r="C76" s="76" t="s">
        <v>17</v>
      </c>
      <c r="D76" s="99">
        <f t="shared" si="30"/>
        <v>0.7</v>
      </c>
      <c r="E76" s="99">
        <f t="shared" si="30"/>
        <v>0.6</v>
      </c>
      <c r="F76" s="99">
        <f t="shared" si="30"/>
        <v>0.7</v>
      </c>
      <c r="G76" s="99">
        <f t="shared" si="30"/>
        <v>0.8</v>
      </c>
      <c r="H76" s="99">
        <f t="shared" si="30"/>
        <v>0.6</v>
      </c>
      <c r="I76" s="99">
        <f t="shared" si="30"/>
        <v>0.9</v>
      </c>
      <c r="J76" s="99">
        <f t="shared" si="30"/>
        <v>1</v>
      </c>
      <c r="K76" s="99">
        <f t="shared" si="30"/>
        <v>0.94736842105263186</v>
      </c>
      <c r="L76" s="99">
        <f t="shared" si="30"/>
        <v>0.8</v>
      </c>
      <c r="M76" s="99">
        <f t="shared" si="30"/>
        <v>0.7</v>
      </c>
      <c r="N76" s="99">
        <f t="shared" si="30"/>
        <v>0.6</v>
      </c>
      <c r="O76" s="99">
        <f t="shared" si="30"/>
        <v>0.5</v>
      </c>
      <c r="P76" s="99">
        <f t="shared" si="30"/>
        <v>0.6</v>
      </c>
      <c r="Q76" s="99">
        <f t="shared" si="30"/>
        <v>0.4</v>
      </c>
      <c r="R76" s="99">
        <f t="shared" si="30"/>
        <v>0.8</v>
      </c>
      <c r="S76" s="99">
        <f t="shared" si="30"/>
        <v>0.8</v>
      </c>
      <c r="T76" s="99">
        <f t="shared" si="30"/>
        <v>0.5</v>
      </c>
      <c r="U76" s="99">
        <f t="shared" si="30"/>
        <v>0.5</v>
      </c>
    </row>
    <row r="77" spans="1:24" ht="14.75" customHeight="1" x14ac:dyDescent="0.45">
      <c r="A77" s="222"/>
      <c r="B77" s="83" t="s">
        <v>54</v>
      </c>
      <c r="C77" s="82" t="s">
        <v>25</v>
      </c>
      <c r="D77" s="99">
        <f>D55*B$38</f>
        <v>0.7</v>
      </c>
      <c r="E77" s="99">
        <f t="shared" si="30"/>
        <v>0.6</v>
      </c>
      <c r="F77" s="99">
        <f t="shared" si="30"/>
        <v>0</v>
      </c>
      <c r="G77" s="99">
        <f t="shared" si="30"/>
        <v>0.8</v>
      </c>
      <c r="H77" s="99">
        <f t="shared" si="30"/>
        <v>0.6</v>
      </c>
      <c r="I77" s="99">
        <f t="shared" si="30"/>
        <v>0</v>
      </c>
      <c r="J77" s="99">
        <f t="shared" si="30"/>
        <v>1</v>
      </c>
      <c r="K77" s="99">
        <f t="shared" si="30"/>
        <v>1</v>
      </c>
      <c r="L77" s="99">
        <f t="shared" si="30"/>
        <v>0.4</v>
      </c>
      <c r="M77" s="99">
        <f t="shared" si="30"/>
        <v>0.7</v>
      </c>
      <c r="N77" s="99">
        <f t="shared" si="30"/>
        <v>0.6</v>
      </c>
      <c r="O77" s="99">
        <f t="shared" si="30"/>
        <v>0.5</v>
      </c>
      <c r="P77" s="99">
        <f t="shared" si="30"/>
        <v>0.6</v>
      </c>
      <c r="Q77" s="99">
        <f t="shared" si="30"/>
        <v>0.4</v>
      </c>
      <c r="R77" s="99">
        <f t="shared" si="30"/>
        <v>0.8</v>
      </c>
      <c r="S77" s="99">
        <f t="shared" si="30"/>
        <v>0.6919999999999995</v>
      </c>
      <c r="T77" s="99">
        <f t="shared" si="30"/>
        <v>0.5</v>
      </c>
      <c r="U77" s="99">
        <f t="shared" si="30"/>
        <v>0.5</v>
      </c>
    </row>
    <row r="78" spans="1:24" ht="14.75" customHeight="1" x14ac:dyDescent="0.45">
      <c r="A78" s="222"/>
      <c r="B78" s="86" t="s">
        <v>19</v>
      </c>
      <c r="C78" s="81" t="s">
        <v>54</v>
      </c>
      <c r="D78" s="99">
        <f t="shared" ref="D78:D86" si="31">D56*B$38</f>
        <v>0.7</v>
      </c>
      <c r="E78" s="99">
        <f t="shared" si="30"/>
        <v>0.6</v>
      </c>
      <c r="F78" s="99">
        <f t="shared" si="30"/>
        <v>0.7</v>
      </c>
      <c r="G78" s="99">
        <f t="shared" si="30"/>
        <v>0.8</v>
      </c>
      <c r="H78" s="99">
        <f t="shared" si="30"/>
        <v>0.6</v>
      </c>
      <c r="I78" s="99">
        <f t="shared" si="30"/>
        <v>0.9</v>
      </c>
      <c r="J78" s="99">
        <f t="shared" si="30"/>
        <v>1</v>
      </c>
      <c r="K78" s="99">
        <f t="shared" si="30"/>
        <v>0.94736842105263186</v>
      </c>
      <c r="L78" s="99">
        <f t="shared" si="30"/>
        <v>0.8</v>
      </c>
      <c r="M78" s="99">
        <f t="shared" si="30"/>
        <v>0.7</v>
      </c>
      <c r="N78" s="99">
        <f t="shared" si="30"/>
        <v>0.6</v>
      </c>
      <c r="O78" s="99">
        <f t="shared" si="30"/>
        <v>0.5</v>
      </c>
      <c r="P78" s="99">
        <f t="shared" si="30"/>
        <v>0.6</v>
      </c>
      <c r="Q78" s="99">
        <f t="shared" si="30"/>
        <v>0.4</v>
      </c>
      <c r="R78" s="99">
        <f t="shared" si="30"/>
        <v>0.8</v>
      </c>
      <c r="S78" s="99">
        <f t="shared" si="30"/>
        <v>0.8</v>
      </c>
      <c r="T78" s="99">
        <f t="shared" si="30"/>
        <v>0.5</v>
      </c>
      <c r="U78" s="99">
        <f t="shared" si="30"/>
        <v>0.5</v>
      </c>
    </row>
    <row r="79" spans="1:24" ht="14.75" customHeight="1" x14ac:dyDescent="0.45">
      <c r="A79" s="222"/>
      <c r="B79" s="86" t="s">
        <v>26</v>
      </c>
      <c r="C79" s="81" t="s">
        <v>19</v>
      </c>
      <c r="D79" s="99">
        <f t="shared" si="31"/>
        <v>0.7</v>
      </c>
      <c r="E79" s="99">
        <f t="shared" si="30"/>
        <v>0.6</v>
      </c>
      <c r="F79" s="99">
        <f t="shared" si="30"/>
        <v>0</v>
      </c>
      <c r="G79" s="99">
        <f t="shared" si="30"/>
        <v>0.8</v>
      </c>
      <c r="H79" s="99">
        <f t="shared" si="30"/>
        <v>0.6</v>
      </c>
      <c r="I79" s="99">
        <f t="shared" si="30"/>
        <v>0</v>
      </c>
      <c r="J79" s="99">
        <f t="shared" si="30"/>
        <v>1</v>
      </c>
      <c r="K79" s="99">
        <f t="shared" si="30"/>
        <v>0</v>
      </c>
      <c r="L79" s="99">
        <f t="shared" si="30"/>
        <v>0.8</v>
      </c>
      <c r="M79" s="99">
        <f t="shared" si="30"/>
        <v>0.7</v>
      </c>
      <c r="N79" s="99">
        <f t="shared" si="30"/>
        <v>0.6</v>
      </c>
      <c r="O79" s="99">
        <f t="shared" si="30"/>
        <v>0.5</v>
      </c>
      <c r="P79" s="99">
        <f t="shared" si="30"/>
        <v>0.6</v>
      </c>
      <c r="Q79" s="99">
        <f t="shared" si="30"/>
        <v>0.4</v>
      </c>
      <c r="R79" s="99">
        <f t="shared" si="30"/>
        <v>0.8</v>
      </c>
      <c r="S79" s="99">
        <f t="shared" si="30"/>
        <v>0.8</v>
      </c>
      <c r="T79" s="99">
        <f t="shared" si="30"/>
        <v>0.5</v>
      </c>
      <c r="U79" s="99">
        <f t="shared" si="30"/>
        <v>0.5</v>
      </c>
    </row>
    <row r="80" spans="1:24" ht="14.75" customHeight="1" x14ac:dyDescent="0.45">
      <c r="A80" s="222"/>
      <c r="B80" s="86" t="s">
        <v>17</v>
      </c>
      <c r="C80" s="81" t="s">
        <v>26</v>
      </c>
      <c r="D80" s="99">
        <f t="shared" si="31"/>
        <v>0.7</v>
      </c>
      <c r="E80" s="99">
        <f t="shared" si="30"/>
        <v>0.6</v>
      </c>
      <c r="F80" s="99">
        <f t="shared" si="30"/>
        <v>0</v>
      </c>
      <c r="G80" s="99">
        <f t="shared" si="30"/>
        <v>0.8</v>
      </c>
      <c r="H80" s="99">
        <f t="shared" si="30"/>
        <v>0.6</v>
      </c>
      <c r="I80" s="99">
        <f t="shared" si="30"/>
        <v>0.9</v>
      </c>
      <c r="J80" s="99">
        <f t="shared" si="30"/>
        <v>1</v>
      </c>
      <c r="K80" s="99">
        <f t="shared" si="30"/>
        <v>1</v>
      </c>
      <c r="L80" s="99">
        <f t="shared" si="30"/>
        <v>0.8</v>
      </c>
      <c r="M80" s="99">
        <f t="shared" si="30"/>
        <v>0.7</v>
      </c>
      <c r="N80" s="99">
        <f t="shared" si="30"/>
        <v>0.6</v>
      </c>
      <c r="O80" s="99">
        <f t="shared" si="30"/>
        <v>0.5</v>
      </c>
      <c r="P80" s="99">
        <f t="shared" si="30"/>
        <v>0.6</v>
      </c>
      <c r="Q80" s="99">
        <f t="shared" si="30"/>
        <v>0.4</v>
      </c>
      <c r="R80" s="99">
        <f t="shared" si="30"/>
        <v>0.8</v>
      </c>
      <c r="S80" s="99">
        <f t="shared" si="30"/>
        <v>0</v>
      </c>
      <c r="T80" s="99">
        <f t="shared" si="30"/>
        <v>0.5</v>
      </c>
      <c r="U80" s="99">
        <f t="shared" si="30"/>
        <v>0.5</v>
      </c>
    </row>
    <row r="81" spans="1:23" ht="14.75" customHeight="1" x14ac:dyDescent="0.45">
      <c r="A81" s="222"/>
      <c r="B81" s="87" t="s">
        <v>17</v>
      </c>
      <c r="C81" s="81" t="s">
        <v>25</v>
      </c>
      <c r="D81" s="99">
        <f t="shared" si="31"/>
        <v>0.7</v>
      </c>
      <c r="E81" s="99">
        <f t="shared" si="30"/>
        <v>0.6</v>
      </c>
      <c r="F81" s="99">
        <f t="shared" si="30"/>
        <v>0</v>
      </c>
      <c r="G81" s="99">
        <f t="shared" si="30"/>
        <v>0.8</v>
      </c>
      <c r="H81" s="99">
        <f t="shared" si="30"/>
        <v>0.6</v>
      </c>
      <c r="I81" s="99">
        <f t="shared" si="30"/>
        <v>0</v>
      </c>
      <c r="J81" s="99">
        <f t="shared" si="30"/>
        <v>1</v>
      </c>
      <c r="K81" s="99">
        <f t="shared" si="30"/>
        <v>1</v>
      </c>
      <c r="L81" s="99">
        <f t="shared" ref="E81:U86" si="32">L59*J$38</f>
        <v>0.8</v>
      </c>
      <c r="M81" s="99">
        <f t="shared" si="32"/>
        <v>0.7</v>
      </c>
      <c r="N81" s="99">
        <f t="shared" si="32"/>
        <v>0.6</v>
      </c>
      <c r="O81" s="99">
        <f t="shared" si="32"/>
        <v>0.5</v>
      </c>
      <c r="P81" s="99">
        <f t="shared" si="32"/>
        <v>0.6</v>
      </c>
      <c r="Q81" s="99">
        <f t="shared" si="32"/>
        <v>0.4</v>
      </c>
      <c r="R81" s="99">
        <f t="shared" si="32"/>
        <v>0.8</v>
      </c>
      <c r="S81" s="99">
        <f t="shared" si="32"/>
        <v>0</v>
      </c>
      <c r="T81" s="99">
        <f t="shared" si="32"/>
        <v>0.5</v>
      </c>
      <c r="U81" s="99">
        <f t="shared" si="32"/>
        <v>0.5</v>
      </c>
    </row>
    <row r="82" spans="1:23" ht="14.75" customHeight="1" x14ac:dyDescent="0.45">
      <c r="A82" s="222"/>
      <c r="B82" s="76" t="s">
        <v>19</v>
      </c>
      <c r="C82" s="76" t="s">
        <v>25</v>
      </c>
      <c r="D82" s="99">
        <f t="shared" si="31"/>
        <v>0.7</v>
      </c>
      <c r="E82" s="99">
        <f t="shared" si="32"/>
        <v>0.6</v>
      </c>
      <c r="F82" s="99">
        <f t="shared" si="32"/>
        <v>0</v>
      </c>
      <c r="G82" s="99">
        <f t="shared" si="32"/>
        <v>0.8</v>
      </c>
      <c r="H82" s="99">
        <f t="shared" si="32"/>
        <v>0.6</v>
      </c>
      <c r="I82" s="99">
        <f t="shared" si="32"/>
        <v>0</v>
      </c>
      <c r="J82" s="99">
        <f t="shared" si="32"/>
        <v>1</v>
      </c>
      <c r="K82" s="99">
        <f t="shared" si="32"/>
        <v>0.94736842105263186</v>
      </c>
      <c r="L82" s="99">
        <f t="shared" si="32"/>
        <v>0.8</v>
      </c>
      <c r="M82" s="99">
        <f t="shared" si="32"/>
        <v>0.7</v>
      </c>
      <c r="N82" s="99">
        <f t="shared" si="32"/>
        <v>0.6</v>
      </c>
      <c r="O82" s="99">
        <f t="shared" si="32"/>
        <v>0.5</v>
      </c>
      <c r="P82" s="99">
        <f t="shared" si="32"/>
        <v>0.6</v>
      </c>
      <c r="Q82" s="99">
        <f t="shared" si="32"/>
        <v>0.4</v>
      </c>
      <c r="R82" s="99">
        <f t="shared" si="32"/>
        <v>0.8</v>
      </c>
      <c r="S82" s="99">
        <f t="shared" si="32"/>
        <v>0.67599999999999982</v>
      </c>
      <c r="T82" s="99">
        <f t="shared" si="32"/>
        <v>0.5</v>
      </c>
      <c r="U82" s="99">
        <f t="shared" si="32"/>
        <v>0.5</v>
      </c>
    </row>
    <row r="83" spans="1:23" ht="14.75" customHeight="1" x14ac:dyDescent="0.45">
      <c r="A83" s="222"/>
      <c r="B83" s="76" t="s">
        <v>26</v>
      </c>
      <c r="C83" s="76" t="s">
        <v>25</v>
      </c>
      <c r="D83" s="99">
        <f t="shared" si="31"/>
        <v>0.7</v>
      </c>
      <c r="E83" s="99">
        <f t="shared" si="32"/>
        <v>0.6</v>
      </c>
      <c r="F83" s="99">
        <f t="shared" si="32"/>
        <v>0</v>
      </c>
      <c r="G83" s="99">
        <f t="shared" si="32"/>
        <v>0.8</v>
      </c>
      <c r="H83" s="99">
        <f t="shared" si="32"/>
        <v>0.6</v>
      </c>
      <c r="I83" s="99">
        <f t="shared" si="32"/>
        <v>0</v>
      </c>
      <c r="J83" s="99">
        <f t="shared" si="32"/>
        <v>1</v>
      </c>
      <c r="K83" s="99">
        <f t="shared" si="32"/>
        <v>0</v>
      </c>
      <c r="L83" s="99">
        <f t="shared" si="32"/>
        <v>0.8</v>
      </c>
      <c r="M83" s="99">
        <f t="shared" si="32"/>
        <v>0.7</v>
      </c>
      <c r="N83" s="99">
        <f t="shared" si="32"/>
        <v>0.6</v>
      </c>
      <c r="O83" s="99">
        <f t="shared" si="32"/>
        <v>0.5</v>
      </c>
      <c r="P83" s="99">
        <f t="shared" si="32"/>
        <v>0.6</v>
      </c>
      <c r="Q83" s="99">
        <f t="shared" si="32"/>
        <v>0.4</v>
      </c>
      <c r="R83" s="99">
        <f t="shared" si="32"/>
        <v>0</v>
      </c>
      <c r="S83" s="99">
        <f t="shared" si="32"/>
        <v>0.62399999999999956</v>
      </c>
      <c r="T83" s="99">
        <f t="shared" si="32"/>
        <v>0.5</v>
      </c>
      <c r="U83" s="99">
        <f t="shared" si="32"/>
        <v>0.5</v>
      </c>
    </row>
    <row r="84" spans="1:23" ht="14.75" customHeight="1" x14ac:dyDescent="0.45">
      <c r="A84" s="222"/>
      <c r="B84" s="76" t="s">
        <v>26</v>
      </c>
      <c r="C84" s="76" t="s">
        <v>54</v>
      </c>
      <c r="D84" s="99">
        <f t="shared" si="31"/>
        <v>0.7</v>
      </c>
      <c r="E84" s="99">
        <f t="shared" si="32"/>
        <v>0.6</v>
      </c>
      <c r="F84" s="99">
        <f t="shared" si="32"/>
        <v>0.7</v>
      </c>
      <c r="G84" s="99">
        <f t="shared" si="32"/>
        <v>0.8</v>
      </c>
      <c r="H84" s="99">
        <f t="shared" si="32"/>
        <v>0.6</v>
      </c>
      <c r="I84" s="99">
        <f t="shared" si="32"/>
        <v>0</v>
      </c>
      <c r="J84" s="99">
        <f t="shared" si="32"/>
        <v>1</v>
      </c>
      <c r="K84" s="99">
        <f t="shared" si="32"/>
        <v>0</v>
      </c>
      <c r="L84" s="99">
        <f t="shared" si="32"/>
        <v>0.8</v>
      </c>
      <c r="M84" s="99">
        <f t="shared" si="32"/>
        <v>0.7</v>
      </c>
      <c r="N84" s="99">
        <f t="shared" si="32"/>
        <v>0.6</v>
      </c>
      <c r="O84" s="99">
        <f t="shared" si="32"/>
        <v>0.5</v>
      </c>
      <c r="P84" s="99">
        <f t="shared" si="32"/>
        <v>0.6</v>
      </c>
      <c r="Q84" s="99">
        <f t="shared" si="32"/>
        <v>0.4</v>
      </c>
      <c r="R84" s="99">
        <f t="shared" si="32"/>
        <v>0.8</v>
      </c>
      <c r="S84" s="99">
        <f t="shared" si="32"/>
        <v>0.8</v>
      </c>
      <c r="T84" s="99">
        <f t="shared" si="32"/>
        <v>0.5</v>
      </c>
      <c r="U84" s="99">
        <f t="shared" si="32"/>
        <v>0.5</v>
      </c>
    </row>
    <row r="85" spans="1:23" ht="14.75" customHeight="1" x14ac:dyDescent="0.45">
      <c r="A85" s="222"/>
      <c r="B85" s="76" t="s">
        <v>17</v>
      </c>
      <c r="C85" s="76" t="s">
        <v>54</v>
      </c>
      <c r="D85" s="99">
        <f t="shared" si="31"/>
        <v>0.7</v>
      </c>
      <c r="E85" s="99">
        <f t="shared" si="32"/>
        <v>0.6</v>
      </c>
      <c r="F85" s="99">
        <f t="shared" si="32"/>
        <v>0</v>
      </c>
      <c r="G85" s="99">
        <f t="shared" si="32"/>
        <v>0.8</v>
      </c>
      <c r="H85" s="99">
        <f t="shared" si="32"/>
        <v>0.6</v>
      </c>
      <c r="I85" s="99">
        <f t="shared" si="32"/>
        <v>0.9</v>
      </c>
      <c r="J85" s="99">
        <f t="shared" si="32"/>
        <v>1</v>
      </c>
      <c r="K85" s="99">
        <f t="shared" si="32"/>
        <v>1</v>
      </c>
      <c r="L85" s="99">
        <f t="shared" si="32"/>
        <v>0.8</v>
      </c>
      <c r="M85" s="99">
        <f t="shared" si="32"/>
        <v>0.7</v>
      </c>
      <c r="N85" s="99">
        <f t="shared" si="32"/>
        <v>0.6</v>
      </c>
      <c r="O85" s="99">
        <f t="shared" si="32"/>
        <v>0.5</v>
      </c>
      <c r="P85" s="99">
        <f t="shared" si="32"/>
        <v>0.6</v>
      </c>
      <c r="Q85" s="99">
        <f t="shared" si="32"/>
        <v>0.4</v>
      </c>
      <c r="R85" s="99">
        <f t="shared" si="32"/>
        <v>0.8</v>
      </c>
      <c r="S85" s="99">
        <f t="shared" si="32"/>
        <v>0</v>
      </c>
      <c r="T85" s="99">
        <f t="shared" si="32"/>
        <v>0.5</v>
      </c>
      <c r="U85" s="99">
        <f t="shared" si="32"/>
        <v>0.5</v>
      </c>
    </row>
    <row r="86" spans="1:23" ht="14.75" customHeight="1" x14ac:dyDescent="0.45">
      <c r="A86" s="222"/>
      <c r="B86" s="76" t="s">
        <v>17</v>
      </c>
      <c r="C86" s="76" t="s">
        <v>19</v>
      </c>
      <c r="D86" s="99">
        <f t="shared" si="31"/>
        <v>0.7</v>
      </c>
      <c r="E86" s="99">
        <f t="shared" si="32"/>
        <v>0.6</v>
      </c>
      <c r="F86" s="99">
        <f t="shared" si="32"/>
        <v>0</v>
      </c>
      <c r="G86" s="99">
        <f t="shared" si="32"/>
        <v>0.8</v>
      </c>
      <c r="H86" s="99">
        <f t="shared" si="32"/>
        <v>0.6</v>
      </c>
      <c r="I86" s="99">
        <f t="shared" si="32"/>
        <v>0</v>
      </c>
      <c r="J86" s="99">
        <f t="shared" si="32"/>
        <v>1</v>
      </c>
      <c r="K86" s="99">
        <f t="shared" si="32"/>
        <v>1</v>
      </c>
      <c r="L86" s="99">
        <f t="shared" si="32"/>
        <v>0.8</v>
      </c>
      <c r="M86" s="99">
        <f t="shared" si="32"/>
        <v>0.7</v>
      </c>
      <c r="N86" s="99">
        <f t="shared" si="32"/>
        <v>0.6</v>
      </c>
      <c r="O86" s="99">
        <f t="shared" si="32"/>
        <v>0.5</v>
      </c>
      <c r="P86" s="99">
        <f t="shared" si="32"/>
        <v>0.6</v>
      </c>
      <c r="Q86" s="99">
        <f t="shared" si="32"/>
        <v>0.4</v>
      </c>
      <c r="R86" s="99">
        <f t="shared" si="32"/>
        <v>0.8</v>
      </c>
      <c r="S86" s="99">
        <f t="shared" si="32"/>
        <v>0</v>
      </c>
      <c r="T86" s="99">
        <f t="shared" si="32"/>
        <v>0.5</v>
      </c>
      <c r="U86" s="99">
        <f t="shared" si="32"/>
        <v>0.5</v>
      </c>
    </row>
    <row r="87" spans="1:23" s="78" customFormat="1" x14ac:dyDescent="0.45">
      <c r="A87" s="77"/>
      <c r="B87" s="100"/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 t="e">
        <f>#REF!*R$38</f>
        <v>#REF!</v>
      </c>
      <c r="U87" s="101" t="e">
        <f>#REF!*S$38</f>
        <v>#REF!</v>
      </c>
      <c r="W87" s="80"/>
    </row>
    <row r="88" spans="1:23" x14ac:dyDescent="0.45">
      <c r="A88" s="222" t="s">
        <v>81</v>
      </c>
      <c r="B88" s="76" t="s">
        <v>78</v>
      </c>
      <c r="C88" s="81" t="s">
        <v>79</v>
      </c>
    </row>
    <row r="89" spans="1:23" x14ac:dyDescent="0.45">
      <c r="A89" s="222"/>
      <c r="B89" s="82" t="s">
        <v>25</v>
      </c>
      <c r="C89" s="83" t="s">
        <v>54</v>
      </c>
      <c r="D89" s="47">
        <f t="shared" ref="D89:D99" si="33">1/$B$39*SUM($D67:$U67)</f>
        <v>1</v>
      </c>
      <c r="E89" s="102"/>
      <c r="F89" s="224" t="s">
        <v>79</v>
      </c>
      <c r="G89" s="224"/>
      <c r="H89" s="224"/>
      <c r="I89" s="224"/>
      <c r="J89" s="225"/>
      <c r="U89" s="47"/>
    </row>
    <row r="90" spans="1:23" x14ac:dyDescent="0.45">
      <c r="A90" s="222"/>
      <c r="B90" s="81" t="s">
        <v>54</v>
      </c>
      <c r="C90" s="86" t="s">
        <v>19</v>
      </c>
      <c r="D90" s="47">
        <f t="shared" si="33"/>
        <v>0.83999999999999986</v>
      </c>
      <c r="E90" s="72" t="s">
        <v>78</v>
      </c>
      <c r="F90" s="47" t="s">
        <v>25</v>
      </c>
      <c r="G90" s="47" t="s">
        <v>54</v>
      </c>
      <c r="H90" s="47" t="s">
        <v>19</v>
      </c>
      <c r="I90" s="47" t="s">
        <v>26</v>
      </c>
      <c r="J90" s="65" t="s">
        <v>17</v>
      </c>
      <c r="U90" s="47"/>
    </row>
    <row r="91" spans="1:23" x14ac:dyDescent="0.45">
      <c r="A91" s="222"/>
      <c r="B91" s="81" t="s">
        <v>19</v>
      </c>
      <c r="C91" s="86" t="s">
        <v>26</v>
      </c>
      <c r="D91" s="47">
        <f t="shared" si="33"/>
        <v>1</v>
      </c>
      <c r="E91" s="72" t="s">
        <v>25</v>
      </c>
      <c r="F91" s="103"/>
      <c r="G91" s="43">
        <f>D89</f>
        <v>1</v>
      </c>
      <c r="H91" s="43">
        <f>D94</f>
        <v>1</v>
      </c>
      <c r="I91" s="43">
        <f>D95</f>
        <v>1</v>
      </c>
      <c r="J91" s="104">
        <f>D93</f>
        <v>1</v>
      </c>
      <c r="U91" s="47"/>
    </row>
    <row r="92" spans="1:23" x14ac:dyDescent="0.45">
      <c r="A92" s="222"/>
      <c r="B92" s="81" t="s">
        <v>26</v>
      </c>
      <c r="C92" s="86" t="s">
        <v>17</v>
      </c>
      <c r="D92" s="47">
        <f t="shared" si="33"/>
        <v>0.84799999999999998</v>
      </c>
      <c r="E92" s="72" t="s">
        <v>54</v>
      </c>
      <c r="F92" s="105">
        <f>D99</f>
        <v>0.83135999999999988</v>
      </c>
      <c r="G92" s="106"/>
      <c r="H92" s="47">
        <f>D90</f>
        <v>0.83999999999999986</v>
      </c>
      <c r="I92" s="47">
        <f>D96</f>
        <v>0.91200000000000003</v>
      </c>
      <c r="J92" s="65">
        <f>D97</f>
        <v>0.83999999999999986</v>
      </c>
      <c r="U92" s="47"/>
    </row>
    <row r="93" spans="1:23" x14ac:dyDescent="0.45">
      <c r="A93" s="222"/>
      <c r="B93" s="81" t="s">
        <v>25</v>
      </c>
      <c r="C93" s="87" t="s">
        <v>17</v>
      </c>
      <c r="D93" s="47">
        <f t="shared" si="33"/>
        <v>1</v>
      </c>
      <c r="E93" s="72" t="s">
        <v>19</v>
      </c>
      <c r="F93" s="105">
        <f>D104</f>
        <v>0.8578694736842104</v>
      </c>
      <c r="G93" s="107">
        <f>D100</f>
        <v>0.99578947368421056</v>
      </c>
      <c r="H93" s="106"/>
      <c r="I93" s="47">
        <f>D91</f>
        <v>1</v>
      </c>
      <c r="J93" s="65">
        <f>D98</f>
        <v>0.99578947368421056</v>
      </c>
      <c r="U93" s="47"/>
    </row>
    <row r="94" spans="1:23" x14ac:dyDescent="0.45">
      <c r="A94" s="222"/>
      <c r="B94" s="76" t="s">
        <v>25</v>
      </c>
      <c r="C94" s="76" t="s">
        <v>19</v>
      </c>
      <c r="D94" s="47">
        <f t="shared" si="33"/>
        <v>1</v>
      </c>
      <c r="E94" s="72" t="s">
        <v>26</v>
      </c>
      <c r="F94" s="105">
        <f>D105</f>
        <v>0.71391999999999989</v>
      </c>
      <c r="G94" s="107">
        <f>D106</f>
        <v>0.84799999999999998</v>
      </c>
      <c r="H94" s="107">
        <f>D101</f>
        <v>0.79199999999999993</v>
      </c>
      <c r="I94" s="106"/>
      <c r="J94" s="65">
        <f>D92</f>
        <v>0.84799999999999998</v>
      </c>
      <c r="U94" s="47"/>
    </row>
    <row r="95" spans="1:23" x14ac:dyDescent="0.45">
      <c r="A95" s="222"/>
      <c r="B95" s="76" t="s">
        <v>25</v>
      </c>
      <c r="C95" s="76" t="s">
        <v>26</v>
      </c>
      <c r="D95" s="47">
        <f t="shared" si="33"/>
        <v>1</v>
      </c>
      <c r="E95" s="108" t="s">
        <v>17</v>
      </c>
      <c r="F95" s="109">
        <f>D103</f>
        <v>0.80799999999999983</v>
      </c>
      <c r="G95" s="110">
        <f>D107</f>
        <v>0.87999999999999989</v>
      </c>
      <c r="H95" s="110">
        <f>D108</f>
        <v>0.80799999999999983</v>
      </c>
      <c r="I95" s="110">
        <f>D102</f>
        <v>0.87999999999999989</v>
      </c>
      <c r="J95" s="111"/>
      <c r="U95" s="47"/>
    </row>
    <row r="96" spans="1:23" x14ac:dyDescent="0.45">
      <c r="A96" s="222"/>
      <c r="B96" s="76" t="s">
        <v>54</v>
      </c>
      <c r="C96" s="76" t="s">
        <v>26</v>
      </c>
      <c r="D96" s="47">
        <f t="shared" si="33"/>
        <v>0.91200000000000003</v>
      </c>
      <c r="E96" s="85"/>
      <c r="F96" s="85"/>
      <c r="G96" s="85"/>
      <c r="H96" s="85"/>
      <c r="I96" s="85"/>
      <c r="J96" s="85"/>
      <c r="U96" s="47"/>
    </row>
    <row r="97" spans="1:23" x14ac:dyDescent="0.45">
      <c r="A97" s="222"/>
      <c r="B97" s="76" t="s">
        <v>54</v>
      </c>
      <c r="C97" s="76" t="s">
        <v>17</v>
      </c>
      <c r="D97" s="47">
        <f t="shared" si="33"/>
        <v>0.83999999999999986</v>
      </c>
      <c r="E97" s="85"/>
      <c r="F97" s="85" t="s">
        <v>82</v>
      </c>
      <c r="G97" s="85">
        <f>AVERAGE(D89:D108)</f>
        <v>0.89253642105263142</v>
      </c>
      <c r="H97" s="85"/>
      <c r="I97" s="85"/>
      <c r="J97" s="85"/>
      <c r="U97" s="47"/>
    </row>
    <row r="98" spans="1:23" x14ac:dyDescent="0.45">
      <c r="A98" s="222"/>
      <c r="B98" s="76" t="s">
        <v>19</v>
      </c>
      <c r="C98" s="76" t="s">
        <v>17</v>
      </c>
      <c r="D98" s="47">
        <f t="shared" si="33"/>
        <v>0.99578947368421056</v>
      </c>
      <c r="U98" s="47"/>
    </row>
    <row r="99" spans="1:23" x14ac:dyDescent="0.45">
      <c r="A99" s="222"/>
      <c r="B99" s="83" t="s">
        <v>54</v>
      </c>
      <c r="C99" s="82" t="s">
        <v>25</v>
      </c>
      <c r="D99" s="47">
        <f t="shared" si="33"/>
        <v>0.83135999999999988</v>
      </c>
      <c r="E99"/>
      <c r="F99" s="226"/>
      <c r="G99" s="226"/>
      <c r="H99" s="226"/>
      <c r="I99" s="226"/>
      <c r="J99" s="226"/>
      <c r="U99" s="47"/>
    </row>
    <row r="100" spans="1:23" x14ac:dyDescent="0.45">
      <c r="A100" s="222"/>
      <c r="B100" s="86" t="s">
        <v>19</v>
      </c>
      <c r="C100" s="81" t="s">
        <v>54</v>
      </c>
      <c r="D100" s="47">
        <f t="shared" ref="D100:D108" si="34">1/$B$39*SUM($D78:$U78)</f>
        <v>0.99578947368421056</v>
      </c>
      <c r="E100"/>
      <c r="F100"/>
      <c r="G100"/>
      <c r="H100"/>
      <c r="I100"/>
      <c r="J100"/>
      <c r="U100" s="47"/>
    </row>
    <row r="101" spans="1:23" x14ac:dyDescent="0.45">
      <c r="A101" s="222"/>
      <c r="B101" s="86" t="s">
        <v>26</v>
      </c>
      <c r="C101" s="81" t="s">
        <v>19</v>
      </c>
      <c r="D101" s="47">
        <f t="shared" si="34"/>
        <v>0.79199999999999993</v>
      </c>
      <c r="E101"/>
      <c r="F101"/>
      <c r="G101"/>
      <c r="H101"/>
      <c r="I101"/>
      <c r="J101"/>
      <c r="U101" s="47"/>
    </row>
    <row r="102" spans="1:23" x14ac:dyDescent="0.45">
      <c r="A102" s="222"/>
      <c r="B102" s="86" t="s">
        <v>17</v>
      </c>
      <c r="C102" s="81" t="s">
        <v>26</v>
      </c>
      <c r="D102" s="47">
        <f t="shared" si="34"/>
        <v>0.87999999999999989</v>
      </c>
      <c r="E102"/>
      <c r="F102"/>
      <c r="G102"/>
      <c r="H102"/>
      <c r="I102"/>
      <c r="J102"/>
      <c r="U102" s="47"/>
    </row>
    <row r="103" spans="1:23" x14ac:dyDescent="0.45">
      <c r="A103" s="222"/>
      <c r="B103" s="87" t="s">
        <v>17</v>
      </c>
      <c r="C103" s="81" t="s">
        <v>25</v>
      </c>
      <c r="D103" s="47">
        <f t="shared" si="34"/>
        <v>0.80799999999999983</v>
      </c>
      <c r="E103"/>
      <c r="F103"/>
      <c r="G103"/>
      <c r="H103"/>
      <c r="I103"/>
      <c r="J103"/>
      <c r="U103" s="47"/>
    </row>
    <row r="104" spans="1:23" x14ac:dyDescent="0.45">
      <c r="A104" s="222"/>
      <c r="B104" s="76" t="s">
        <v>19</v>
      </c>
      <c r="C104" s="76" t="s">
        <v>25</v>
      </c>
      <c r="D104" s="47">
        <f t="shared" si="34"/>
        <v>0.8578694736842104</v>
      </c>
      <c r="E104"/>
      <c r="F104"/>
      <c r="G104"/>
      <c r="H104"/>
      <c r="I104"/>
      <c r="J104"/>
      <c r="U104" s="47"/>
    </row>
    <row r="105" spans="1:23" x14ac:dyDescent="0.45">
      <c r="A105" s="222"/>
      <c r="B105" s="76" t="s">
        <v>26</v>
      </c>
      <c r="C105" s="76" t="s">
        <v>25</v>
      </c>
      <c r="D105" s="47">
        <f t="shared" si="34"/>
        <v>0.71391999999999989</v>
      </c>
      <c r="E105"/>
      <c r="F105"/>
      <c r="G105"/>
      <c r="H105"/>
      <c r="I105"/>
      <c r="J105"/>
      <c r="U105" s="47"/>
    </row>
    <row r="106" spans="1:23" x14ac:dyDescent="0.45">
      <c r="A106" s="222"/>
      <c r="B106" s="76" t="s">
        <v>26</v>
      </c>
      <c r="C106" s="76" t="s">
        <v>54</v>
      </c>
      <c r="D106" s="47">
        <f t="shared" si="34"/>
        <v>0.84799999999999998</v>
      </c>
      <c r="E106" s="85"/>
      <c r="F106" s="85"/>
      <c r="G106" s="85"/>
      <c r="H106" s="85"/>
      <c r="I106" s="85"/>
      <c r="J106" s="85"/>
      <c r="U106" s="47"/>
    </row>
    <row r="107" spans="1:23" x14ac:dyDescent="0.45">
      <c r="A107" s="222"/>
      <c r="B107" s="76" t="s">
        <v>17</v>
      </c>
      <c r="C107" s="76" t="s">
        <v>54</v>
      </c>
      <c r="D107" s="47">
        <f t="shared" si="34"/>
        <v>0.87999999999999989</v>
      </c>
      <c r="E107" s="85"/>
      <c r="F107" s="85"/>
      <c r="G107" s="85"/>
      <c r="H107" s="85"/>
      <c r="I107" s="85"/>
      <c r="J107" s="85"/>
      <c r="U107" s="47"/>
    </row>
    <row r="108" spans="1:23" x14ac:dyDescent="0.45">
      <c r="A108" s="222"/>
      <c r="B108" s="76" t="s">
        <v>17</v>
      </c>
      <c r="C108" s="76" t="s">
        <v>19</v>
      </c>
      <c r="D108" s="47">
        <f t="shared" si="34"/>
        <v>0.80799999999999983</v>
      </c>
      <c r="U108" s="47"/>
    </row>
    <row r="109" spans="1:23" s="78" customFormat="1" x14ac:dyDescent="0.45">
      <c r="A109" s="77"/>
      <c r="B109" s="100"/>
      <c r="C109" s="100"/>
      <c r="W109" s="80"/>
    </row>
    <row r="110" spans="1:23" ht="27.75" x14ac:dyDescent="0.45">
      <c r="A110" s="223" t="s">
        <v>83</v>
      </c>
      <c r="B110" s="76" t="s">
        <v>78</v>
      </c>
      <c r="C110" s="81" t="s">
        <v>79</v>
      </c>
      <c r="D110" s="37" t="s">
        <v>32</v>
      </c>
      <c r="E110" s="37" t="s">
        <v>33</v>
      </c>
      <c r="F110" s="37" t="s">
        <v>0</v>
      </c>
      <c r="G110" s="37" t="s">
        <v>34</v>
      </c>
      <c r="H110" s="37" t="s">
        <v>35</v>
      </c>
      <c r="I110" s="37" t="s">
        <v>50</v>
      </c>
      <c r="J110" s="37" t="s">
        <v>36</v>
      </c>
      <c r="K110" s="37" t="s">
        <v>37</v>
      </c>
      <c r="L110" s="37" t="s">
        <v>51</v>
      </c>
      <c r="M110" s="37" t="s">
        <v>39</v>
      </c>
      <c r="N110" s="37" t="s">
        <v>40</v>
      </c>
      <c r="O110" s="37" t="s">
        <v>41</v>
      </c>
      <c r="P110" s="37" t="s">
        <v>52</v>
      </c>
      <c r="Q110" s="37" t="s">
        <v>43</v>
      </c>
      <c r="R110" s="37" t="s">
        <v>44</v>
      </c>
      <c r="S110" s="36" t="s">
        <v>45</v>
      </c>
      <c r="T110" s="37" t="s">
        <v>46</v>
      </c>
      <c r="U110" s="37" t="s">
        <v>47</v>
      </c>
    </row>
    <row r="111" spans="1:23" x14ac:dyDescent="0.45">
      <c r="A111" s="223"/>
      <c r="B111" s="112" t="s">
        <v>25</v>
      </c>
      <c r="C111" s="113" t="s">
        <v>54</v>
      </c>
      <c r="D111" s="114">
        <f t="shared" ref="D111:S114" si="35">IF(B28&gt;B27+B$37,1,IF(B28&lt;=B27+B$35, 0, (B28-B27-B$35)/(B$37-B$35)))</f>
        <v>0</v>
      </c>
      <c r="E111" s="114">
        <f t="shared" si="35"/>
        <v>0</v>
      </c>
      <c r="F111" s="114">
        <f t="shared" si="35"/>
        <v>1</v>
      </c>
      <c r="G111" s="114">
        <f t="shared" si="35"/>
        <v>0</v>
      </c>
      <c r="H111" s="114">
        <f t="shared" si="35"/>
        <v>0</v>
      </c>
      <c r="I111" s="114">
        <f t="shared" si="35"/>
        <v>0</v>
      </c>
      <c r="J111" s="114">
        <f t="shared" si="35"/>
        <v>0</v>
      </c>
      <c r="K111" s="114">
        <f t="shared" si="35"/>
        <v>0</v>
      </c>
      <c r="L111" s="114">
        <f t="shared" si="35"/>
        <v>0</v>
      </c>
      <c r="M111" s="114">
        <f t="shared" si="35"/>
        <v>0</v>
      </c>
      <c r="N111" s="114">
        <f t="shared" si="35"/>
        <v>0</v>
      </c>
      <c r="O111" s="114">
        <f t="shared" si="35"/>
        <v>0</v>
      </c>
      <c r="P111" s="114">
        <f t="shared" si="35"/>
        <v>0</v>
      </c>
      <c r="Q111" s="114">
        <f t="shared" si="35"/>
        <v>0</v>
      </c>
      <c r="R111" s="114">
        <f t="shared" si="35"/>
        <v>0</v>
      </c>
      <c r="S111" s="114">
        <f t="shared" si="35"/>
        <v>0</v>
      </c>
      <c r="T111" s="114">
        <f t="shared" ref="N111:U114" si="36">IF(R28&gt;R27+R$37,1,IF(R28&lt;=R27+R$35, 0, (R28-R27-R$35)/(R$37-R$35)))</f>
        <v>0</v>
      </c>
      <c r="U111" s="114">
        <f t="shared" si="36"/>
        <v>0</v>
      </c>
      <c r="V111" s="115"/>
    </row>
    <row r="112" spans="1:23" x14ac:dyDescent="0.45">
      <c r="A112" s="223"/>
      <c r="B112" s="116" t="s">
        <v>54</v>
      </c>
      <c r="C112" s="117" t="s">
        <v>19</v>
      </c>
      <c r="D112" s="114">
        <f t="shared" si="35"/>
        <v>0</v>
      </c>
      <c r="E112" s="114">
        <f t="shared" si="35"/>
        <v>0</v>
      </c>
      <c r="F112" s="114">
        <f t="shared" si="35"/>
        <v>1</v>
      </c>
      <c r="G112" s="114">
        <f t="shared" si="35"/>
        <v>0</v>
      </c>
      <c r="H112" s="114">
        <f t="shared" si="35"/>
        <v>0</v>
      </c>
      <c r="I112" s="114">
        <f t="shared" si="35"/>
        <v>1</v>
      </c>
      <c r="J112" s="114">
        <f t="shared" si="35"/>
        <v>0</v>
      </c>
      <c r="K112" s="114">
        <f t="shared" si="35"/>
        <v>0</v>
      </c>
      <c r="L112" s="114">
        <f t="shared" si="35"/>
        <v>0</v>
      </c>
      <c r="M112" s="114">
        <f t="shared" si="35"/>
        <v>0</v>
      </c>
      <c r="N112" s="114">
        <f t="shared" si="36"/>
        <v>0</v>
      </c>
      <c r="O112" s="114">
        <f t="shared" si="36"/>
        <v>0</v>
      </c>
      <c r="P112" s="114">
        <f t="shared" si="36"/>
        <v>0</v>
      </c>
      <c r="Q112" s="114">
        <f t="shared" si="36"/>
        <v>0</v>
      </c>
      <c r="R112" s="114">
        <f t="shared" si="36"/>
        <v>0</v>
      </c>
      <c r="S112" s="114">
        <f t="shared" si="36"/>
        <v>0</v>
      </c>
      <c r="T112" s="114">
        <f t="shared" si="36"/>
        <v>0</v>
      </c>
      <c r="U112" s="114">
        <f t="shared" si="36"/>
        <v>0</v>
      </c>
      <c r="V112" s="115"/>
    </row>
    <row r="113" spans="1:22" x14ac:dyDescent="0.45">
      <c r="A113" s="223"/>
      <c r="B113" s="116" t="s">
        <v>19</v>
      </c>
      <c r="C113" s="117" t="s">
        <v>26</v>
      </c>
      <c r="D113" s="114">
        <f t="shared" si="35"/>
        <v>0</v>
      </c>
      <c r="E113" s="114">
        <f t="shared" si="35"/>
        <v>0</v>
      </c>
      <c r="F113" s="114">
        <f t="shared" si="35"/>
        <v>1</v>
      </c>
      <c r="G113" s="114">
        <f t="shared" si="35"/>
        <v>0</v>
      </c>
      <c r="H113" s="114">
        <f t="shared" si="35"/>
        <v>0</v>
      </c>
      <c r="I113" s="114">
        <f t="shared" si="35"/>
        <v>0</v>
      </c>
      <c r="J113" s="114">
        <f t="shared" si="35"/>
        <v>0</v>
      </c>
      <c r="K113" s="114">
        <f t="shared" si="35"/>
        <v>0</v>
      </c>
      <c r="L113" s="114">
        <f t="shared" si="35"/>
        <v>0</v>
      </c>
      <c r="M113" s="114">
        <f t="shared" si="35"/>
        <v>0</v>
      </c>
      <c r="N113" s="114">
        <f t="shared" si="36"/>
        <v>0</v>
      </c>
      <c r="O113" s="114">
        <f t="shared" si="36"/>
        <v>0</v>
      </c>
      <c r="P113" s="114">
        <f t="shared" si="36"/>
        <v>0</v>
      </c>
      <c r="Q113" s="114">
        <f t="shared" si="36"/>
        <v>0</v>
      </c>
      <c r="R113" s="114">
        <f t="shared" si="36"/>
        <v>0</v>
      </c>
      <c r="S113" s="114">
        <f t="shared" si="36"/>
        <v>0</v>
      </c>
      <c r="T113" s="114">
        <f t="shared" si="36"/>
        <v>0</v>
      </c>
      <c r="U113" s="114">
        <f t="shared" si="36"/>
        <v>0</v>
      </c>
      <c r="V113" s="115"/>
    </row>
    <row r="114" spans="1:22" x14ac:dyDescent="0.45">
      <c r="A114" s="223"/>
      <c r="B114" s="116" t="s">
        <v>26</v>
      </c>
      <c r="C114" s="117" t="s">
        <v>17</v>
      </c>
      <c r="D114" s="114">
        <f t="shared" si="35"/>
        <v>0</v>
      </c>
      <c r="E114" s="114">
        <f t="shared" si="35"/>
        <v>0</v>
      </c>
      <c r="F114" s="114">
        <f t="shared" si="35"/>
        <v>1</v>
      </c>
      <c r="G114" s="114">
        <f t="shared" si="35"/>
        <v>0</v>
      </c>
      <c r="H114" s="114">
        <f t="shared" si="35"/>
        <v>0</v>
      </c>
      <c r="I114" s="114">
        <f t="shared" si="35"/>
        <v>1</v>
      </c>
      <c r="J114" s="114">
        <f t="shared" si="35"/>
        <v>0</v>
      </c>
      <c r="K114" s="114">
        <f t="shared" si="35"/>
        <v>1</v>
      </c>
      <c r="L114" s="114">
        <f t="shared" si="35"/>
        <v>0</v>
      </c>
      <c r="M114" s="114">
        <f t="shared" si="35"/>
        <v>0</v>
      </c>
      <c r="N114" s="114">
        <f t="shared" si="36"/>
        <v>0</v>
      </c>
      <c r="O114" s="114">
        <f t="shared" si="36"/>
        <v>0</v>
      </c>
      <c r="P114" s="114">
        <f t="shared" si="36"/>
        <v>0</v>
      </c>
      <c r="Q114" s="114">
        <f t="shared" si="36"/>
        <v>0</v>
      </c>
      <c r="R114" s="114">
        <f t="shared" si="36"/>
        <v>3.7499999999999999E-2</v>
      </c>
      <c r="S114" s="114">
        <f t="shared" si="36"/>
        <v>0</v>
      </c>
      <c r="T114" s="114">
        <f t="shared" si="36"/>
        <v>0</v>
      </c>
      <c r="U114" s="114">
        <f t="shared" si="36"/>
        <v>0</v>
      </c>
      <c r="V114" s="115"/>
    </row>
    <row r="115" spans="1:22" x14ac:dyDescent="0.45">
      <c r="A115" s="223"/>
      <c r="B115" s="116" t="s">
        <v>25</v>
      </c>
      <c r="C115" s="118" t="s">
        <v>17</v>
      </c>
      <c r="D115" s="114">
        <f t="shared" ref="D115:U115" si="37">IF(B31&gt;B27+B$37,1,IF(B31&lt;=B27+B$35, 0, (B31-B27-B$35)/(B$37-B$35)))</f>
        <v>0</v>
      </c>
      <c r="E115" s="114">
        <f t="shared" si="37"/>
        <v>0</v>
      </c>
      <c r="F115" s="114">
        <f t="shared" si="37"/>
        <v>1</v>
      </c>
      <c r="G115" s="114">
        <f t="shared" si="37"/>
        <v>0</v>
      </c>
      <c r="H115" s="114">
        <f t="shared" si="37"/>
        <v>0</v>
      </c>
      <c r="I115" s="114">
        <f t="shared" si="37"/>
        <v>0</v>
      </c>
      <c r="J115" s="114">
        <f t="shared" si="37"/>
        <v>0</v>
      </c>
      <c r="K115" s="114">
        <f t="shared" si="37"/>
        <v>0</v>
      </c>
      <c r="L115" s="114">
        <f t="shared" si="37"/>
        <v>0</v>
      </c>
      <c r="M115" s="114">
        <f t="shared" si="37"/>
        <v>0</v>
      </c>
      <c r="N115" s="114">
        <f t="shared" si="37"/>
        <v>0</v>
      </c>
      <c r="O115" s="114">
        <f t="shared" si="37"/>
        <v>0</v>
      </c>
      <c r="P115" s="114">
        <f t="shared" si="37"/>
        <v>0</v>
      </c>
      <c r="Q115" s="114">
        <f t="shared" si="37"/>
        <v>0</v>
      </c>
      <c r="R115" s="114">
        <f t="shared" si="37"/>
        <v>0</v>
      </c>
      <c r="S115" s="114">
        <f t="shared" si="37"/>
        <v>0</v>
      </c>
      <c r="T115" s="114">
        <f t="shared" si="37"/>
        <v>0</v>
      </c>
      <c r="U115" s="114">
        <f t="shared" si="37"/>
        <v>0</v>
      </c>
      <c r="V115" s="115"/>
    </row>
    <row r="116" spans="1:22" x14ac:dyDescent="0.45">
      <c r="A116" s="223"/>
      <c r="B116" s="119" t="s">
        <v>25</v>
      </c>
      <c r="C116" s="120" t="s">
        <v>19</v>
      </c>
      <c r="D116" s="114">
        <f t="shared" ref="D116:U116" si="38">IF(B29&gt;B27+B$37,1,IF(B29&lt;=B27+B$35, 0, (B29-B27-B$35)/(B$37-B$35)))</f>
        <v>0</v>
      </c>
      <c r="E116" s="114">
        <f t="shared" si="38"/>
        <v>0</v>
      </c>
      <c r="F116" s="114">
        <f t="shared" si="38"/>
        <v>1</v>
      </c>
      <c r="G116" s="114">
        <f t="shared" si="38"/>
        <v>0</v>
      </c>
      <c r="H116" s="114">
        <f t="shared" si="38"/>
        <v>0</v>
      </c>
      <c r="I116" s="114">
        <f t="shared" si="38"/>
        <v>0</v>
      </c>
      <c r="J116" s="114">
        <f t="shared" si="38"/>
        <v>0</v>
      </c>
      <c r="K116" s="114">
        <f t="shared" si="38"/>
        <v>0</v>
      </c>
      <c r="L116" s="114">
        <f t="shared" si="38"/>
        <v>0</v>
      </c>
      <c r="M116" s="114">
        <f t="shared" si="38"/>
        <v>0</v>
      </c>
      <c r="N116" s="114">
        <f t="shared" si="38"/>
        <v>0</v>
      </c>
      <c r="O116" s="114">
        <f t="shared" si="38"/>
        <v>0</v>
      </c>
      <c r="P116" s="114">
        <f t="shared" si="38"/>
        <v>0</v>
      </c>
      <c r="Q116" s="114">
        <f t="shared" si="38"/>
        <v>0</v>
      </c>
      <c r="R116" s="114">
        <f t="shared" si="38"/>
        <v>0</v>
      </c>
      <c r="S116" s="114">
        <f t="shared" si="38"/>
        <v>0</v>
      </c>
      <c r="T116" s="114">
        <f t="shared" si="38"/>
        <v>0</v>
      </c>
      <c r="U116" s="114">
        <f t="shared" si="38"/>
        <v>0</v>
      </c>
      <c r="V116" s="115"/>
    </row>
    <row r="117" spans="1:22" x14ac:dyDescent="0.45">
      <c r="A117" s="223"/>
      <c r="B117" s="119" t="s">
        <v>25</v>
      </c>
      <c r="C117" s="120" t="s">
        <v>26</v>
      </c>
      <c r="D117" s="114">
        <f t="shared" ref="D117:U117" si="39">IF(B30&gt;B27+B$37,1,IF(B30&lt;=B27+B$35, 0, (B30-B27-B$35)/(B$37-B$35)))</f>
        <v>0</v>
      </c>
      <c r="E117" s="114">
        <f t="shared" si="39"/>
        <v>0</v>
      </c>
      <c r="F117" s="114">
        <f t="shared" si="39"/>
        <v>1</v>
      </c>
      <c r="G117" s="114">
        <f t="shared" si="39"/>
        <v>0</v>
      </c>
      <c r="H117" s="114">
        <f t="shared" si="39"/>
        <v>0</v>
      </c>
      <c r="I117" s="114">
        <f t="shared" si="39"/>
        <v>0</v>
      </c>
      <c r="J117" s="114">
        <f t="shared" si="39"/>
        <v>0</v>
      </c>
      <c r="K117" s="114">
        <f t="shared" si="39"/>
        <v>0</v>
      </c>
      <c r="L117" s="114">
        <f t="shared" si="39"/>
        <v>0</v>
      </c>
      <c r="M117" s="114">
        <f t="shared" si="39"/>
        <v>0</v>
      </c>
      <c r="N117" s="114">
        <f t="shared" si="39"/>
        <v>0</v>
      </c>
      <c r="O117" s="114">
        <f t="shared" si="39"/>
        <v>0</v>
      </c>
      <c r="P117" s="114">
        <f t="shared" si="39"/>
        <v>0</v>
      </c>
      <c r="Q117" s="114">
        <f t="shared" si="39"/>
        <v>0</v>
      </c>
      <c r="R117" s="114">
        <f t="shared" si="39"/>
        <v>0</v>
      </c>
      <c r="S117" s="114">
        <f t="shared" si="39"/>
        <v>0</v>
      </c>
      <c r="T117" s="114">
        <f t="shared" si="39"/>
        <v>0</v>
      </c>
      <c r="U117" s="114">
        <f t="shared" si="39"/>
        <v>0</v>
      </c>
      <c r="V117" s="115"/>
    </row>
    <row r="118" spans="1:22" x14ac:dyDescent="0.45">
      <c r="A118" s="223"/>
      <c r="B118" s="119" t="s">
        <v>54</v>
      </c>
      <c r="C118" s="120" t="s">
        <v>26</v>
      </c>
      <c r="D118" s="114">
        <f t="shared" ref="D118:U118" si="40">IF(B30&gt;B28+B$37,1,IF(B30&lt;=B28+B$35, 0, (B30-B28-B$35)/(B$37-B$35)))</f>
        <v>0</v>
      </c>
      <c r="E118" s="114">
        <f t="shared" si="40"/>
        <v>0</v>
      </c>
      <c r="F118" s="114">
        <f t="shared" si="40"/>
        <v>1</v>
      </c>
      <c r="G118" s="114">
        <f t="shared" si="40"/>
        <v>0</v>
      </c>
      <c r="H118" s="114">
        <f t="shared" si="40"/>
        <v>0</v>
      </c>
      <c r="I118" s="114">
        <f t="shared" si="40"/>
        <v>0</v>
      </c>
      <c r="J118" s="114">
        <f t="shared" si="40"/>
        <v>0</v>
      </c>
      <c r="K118" s="114">
        <f t="shared" si="40"/>
        <v>0</v>
      </c>
      <c r="L118" s="114">
        <f t="shared" si="40"/>
        <v>0</v>
      </c>
      <c r="M118" s="114">
        <f t="shared" si="40"/>
        <v>0</v>
      </c>
      <c r="N118" s="114">
        <f t="shared" si="40"/>
        <v>0</v>
      </c>
      <c r="O118" s="114">
        <f t="shared" si="40"/>
        <v>0</v>
      </c>
      <c r="P118" s="114">
        <f t="shared" si="40"/>
        <v>0</v>
      </c>
      <c r="Q118" s="114">
        <f t="shared" si="40"/>
        <v>0</v>
      </c>
      <c r="R118" s="114">
        <f t="shared" si="40"/>
        <v>0</v>
      </c>
      <c r="S118" s="114">
        <f t="shared" si="40"/>
        <v>0</v>
      </c>
      <c r="T118" s="114">
        <f t="shared" si="40"/>
        <v>0</v>
      </c>
      <c r="U118" s="114">
        <f t="shared" si="40"/>
        <v>0</v>
      </c>
      <c r="V118" s="115"/>
    </row>
    <row r="119" spans="1:22" x14ac:dyDescent="0.45">
      <c r="A119" s="223"/>
      <c r="B119" s="119" t="s">
        <v>54</v>
      </c>
      <c r="C119" s="120" t="s">
        <v>17</v>
      </c>
      <c r="D119" s="114">
        <f t="shared" ref="D119:U119" si="41">IF(B31&gt;B28+B$37,1,IF(B31&lt;=B28+B$35, 0, (B31-B28-B$35)/(B$37-B$35)))</f>
        <v>0</v>
      </c>
      <c r="E119" s="114">
        <f t="shared" si="41"/>
        <v>0</v>
      </c>
      <c r="F119" s="114">
        <f t="shared" si="41"/>
        <v>1</v>
      </c>
      <c r="G119" s="114">
        <f t="shared" si="41"/>
        <v>0</v>
      </c>
      <c r="H119" s="114">
        <f t="shared" si="41"/>
        <v>0</v>
      </c>
      <c r="I119" s="114">
        <f t="shared" si="41"/>
        <v>1</v>
      </c>
      <c r="J119" s="114">
        <f t="shared" si="41"/>
        <v>0</v>
      </c>
      <c r="K119" s="114">
        <f t="shared" si="41"/>
        <v>0</v>
      </c>
      <c r="L119" s="114">
        <f t="shared" si="41"/>
        <v>0</v>
      </c>
      <c r="M119" s="114">
        <f t="shared" si="41"/>
        <v>0</v>
      </c>
      <c r="N119" s="114">
        <f t="shared" si="41"/>
        <v>0</v>
      </c>
      <c r="O119" s="114">
        <f t="shared" si="41"/>
        <v>0</v>
      </c>
      <c r="P119" s="114">
        <f t="shared" si="41"/>
        <v>0</v>
      </c>
      <c r="Q119" s="114">
        <f t="shared" si="41"/>
        <v>0</v>
      </c>
      <c r="R119" s="114">
        <f t="shared" si="41"/>
        <v>0</v>
      </c>
      <c r="S119" s="114">
        <f t="shared" si="41"/>
        <v>0</v>
      </c>
      <c r="T119" s="114">
        <f t="shared" si="41"/>
        <v>0.1111111111111111</v>
      </c>
      <c r="U119" s="114">
        <f t="shared" si="41"/>
        <v>5.5555555555555552E-2</v>
      </c>
      <c r="V119" s="115"/>
    </row>
    <row r="120" spans="1:22" ht="15" customHeight="1" x14ac:dyDescent="0.45">
      <c r="A120" s="223"/>
      <c r="B120" s="119" t="s">
        <v>19</v>
      </c>
      <c r="C120" s="120" t="s">
        <v>17</v>
      </c>
      <c r="D120" s="114">
        <f t="shared" ref="D120:U120" si="42">IF(B31&gt;B29+B$37,1,IF(B31&lt;=B29+B$35, 0, (B31-B29-B$35)/(B$37-B$35)))</f>
        <v>0</v>
      </c>
      <c r="E120" s="114">
        <f t="shared" si="42"/>
        <v>0</v>
      </c>
      <c r="F120" s="114">
        <f t="shared" si="42"/>
        <v>1</v>
      </c>
      <c r="G120" s="114">
        <f t="shared" si="42"/>
        <v>0</v>
      </c>
      <c r="H120" s="114">
        <f t="shared" si="42"/>
        <v>0</v>
      </c>
      <c r="I120" s="114">
        <f t="shared" si="42"/>
        <v>0</v>
      </c>
      <c r="J120" s="114">
        <f t="shared" si="42"/>
        <v>0</v>
      </c>
      <c r="K120" s="114">
        <f t="shared" si="42"/>
        <v>0</v>
      </c>
      <c r="L120" s="114">
        <f t="shared" si="42"/>
        <v>0</v>
      </c>
      <c r="M120" s="114">
        <f t="shared" si="42"/>
        <v>0</v>
      </c>
      <c r="N120" s="114">
        <f t="shared" si="42"/>
        <v>0</v>
      </c>
      <c r="O120" s="114">
        <f t="shared" si="42"/>
        <v>0</v>
      </c>
      <c r="P120" s="114">
        <f t="shared" si="42"/>
        <v>0</v>
      </c>
      <c r="Q120" s="114">
        <f t="shared" si="42"/>
        <v>0</v>
      </c>
      <c r="R120" s="114">
        <f t="shared" si="42"/>
        <v>0</v>
      </c>
      <c r="S120" s="114">
        <f t="shared" si="42"/>
        <v>0</v>
      </c>
      <c r="T120" s="114">
        <f t="shared" si="42"/>
        <v>5.5555555555555552E-2</v>
      </c>
      <c r="U120" s="114">
        <f t="shared" si="42"/>
        <v>5.5555555555555552E-2</v>
      </c>
      <c r="V120" s="115"/>
    </row>
    <row r="121" spans="1:22" x14ac:dyDescent="0.45">
      <c r="A121" s="223"/>
      <c r="B121" s="121" t="s">
        <v>54</v>
      </c>
      <c r="C121" s="122" t="s">
        <v>25</v>
      </c>
      <c r="D121" s="114">
        <f>IF(B27&gt;B28+B$37,1,IF(B27&lt;=B28+B$35, 0, (B27-B28-B$35)/(B$37-B$35)))</f>
        <v>0</v>
      </c>
      <c r="E121" s="114">
        <f t="shared" ref="E121:U124" si="43">IF(C27&gt;C28+C$37,1,IF(C27&lt;=C28+C$35, 0, (C27-C28-C$35)/(C$37-C$35)))</f>
        <v>8.3333333333333329E-2</v>
      </c>
      <c r="F121" s="114">
        <f t="shared" si="43"/>
        <v>1</v>
      </c>
      <c r="G121" s="114">
        <f t="shared" si="43"/>
        <v>0</v>
      </c>
      <c r="H121" s="114">
        <f t="shared" si="43"/>
        <v>0</v>
      </c>
      <c r="I121" s="114">
        <f t="shared" si="43"/>
        <v>1</v>
      </c>
      <c r="J121" s="114">
        <f t="shared" si="43"/>
        <v>0</v>
      </c>
      <c r="K121" s="114">
        <f t="shared" si="43"/>
        <v>0</v>
      </c>
      <c r="L121" s="114">
        <f t="shared" si="43"/>
        <v>0</v>
      </c>
      <c r="M121" s="114">
        <f t="shared" si="43"/>
        <v>0</v>
      </c>
      <c r="N121" s="114">
        <f t="shared" si="43"/>
        <v>0</v>
      </c>
      <c r="O121" s="114">
        <f t="shared" si="43"/>
        <v>0</v>
      </c>
      <c r="P121" s="114">
        <f t="shared" si="43"/>
        <v>0</v>
      </c>
      <c r="Q121" s="114">
        <f t="shared" si="43"/>
        <v>0</v>
      </c>
      <c r="R121" s="114">
        <f t="shared" si="43"/>
        <v>0</v>
      </c>
      <c r="S121" s="114">
        <f t="shared" si="43"/>
        <v>0</v>
      </c>
      <c r="T121" s="114">
        <f t="shared" si="43"/>
        <v>0.1111111111111111</v>
      </c>
      <c r="U121" s="114">
        <f t="shared" si="43"/>
        <v>5.5555555555555552E-2</v>
      </c>
      <c r="V121" s="115"/>
    </row>
    <row r="122" spans="1:22" x14ac:dyDescent="0.45">
      <c r="A122" s="223"/>
      <c r="B122" s="123" t="s">
        <v>19</v>
      </c>
      <c r="C122" s="124" t="s">
        <v>54</v>
      </c>
      <c r="D122" s="114">
        <f>IF(B28&gt;B29+B$37,1,IF(B28&lt;=B29+B$35, 0, (B28-B29-B$35)/(B$37-B$35)))</f>
        <v>0</v>
      </c>
      <c r="E122" s="114">
        <f t="shared" si="43"/>
        <v>0</v>
      </c>
      <c r="F122" s="114">
        <f t="shared" si="43"/>
        <v>1</v>
      </c>
      <c r="G122" s="114">
        <f t="shared" si="43"/>
        <v>8.3333333333333329E-2</v>
      </c>
      <c r="H122" s="114">
        <f t="shared" si="43"/>
        <v>0</v>
      </c>
      <c r="I122" s="114">
        <f t="shared" si="43"/>
        <v>0</v>
      </c>
      <c r="J122" s="114">
        <f t="shared" si="43"/>
        <v>0</v>
      </c>
      <c r="K122" s="114">
        <f t="shared" si="43"/>
        <v>0</v>
      </c>
      <c r="L122" s="114">
        <f t="shared" si="43"/>
        <v>0</v>
      </c>
      <c r="M122" s="114">
        <f t="shared" si="43"/>
        <v>0</v>
      </c>
      <c r="N122" s="114">
        <f t="shared" si="43"/>
        <v>0</v>
      </c>
      <c r="O122" s="114">
        <f t="shared" si="43"/>
        <v>0</v>
      </c>
      <c r="P122" s="114">
        <f t="shared" si="43"/>
        <v>0</v>
      </c>
      <c r="Q122" s="114">
        <f t="shared" si="43"/>
        <v>0</v>
      </c>
      <c r="R122" s="114">
        <f t="shared" si="43"/>
        <v>0</v>
      </c>
      <c r="S122" s="114">
        <f t="shared" si="43"/>
        <v>0</v>
      </c>
      <c r="T122" s="114">
        <f t="shared" si="43"/>
        <v>0</v>
      </c>
      <c r="U122" s="114">
        <f t="shared" si="43"/>
        <v>0</v>
      </c>
      <c r="V122" s="115"/>
    </row>
    <row r="123" spans="1:22" x14ac:dyDescent="0.45">
      <c r="A123" s="223"/>
      <c r="B123" s="123" t="s">
        <v>26</v>
      </c>
      <c r="C123" s="124" t="s">
        <v>19</v>
      </c>
      <c r="D123" s="114">
        <f>IF(B29&gt;B30+B$37,1,IF(B29&lt;=B30+B$35, 0, (B29-B30-B$35)/(B$37-B$35)))</f>
        <v>0</v>
      </c>
      <c r="E123" s="114">
        <f t="shared" si="43"/>
        <v>0</v>
      </c>
      <c r="F123" s="114">
        <f t="shared" si="43"/>
        <v>1</v>
      </c>
      <c r="G123" s="114">
        <f t="shared" si="43"/>
        <v>0</v>
      </c>
      <c r="H123" s="114">
        <f t="shared" si="43"/>
        <v>0</v>
      </c>
      <c r="I123" s="114">
        <f t="shared" si="43"/>
        <v>1</v>
      </c>
      <c r="J123" s="114">
        <f t="shared" si="43"/>
        <v>0</v>
      </c>
      <c r="K123" s="114">
        <f t="shared" si="43"/>
        <v>1</v>
      </c>
      <c r="L123" s="114">
        <f t="shared" si="43"/>
        <v>0</v>
      </c>
      <c r="M123" s="114">
        <f t="shared" si="43"/>
        <v>0</v>
      </c>
      <c r="N123" s="114">
        <f t="shared" si="43"/>
        <v>0</v>
      </c>
      <c r="O123" s="114">
        <f t="shared" si="43"/>
        <v>0</v>
      </c>
      <c r="P123" s="114">
        <f t="shared" si="43"/>
        <v>0</v>
      </c>
      <c r="Q123" s="114">
        <f t="shared" si="43"/>
        <v>0</v>
      </c>
      <c r="R123" s="114">
        <f t="shared" si="43"/>
        <v>0</v>
      </c>
      <c r="S123" s="114">
        <f t="shared" si="43"/>
        <v>0</v>
      </c>
      <c r="T123" s="114">
        <f t="shared" si="43"/>
        <v>0</v>
      </c>
      <c r="U123" s="114">
        <f t="shared" si="43"/>
        <v>0</v>
      </c>
      <c r="V123" s="115"/>
    </row>
    <row r="124" spans="1:22" x14ac:dyDescent="0.45">
      <c r="A124" s="223"/>
      <c r="B124" s="123" t="s">
        <v>17</v>
      </c>
      <c r="C124" s="124" t="s">
        <v>26</v>
      </c>
      <c r="D124" s="114">
        <f>IF(B30&gt;B31+B$37,1,IF(B30&lt;=B31+B$35, 0, (B30-B31-B$35)/(B$37-B$35)))</f>
        <v>0</v>
      </c>
      <c r="E124" s="114">
        <f t="shared" si="43"/>
        <v>0</v>
      </c>
      <c r="F124" s="114">
        <f t="shared" si="43"/>
        <v>1</v>
      </c>
      <c r="G124" s="114">
        <f t="shared" si="43"/>
        <v>0</v>
      </c>
      <c r="H124" s="114">
        <f t="shared" si="43"/>
        <v>0</v>
      </c>
      <c r="I124" s="114">
        <f t="shared" si="43"/>
        <v>0</v>
      </c>
      <c r="J124" s="114">
        <f t="shared" si="43"/>
        <v>0</v>
      </c>
      <c r="K124" s="114">
        <f t="shared" si="43"/>
        <v>0</v>
      </c>
      <c r="L124" s="114">
        <f t="shared" si="43"/>
        <v>0</v>
      </c>
      <c r="M124" s="114">
        <f t="shared" si="43"/>
        <v>0</v>
      </c>
      <c r="N124" s="114">
        <f t="shared" si="43"/>
        <v>0</v>
      </c>
      <c r="O124" s="114">
        <f t="shared" si="43"/>
        <v>0</v>
      </c>
      <c r="P124" s="114">
        <f t="shared" si="43"/>
        <v>0</v>
      </c>
      <c r="Q124" s="114">
        <f t="shared" si="43"/>
        <v>0</v>
      </c>
      <c r="R124" s="114">
        <f t="shared" si="43"/>
        <v>0</v>
      </c>
      <c r="S124" s="114">
        <f t="shared" si="43"/>
        <v>0.34749999999999998</v>
      </c>
      <c r="T124" s="114">
        <f t="shared" si="43"/>
        <v>0</v>
      </c>
      <c r="U124" s="114">
        <f t="shared" si="43"/>
        <v>0</v>
      </c>
      <c r="V124" s="115"/>
    </row>
    <row r="125" spans="1:22" x14ac:dyDescent="0.45">
      <c r="A125" s="223"/>
      <c r="B125" s="125" t="s">
        <v>17</v>
      </c>
      <c r="C125" s="124" t="s">
        <v>25</v>
      </c>
      <c r="D125" s="114">
        <f>IF(B27&gt;B31+B$37,1,IF(B27&lt;=B31+B$35, 0, (B27-B31-B$35)/(B$37-B$35)))</f>
        <v>0</v>
      </c>
      <c r="E125" s="114">
        <f t="shared" ref="E125:U125" si="44">IF(C27&gt;C31+C$37,1,IF(C27&lt;=C31+C$35, 0, (C27-C31-C$35)/(C$37-C$35)))</f>
        <v>0</v>
      </c>
      <c r="F125" s="114">
        <f t="shared" si="44"/>
        <v>1</v>
      </c>
      <c r="G125" s="114">
        <f t="shared" si="44"/>
        <v>0</v>
      </c>
      <c r="H125" s="114">
        <f t="shared" si="44"/>
        <v>0</v>
      </c>
      <c r="I125" s="114">
        <f t="shared" si="44"/>
        <v>1</v>
      </c>
      <c r="J125" s="114">
        <f t="shared" si="44"/>
        <v>0</v>
      </c>
      <c r="K125" s="114">
        <f t="shared" si="44"/>
        <v>0</v>
      </c>
      <c r="L125" s="114">
        <f t="shared" si="44"/>
        <v>0</v>
      </c>
      <c r="M125" s="114">
        <f t="shared" si="44"/>
        <v>0</v>
      </c>
      <c r="N125" s="114">
        <f t="shared" si="44"/>
        <v>0</v>
      </c>
      <c r="O125" s="114">
        <f t="shared" si="44"/>
        <v>0</v>
      </c>
      <c r="P125" s="114">
        <f t="shared" si="44"/>
        <v>0</v>
      </c>
      <c r="Q125" s="114">
        <f t="shared" si="44"/>
        <v>0</v>
      </c>
      <c r="R125" s="114">
        <f t="shared" si="44"/>
        <v>0</v>
      </c>
      <c r="S125" s="114">
        <f t="shared" si="44"/>
        <v>0.46750000000000008</v>
      </c>
      <c r="T125" s="114">
        <f t="shared" si="44"/>
        <v>0</v>
      </c>
      <c r="U125" s="114">
        <f t="shared" si="44"/>
        <v>0</v>
      </c>
      <c r="V125" s="115"/>
    </row>
    <row r="126" spans="1:22" x14ac:dyDescent="0.45">
      <c r="A126" s="223"/>
      <c r="B126" s="126" t="s">
        <v>19</v>
      </c>
      <c r="C126" s="127" t="s">
        <v>25</v>
      </c>
      <c r="D126" s="114">
        <f>IF(B27&gt;B29+B$37,1,IF(B27&lt;=B29+B$35, 0, (B27-B29-B$35)/(B$37-B$35)))</f>
        <v>0</v>
      </c>
      <c r="E126" s="114">
        <f t="shared" ref="E126:U126" si="45">IF(C27&gt;C29+C$37,1,IF(C27&lt;=C29+C$35, 0, (C27-C29-C$35)/(C$37-C$35)))</f>
        <v>0</v>
      </c>
      <c r="F126" s="114">
        <f t="shared" si="45"/>
        <v>1</v>
      </c>
      <c r="G126" s="114">
        <f t="shared" si="45"/>
        <v>0</v>
      </c>
      <c r="H126" s="114">
        <f t="shared" si="45"/>
        <v>0</v>
      </c>
      <c r="I126" s="114">
        <f t="shared" si="45"/>
        <v>1</v>
      </c>
      <c r="J126" s="114">
        <f t="shared" si="45"/>
        <v>0</v>
      </c>
      <c r="K126" s="114">
        <f t="shared" si="45"/>
        <v>0</v>
      </c>
      <c r="L126" s="114">
        <f t="shared" si="45"/>
        <v>0</v>
      </c>
      <c r="M126" s="114">
        <f t="shared" si="45"/>
        <v>0</v>
      </c>
      <c r="N126" s="114">
        <f t="shared" si="45"/>
        <v>0</v>
      </c>
      <c r="O126" s="114">
        <f t="shared" si="45"/>
        <v>0</v>
      </c>
      <c r="P126" s="114">
        <f t="shared" si="45"/>
        <v>0</v>
      </c>
      <c r="Q126" s="114">
        <f t="shared" si="45"/>
        <v>0</v>
      </c>
      <c r="R126" s="114">
        <f t="shared" si="45"/>
        <v>4.2500000000000003E-2</v>
      </c>
      <c r="S126" s="114">
        <f t="shared" si="45"/>
        <v>0</v>
      </c>
      <c r="T126" s="114">
        <f t="shared" si="45"/>
        <v>5.5555555555555552E-2</v>
      </c>
      <c r="U126" s="114">
        <f t="shared" si="45"/>
        <v>5.5555555555555552E-2</v>
      </c>
      <c r="V126" s="115"/>
    </row>
    <row r="127" spans="1:22" x14ac:dyDescent="0.45">
      <c r="A127" s="223"/>
      <c r="B127" s="126" t="s">
        <v>26</v>
      </c>
      <c r="C127" s="127" t="s">
        <v>25</v>
      </c>
      <c r="D127" s="114">
        <f>IF(B27&gt;B30+B$37,1,IF(B27&lt;=B30+B$35, 0, (B27-B30-B$35)/(B$37-B$35)))</f>
        <v>0</v>
      </c>
      <c r="E127" s="114">
        <f t="shared" ref="E127:U127" si="46">IF(C27&gt;C30+C$37,1,IF(C27&lt;=C30+C$35, 0, (C27-C30-C$35)/(C$37-C$35)))</f>
        <v>0</v>
      </c>
      <c r="F127" s="114">
        <f t="shared" si="46"/>
        <v>1</v>
      </c>
      <c r="G127" s="114">
        <f t="shared" si="46"/>
        <v>0</v>
      </c>
      <c r="H127" s="114">
        <f t="shared" si="46"/>
        <v>0</v>
      </c>
      <c r="I127" s="114">
        <f t="shared" si="46"/>
        <v>1</v>
      </c>
      <c r="J127" s="114">
        <f t="shared" si="46"/>
        <v>0</v>
      </c>
      <c r="K127" s="114">
        <f t="shared" si="46"/>
        <v>1</v>
      </c>
      <c r="L127" s="114">
        <f t="shared" si="46"/>
        <v>0</v>
      </c>
      <c r="M127" s="114">
        <f t="shared" si="46"/>
        <v>0.1</v>
      </c>
      <c r="N127" s="114">
        <f t="shared" si="46"/>
        <v>0</v>
      </c>
      <c r="O127" s="114">
        <f t="shared" si="46"/>
        <v>5.5555555555555552E-2</v>
      </c>
      <c r="P127" s="114">
        <f t="shared" si="46"/>
        <v>0</v>
      </c>
      <c r="Q127" s="114">
        <f t="shared" si="46"/>
        <v>0</v>
      </c>
      <c r="R127" s="114">
        <f t="shared" si="46"/>
        <v>0.2</v>
      </c>
      <c r="S127" s="114">
        <f t="shared" si="46"/>
        <v>0</v>
      </c>
      <c r="T127" s="114">
        <f t="shared" si="46"/>
        <v>0</v>
      </c>
      <c r="U127" s="114">
        <f t="shared" si="46"/>
        <v>0</v>
      </c>
      <c r="V127" s="115"/>
    </row>
    <row r="128" spans="1:22" x14ac:dyDescent="0.45">
      <c r="A128" s="223"/>
      <c r="B128" s="126" t="s">
        <v>26</v>
      </c>
      <c r="C128" s="127" t="s">
        <v>54</v>
      </c>
      <c r="D128" s="114">
        <f>IF(B28&gt;B30+B$37,1,IF(B28&lt;=B30+B$35, 0, (B28-B30-B$35)/(B$37-B$35)))</f>
        <v>0</v>
      </c>
      <c r="E128" s="114">
        <f t="shared" ref="E128:U128" si="47">IF(C28&gt;C30+C$37,1,IF(C28&lt;=C30+C$35, 0, (C28-C30-C$35)/(C$37-C$35)))</f>
        <v>0</v>
      </c>
      <c r="F128" s="114">
        <f t="shared" si="47"/>
        <v>1</v>
      </c>
      <c r="G128" s="114">
        <f t="shared" si="47"/>
        <v>8.3333333333333329E-2</v>
      </c>
      <c r="H128" s="114">
        <f t="shared" si="47"/>
        <v>0</v>
      </c>
      <c r="I128" s="114">
        <f t="shared" si="47"/>
        <v>1</v>
      </c>
      <c r="J128" s="114">
        <f t="shared" si="47"/>
        <v>0</v>
      </c>
      <c r="K128" s="114">
        <f t="shared" si="47"/>
        <v>1</v>
      </c>
      <c r="L128" s="114">
        <f t="shared" si="47"/>
        <v>0</v>
      </c>
      <c r="M128" s="114">
        <f t="shared" si="47"/>
        <v>0</v>
      </c>
      <c r="N128" s="114">
        <f t="shared" si="47"/>
        <v>0</v>
      </c>
      <c r="O128" s="114">
        <f t="shared" si="47"/>
        <v>5.5555555555555552E-2</v>
      </c>
      <c r="P128" s="114">
        <f t="shared" si="47"/>
        <v>0</v>
      </c>
      <c r="Q128" s="114">
        <f t="shared" si="47"/>
        <v>0</v>
      </c>
      <c r="R128" s="114">
        <f t="shared" si="47"/>
        <v>7.4999999999999997E-3</v>
      </c>
      <c r="S128" s="114">
        <f t="shared" si="47"/>
        <v>0</v>
      </c>
      <c r="T128" s="114">
        <f t="shared" si="47"/>
        <v>0</v>
      </c>
      <c r="U128" s="114">
        <f t="shared" si="47"/>
        <v>0</v>
      </c>
      <c r="V128" s="115"/>
    </row>
    <row r="129" spans="1:23" x14ac:dyDescent="0.45">
      <c r="A129" s="223"/>
      <c r="B129" s="126" t="s">
        <v>17</v>
      </c>
      <c r="C129" s="127" t="s">
        <v>54</v>
      </c>
      <c r="D129" s="114">
        <f>IF(B28&gt;B31+B$37,1,IF(B28&lt;=B31+B$35, 0, (B28-B31-B$35)/(B$37-B$35)))</f>
        <v>0</v>
      </c>
      <c r="E129" s="114">
        <f t="shared" ref="E129:U129" si="48">IF(C28&gt;C31+C$37,1,IF(C28&lt;=C31+C$35, 0, (C28-C31-C$35)/(C$37-C$35)))</f>
        <v>0</v>
      </c>
      <c r="F129" s="114">
        <f t="shared" si="48"/>
        <v>1</v>
      </c>
      <c r="G129" s="114">
        <f t="shared" si="48"/>
        <v>0</v>
      </c>
      <c r="H129" s="114">
        <f t="shared" si="48"/>
        <v>0</v>
      </c>
      <c r="I129" s="114">
        <f t="shared" si="48"/>
        <v>0</v>
      </c>
      <c r="J129" s="114">
        <f t="shared" si="48"/>
        <v>0</v>
      </c>
      <c r="K129" s="114">
        <f t="shared" si="48"/>
        <v>0</v>
      </c>
      <c r="L129" s="114">
        <f t="shared" si="48"/>
        <v>0</v>
      </c>
      <c r="M129" s="114">
        <f t="shared" si="48"/>
        <v>0</v>
      </c>
      <c r="N129" s="114">
        <f t="shared" si="48"/>
        <v>0</v>
      </c>
      <c r="O129" s="114">
        <f t="shared" si="48"/>
        <v>0</v>
      </c>
      <c r="P129" s="114">
        <f t="shared" si="48"/>
        <v>0</v>
      </c>
      <c r="Q129" s="114">
        <f t="shared" si="48"/>
        <v>0</v>
      </c>
      <c r="R129" s="114">
        <f t="shared" si="48"/>
        <v>0</v>
      </c>
      <c r="S129" s="114">
        <f t="shared" si="48"/>
        <v>0.36166666666666669</v>
      </c>
      <c r="T129" s="114">
        <f t="shared" si="48"/>
        <v>0</v>
      </c>
      <c r="U129" s="114">
        <f t="shared" si="48"/>
        <v>0</v>
      </c>
      <c r="V129" s="115"/>
    </row>
    <row r="130" spans="1:23" ht="15" customHeight="1" x14ac:dyDescent="0.45">
      <c r="A130" s="223"/>
      <c r="B130" s="126" t="s">
        <v>17</v>
      </c>
      <c r="C130" s="127" t="s">
        <v>19</v>
      </c>
      <c r="D130" s="114">
        <f>IF(B29&gt;B31+B$37,1,IF(B29&lt;=B31+B$35, 0, (B29-B31-B$35)/(B$37-B$35)))</f>
        <v>0</v>
      </c>
      <c r="E130" s="114">
        <f t="shared" ref="E130:U130" si="49">IF(C29&gt;C31+C$37,1,IF(C29&lt;=C31+C$35, 0, (C29-C31-C$35)/(C$37-C$35)))</f>
        <v>0</v>
      </c>
      <c r="F130" s="114">
        <f t="shared" si="49"/>
        <v>1</v>
      </c>
      <c r="G130" s="114">
        <f t="shared" si="49"/>
        <v>0</v>
      </c>
      <c r="H130" s="114">
        <f t="shared" si="49"/>
        <v>0</v>
      </c>
      <c r="I130" s="114">
        <f t="shared" si="49"/>
        <v>1</v>
      </c>
      <c r="J130" s="114">
        <f t="shared" si="49"/>
        <v>0</v>
      </c>
      <c r="K130" s="114">
        <f t="shared" si="49"/>
        <v>0</v>
      </c>
      <c r="L130" s="114">
        <f t="shared" si="49"/>
        <v>0</v>
      </c>
      <c r="M130" s="114">
        <f t="shared" si="49"/>
        <v>0</v>
      </c>
      <c r="N130" s="114">
        <f t="shared" si="49"/>
        <v>0</v>
      </c>
      <c r="O130" s="114">
        <f t="shared" si="49"/>
        <v>0</v>
      </c>
      <c r="P130" s="114">
        <f t="shared" si="49"/>
        <v>0</v>
      </c>
      <c r="Q130" s="114">
        <f t="shared" si="49"/>
        <v>0</v>
      </c>
      <c r="R130" s="114">
        <f t="shared" si="49"/>
        <v>0</v>
      </c>
      <c r="S130" s="114">
        <f t="shared" si="49"/>
        <v>0.35833333333333339</v>
      </c>
      <c r="T130" s="114">
        <f t="shared" si="49"/>
        <v>0</v>
      </c>
      <c r="U130" s="114">
        <f t="shared" si="49"/>
        <v>0</v>
      </c>
      <c r="V130" s="115"/>
    </row>
    <row r="131" spans="1:23" s="78" customFormat="1" x14ac:dyDescent="0.45">
      <c r="A131" s="77"/>
      <c r="B131" s="100"/>
      <c r="C131" s="100"/>
      <c r="W131" s="80"/>
    </row>
    <row r="132" spans="1:23" ht="27.75" x14ac:dyDescent="0.45">
      <c r="A132" s="223"/>
      <c r="B132" s="76" t="s">
        <v>78</v>
      </c>
      <c r="C132" s="81" t="s">
        <v>79</v>
      </c>
      <c r="D132" s="37" t="s">
        <v>32</v>
      </c>
      <c r="E132" s="37" t="s">
        <v>33</v>
      </c>
      <c r="F132" s="37" t="s">
        <v>0</v>
      </c>
      <c r="G132" s="37" t="s">
        <v>34</v>
      </c>
      <c r="H132" s="37" t="s">
        <v>35</v>
      </c>
      <c r="I132" s="37" t="s">
        <v>50</v>
      </c>
      <c r="J132" s="37" t="s">
        <v>36</v>
      </c>
      <c r="K132" s="37" t="s">
        <v>37</v>
      </c>
      <c r="L132" s="37" t="s">
        <v>51</v>
      </c>
      <c r="M132" s="37" t="s">
        <v>39</v>
      </c>
      <c r="N132" s="37" t="s">
        <v>40</v>
      </c>
      <c r="O132" s="37" t="s">
        <v>41</v>
      </c>
      <c r="P132" s="37" t="s">
        <v>52</v>
      </c>
      <c r="Q132" s="37" t="s">
        <v>43</v>
      </c>
      <c r="R132" s="37" t="s">
        <v>44</v>
      </c>
      <c r="S132" s="36" t="s">
        <v>45</v>
      </c>
      <c r="T132" s="37" t="s">
        <v>46</v>
      </c>
      <c r="U132" s="37" t="s">
        <v>47</v>
      </c>
    </row>
    <row r="133" spans="1:23" x14ac:dyDescent="0.45">
      <c r="A133" s="223"/>
      <c r="B133" s="112" t="s">
        <v>25</v>
      </c>
      <c r="C133" s="113" t="s">
        <v>54</v>
      </c>
      <c r="D133" s="114" t="str">
        <f t="shared" ref="D133:U147" si="50">IF(D111&gt;$D89,(1-D111)/(1-$D89), "")</f>
        <v/>
      </c>
      <c r="E133" s="114" t="str">
        <f t="shared" si="50"/>
        <v/>
      </c>
      <c r="F133" s="114" t="str">
        <f t="shared" si="50"/>
        <v/>
      </c>
      <c r="G133" s="114" t="str">
        <f t="shared" si="50"/>
        <v/>
      </c>
      <c r="H133" s="114" t="str">
        <f t="shared" si="50"/>
        <v/>
      </c>
      <c r="I133" s="114" t="str">
        <f t="shared" si="50"/>
        <v/>
      </c>
      <c r="J133" s="114" t="str">
        <f t="shared" si="50"/>
        <v/>
      </c>
      <c r="K133" s="114" t="str">
        <f t="shared" si="50"/>
        <v/>
      </c>
      <c r="L133" s="114" t="str">
        <f t="shared" si="50"/>
        <v/>
      </c>
      <c r="M133" s="114" t="str">
        <f t="shared" si="50"/>
        <v/>
      </c>
      <c r="N133" s="114" t="str">
        <f t="shared" si="50"/>
        <v/>
      </c>
      <c r="O133" s="114" t="str">
        <f t="shared" si="50"/>
        <v/>
      </c>
      <c r="P133" s="114" t="str">
        <f t="shared" si="50"/>
        <v/>
      </c>
      <c r="Q133" s="114" t="str">
        <f t="shared" si="50"/>
        <v/>
      </c>
      <c r="R133" s="114" t="str">
        <f t="shared" si="50"/>
        <v/>
      </c>
      <c r="S133" s="114" t="str">
        <f t="shared" si="50"/>
        <v/>
      </c>
      <c r="T133" s="114" t="str">
        <f t="shared" si="50"/>
        <v/>
      </c>
      <c r="U133" s="114" t="str">
        <f t="shared" si="50"/>
        <v/>
      </c>
      <c r="V133" s="115"/>
    </row>
    <row r="134" spans="1:23" x14ac:dyDescent="0.45">
      <c r="A134" s="223"/>
      <c r="B134" s="116" t="s">
        <v>54</v>
      </c>
      <c r="C134" s="117" t="s">
        <v>19</v>
      </c>
      <c r="D134" s="114" t="str">
        <f t="shared" si="50"/>
        <v/>
      </c>
      <c r="E134" s="114" t="str">
        <f t="shared" si="50"/>
        <v/>
      </c>
      <c r="F134" s="114">
        <f t="shared" si="50"/>
        <v>0</v>
      </c>
      <c r="G134" s="114" t="str">
        <f t="shared" si="50"/>
        <v/>
      </c>
      <c r="H134" s="114" t="str">
        <f t="shared" si="50"/>
        <v/>
      </c>
      <c r="I134" s="114">
        <f t="shared" si="50"/>
        <v>0</v>
      </c>
      <c r="J134" s="114" t="str">
        <f t="shared" si="50"/>
        <v/>
      </c>
      <c r="K134" s="114" t="str">
        <f t="shared" si="50"/>
        <v/>
      </c>
      <c r="L134" s="114" t="str">
        <f t="shared" si="50"/>
        <v/>
      </c>
      <c r="M134" s="114" t="str">
        <f t="shared" si="50"/>
        <v/>
      </c>
      <c r="N134" s="114" t="str">
        <f t="shared" si="50"/>
        <v/>
      </c>
      <c r="O134" s="114" t="str">
        <f t="shared" si="50"/>
        <v/>
      </c>
      <c r="P134" s="114" t="str">
        <f t="shared" si="50"/>
        <v/>
      </c>
      <c r="Q134" s="114" t="str">
        <f t="shared" si="50"/>
        <v/>
      </c>
      <c r="R134" s="114" t="str">
        <f t="shared" si="50"/>
        <v/>
      </c>
      <c r="S134" s="114" t="str">
        <f t="shared" si="50"/>
        <v/>
      </c>
      <c r="T134" s="114" t="str">
        <f t="shared" si="50"/>
        <v/>
      </c>
      <c r="U134" s="114" t="str">
        <f t="shared" si="50"/>
        <v/>
      </c>
      <c r="V134" s="115"/>
    </row>
    <row r="135" spans="1:23" x14ac:dyDescent="0.45">
      <c r="A135" s="223"/>
      <c r="B135" s="116" t="s">
        <v>19</v>
      </c>
      <c r="C135" s="117" t="s">
        <v>26</v>
      </c>
      <c r="D135" s="114" t="str">
        <f t="shared" si="50"/>
        <v/>
      </c>
      <c r="E135" s="114" t="str">
        <f t="shared" si="50"/>
        <v/>
      </c>
      <c r="F135" s="114" t="str">
        <f t="shared" si="50"/>
        <v/>
      </c>
      <c r="G135" s="114" t="str">
        <f t="shared" si="50"/>
        <v/>
      </c>
      <c r="H135" s="114" t="str">
        <f t="shared" si="50"/>
        <v/>
      </c>
      <c r="I135" s="114" t="str">
        <f t="shared" si="50"/>
        <v/>
      </c>
      <c r="J135" s="114" t="str">
        <f t="shared" si="50"/>
        <v/>
      </c>
      <c r="K135" s="114" t="str">
        <f t="shared" si="50"/>
        <v/>
      </c>
      <c r="L135" s="114" t="str">
        <f t="shared" si="50"/>
        <v/>
      </c>
      <c r="M135" s="114" t="str">
        <f t="shared" si="50"/>
        <v/>
      </c>
      <c r="N135" s="114" t="str">
        <f t="shared" si="50"/>
        <v/>
      </c>
      <c r="O135" s="114" t="str">
        <f t="shared" si="50"/>
        <v/>
      </c>
      <c r="P135" s="114" t="str">
        <f t="shared" si="50"/>
        <v/>
      </c>
      <c r="Q135" s="114" t="str">
        <f t="shared" si="50"/>
        <v/>
      </c>
      <c r="R135" s="114" t="str">
        <f t="shared" si="50"/>
        <v/>
      </c>
      <c r="S135" s="114" t="str">
        <f t="shared" si="50"/>
        <v/>
      </c>
      <c r="T135" s="114" t="str">
        <f t="shared" si="50"/>
        <v/>
      </c>
      <c r="U135" s="114" t="str">
        <f t="shared" si="50"/>
        <v/>
      </c>
      <c r="V135" s="115"/>
    </row>
    <row r="136" spans="1:23" x14ac:dyDescent="0.45">
      <c r="A136" s="223"/>
      <c r="B136" s="116" t="s">
        <v>26</v>
      </c>
      <c r="C136" s="117" t="s">
        <v>17</v>
      </c>
      <c r="D136" s="114" t="str">
        <f t="shared" si="50"/>
        <v/>
      </c>
      <c r="E136" s="114" t="str">
        <f t="shared" si="50"/>
        <v/>
      </c>
      <c r="F136" s="114">
        <f t="shared" si="50"/>
        <v>0</v>
      </c>
      <c r="G136" s="114" t="str">
        <f t="shared" si="50"/>
        <v/>
      </c>
      <c r="H136" s="114" t="str">
        <f t="shared" si="50"/>
        <v/>
      </c>
      <c r="I136" s="114">
        <f t="shared" si="50"/>
        <v>0</v>
      </c>
      <c r="J136" s="114" t="str">
        <f t="shared" si="50"/>
        <v/>
      </c>
      <c r="K136" s="114">
        <f t="shared" si="50"/>
        <v>0</v>
      </c>
      <c r="L136" s="114" t="str">
        <f t="shared" si="50"/>
        <v/>
      </c>
      <c r="M136" s="114" t="str">
        <f t="shared" si="50"/>
        <v/>
      </c>
      <c r="N136" s="114" t="str">
        <f t="shared" si="50"/>
        <v/>
      </c>
      <c r="O136" s="114" t="str">
        <f t="shared" si="50"/>
        <v/>
      </c>
      <c r="P136" s="114" t="str">
        <f t="shared" si="50"/>
        <v/>
      </c>
      <c r="Q136" s="114" t="str">
        <f t="shared" si="50"/>
        <v/>
      </c>
      <c r="R136" s="114" t="str">
        <f t="shared" si="50"/>
        <v/>
      </c>
      <c r="S136" s="114" t="str">
        <f t="shared" si="50"/>
        <v/>
      </c>
      <c r="T136" s="114" t="str">
        <f t="shared" si="50"/>
        <v/>
      </c>
      <c r="U136" s="114" t="str">
        <f t="shared" si="50"/>
        <v/>
      </c>
      <c r="V136" s="115"/>
    </row>
    <row r="137" spans="1:23" x14ac:dyDescent="0.45">
      <c r="A137" s="223"/>
      <c r="B137" s="116" t="s">
        <v>25</v>
      </c>
      <c r="C137" s="118" t="s">
        <v>17</v>
      </c>
      <c r="D137" s="114" t="str">
        <f t="shared" si="50"/>
        <v/>
      </c>
      <c r="E137" s="114" t="str">
        <f t="shared" si="50"/>
        <v/>
      </c>
      <c r="F137" s="114" t="str">
        <f t="shared" si="50"/>
        <v/>
      </c>
      <c r="G137" s="114" t="str">
        <f t="shared" si="50"/>
        <v/>
      </c>
      <c r="H137" s="114" t="str">
        <f t="shared" si="50"/>
        <v/>
      </c>
      <c r="I137" s="114" t="str">
        <f t="shared" si="50"/>
        <v/>
      </c>
      <c r="J137" s="114" t="str">
        <f t="shared" si="50"/>
        <v/>
      </c>
      <c r="K137" s="114" t="str">
        <f t="shared" si="50"/>
        <v/>
      </c>
      <c r="L137" s="114" t="str">
        <f t="shared" si="50"/>
        <v/>
      </c>
      <c r="M137" s="114" t="str">
        <f t="shared" si="50"/>
        <v/>
      </c>
      <c r="N137" s="114" t="str">
        <f t="shared" si="50"/>
        <v/>
      </c>
      <c r="O137" s="114" t="str">
        <f t="shared" si="50"/>
        <v/>
      </c>
      <c r="P137" s="114" t="str">
        <f t="shared" si="50"/>
        <v/>
      </c>
      <c r="Q137" s="114" t="str">
        <f t="shared" si="50"/>
        <v/>
      </c>
      <c r="R137" s="114" t="str">
        <f t="shared" si="50"/>
        <v/>
      </c>
      <c r="S137" s="114" t="str">
        <f t="shared" si="50"/>
        <v/>
      </c>
      <c r="T137" s="114" t="str">
        <f t="shared" si="50"/>
        <v/>
      </c>
      <c r="U137" s="114" t="str">
        <f t="shared" si="50"/>
        <v/>
      </c>
      <c r="V137" s="115"/>
    </row>
    <row r="138" spans="1:23" x14ac:dyDescent="0.45">
      <c r="A138" s="223"/>
      <c r="B138" s="119" t="s">
        <v>25</v>
      </c>
      <c r="C138" s="120" t="s">
        <v>19</v>
      </c>
      <c r="D138" s="114" t="str">
        <f t="shared" si="50"/>
        <v/>
      </c>
      <c r="E138" s="114" t="str">
        <f t="shared" si="50"/>
        <v/>
      </c>
      <c r="F138" s="114" t="str">
        <f t="shared" si="50"/>
        <v/>
      </c>
      <c r="G138" s="114" t="str">
        <f t="shared" si="50"/>
        <v/>
      </c>
      <c r="H138" s="114" t="str">
        <f t="shared" si="50"/>
        <v/>
      </c>
      <c r="I138" s="114" t="str">
        <f t="shared" si="50"/>
        <v/>
      </c>
      <c r="J138" s="114" t="str">
        <f t="shared" si="50"/>
        <v/>
      </c>
      <c r="K138" s="114" t="str">
        <f t="shared" si="50"/>
        <v/>
      </c>
      <c r="L138" s="114" t="str">
        <f t="shared" si="50"/>
        <v/>
      </c>
      <c r="M138" s="114" t="str">
        <f t="shared" si="50"/>
        <v/>
      </c>
      <c r="N138" s="114" t="str">
        <f t="shared" si="50"/>
        <v/>
      </c>
      <c r="O138" s="114" t="str">
        <f t="shared" si="50"/>
        <v/>
      </c>
      <c r="P138" s="114" t="str">
        <f t="shared" si="50"/>
        <v/>
      </c>
      <c r="Q138" s="114" t="str">
        <f t="shared" si="50"/>
        <v/>
      </c>
      <c r="R138" s="114" t="str">
        <f t="shared" si="50"/>
        <v/>
      </c>
      <c r="S138" s="114" t="str">
        <f t="shared" si="50"/>
        <v/>
      </c>
      <c r="T138" s="114" t="str">
        <f t="shared" si="50"/>
        <v/>
      </c>
      <c r="U138" s="114" t="str">
        <f t="shared" si="50"/>
        <v/>
      </c>
      <c r="V138" s="115"/>
    </row>
    <row r="139" spans="1:23" x14ac:dyDescent="0.45">
      <c r="A139" s="223"/>
      <c r="B139" s="119" t="s">
        <v>25</v>
      </c>
      <c r="C139" s="120" t="s">
        <v>26</v>
      </c>
      <c r="D139" s="114" t="str">
        <f t="shared" si="50"/>
        <v/>
      </c>
      <c r="E139" s="114" t="str">
        <f t="shared" si="50"/>
        <v/>
      </c>
      <c r="F139" s="114" t="str">
        <f t="shared" si="50"/>
        <v/>
      </c>
      <c r="G139" s="114" t="str">
        <f t="shared" si="50"/>
        <v/>
      </c>
      <c r="H139" s="114" t="str">
        <f t="shared" si="50"/>
        <v/>
      </c>
      <c r="I139" s="114" t="str">
        <f t="shared" si="50"/>
        <v/>
      </c>
      <c r="J139" s="114" t="str">
        <f t="shared" si="50"/>
        <v/>
      </c>
      <c r="K139" s="114" t="str">
        <f t="shared" si="50"/>
        <v/>
      </c>
      <c r="L139" s="114" t="str">
        <f t="shared" si="50"/>
        <v/>
      </c>
      <c r="M139" s="114" t="str">
        <f t="shared" si="50"/>
        <v/>
      </c>
      <c r="N139" s="114" t="str">
        <f t="shared" si="50"/>
        <v/>
      </c>
      <c r="O139" s="114" t="str">
        <f t="shared" si="50"/>
        <v/>
      </c>
      <c r="P139" s="114" t="str">
        <f t="shared" si="50"/>
        <v/>
      </c>
      <c r="Q139" s="114" t="str">
        <f t="shared" si="50"/>
        <v/>
      </c>
      <c r="R139" s="114" t="str">
        <f t="shared" si="50"/>
        <v/>
      </c>
      <c r="S139" s="114" t="str">
        <f t="shared" si="50"/>
        <v/>
      </c>
      <c r="T139" s="114" t="str">
        <f t="shared" si="50"/>
        <v/>
      </c>
      <c r="U139" s="114" t="str">
        <f t="shared" si="50"/>
        <v/>
      </c>
      <c r="V139" s="115"/>
    </row>
    <row r="140" spans="1:23" x14ac:dyDescent="0.45">
      <c r="A140" s="223"/>
      <c r="B140" s="119" t="s">
        <v>54</v>
      </c>
      <c r="C140" s="120" t="s">
        <v>26</v>
      </c>
      <c r="D140" s="114" t="str">
        <f t="shared" si="50"/>
        <v/>
      </c>
      <c r="E140" s="114" t="str">
        <f t="shared" si="50"/>
        <v/>
      </c>
      <c r="F140" s="114">
        <f t="shared" si="50"/>
        <v>0</v>
      </c>
      <c r="G140" s="114" t="str">
        <f t="shared" si="50"/>
        <v/>
      </c>
      <c r="H140" s="114" t="str">
        <f t="shared" si="50"/>
        <v/>
      </c>
      <c r="I140" s="114" t="str">
        <f t="shared" si="50"/>
        <v/>
      </c>
      <c r="J140" s="114" t="str">
        <f t="shared" si="50"/>
        <v/>
      </c>
      <c r="K140" s="114" t="str">
        <f t="shared" si="50"/>
        <v/>
      </c>
      <c r="L140" s="114" t="str">
        <f t="shared" si="50"/>
        <v/>
      </c>
      <c r="M140" s="114" t="str">
        <f t="shared" si="50"/>
        <v/>
      </c>
      <c r="N140" s="114" t="str">
        <f t="shared" si="50"/>
        <v/>
      </c>
      <c r="O140" s="114" t="str">
        <f t="shared" si="50"/>
        <v/>
      </c>
      <c r="P140" s="114" t="str">
        <f t="shared" si="50"/>
        <v/>
      </c>
      <c r="Q140" s="114" t="str">
        <f t="shared" si="50"/>
        <v/>
      </c>
      <c r="R140" s="114" t="str">
        <f t="shared" si="50"/>
        <v/>
      </c>
      <c r="S140" s="114" t="str">
        <f t="shared" si="50"/>
        <v/>
      </c>
      <c r="T140" s="114" t="str">
        <f t="shared" si="50"/>
        <v/>
      </c>
      <c r="U140" s="114" t="str">
        <f t="shared" si="50"/>
        <v/>
      </c>
      <c r="V140" s="115"/>
    </row>
    <row r="141" spans="1:23" x14ac:dyDescent="0.45">
      <c r="A141" s="223"/>
      <c r="B141" s="119" t="s">
        <v>54</v>
      </c>
      <c r="C141" s="120" t="s">
        <v>17</v>
      </c>
      <c r="D141" s="114" t="str">
        <f t="shared" si="50"/>
        <v/>
      </c>
      <c r="E141" s="114" t="str">
        <f t="shared" si="50"/>
        <v/>
      </c>
      <c r="F141" s="114">
        <f t="shared" si="50"/>
        <v>0</v>
      </c>
      <c r="G141" s="114" t="str">
        <f t="shared" si="50"/>
        <v/>
      </c>
      <c r="H141" s="114" t="str">
        <f t="shared" si="50"/>
        <v/>
      </c>
      <c r="I141" s="114">
        <f t="shared" si="50"/>
        <v>0</v>
      </c>
      <c r="J141" s="114" t="str">
        <f t="shared" si="50"/>
        <v/>
      </c>
      <c r="K141" s="114" t="str">
        <f t="shared" si="50"/>
        <v/>
      </c>
      <c r="L141" s="114" t="str">
        <f t="shared" si="50"/>
        <v/>
      </c>
      <c r="M141" s="114" t="str">
        <f t="shared" si="50"/>
        <v/>
      </c>
      <c r="N141" s="114" t="str">
        <f t="shared" si="50"/>
        <v/>
      </c>
      <c r="O141" s="114" t="str">
        <f t="shared" si="50"/>
        <v/>
      </c>
      <c r="P141" s="114" t="str">
        <f t="shared" si="50"/>
        <v/>
      </c>
      <c r="Q141" s="114" t="str">
        <f t="shared" si="50"/>
        <v/>
      </c>
      <c r="R141" s="114" t="str">
        <f t="shared" si="50"/>
        <v/>
      </c>
      <c r="S141" s="114" t="str">
        <f t="shared" si="50"/>
        <v/>
      </c>
      <c r="T141" s="114" t="str">
        <f t="shared" si="50"/>
        <v/>
      </c>
      <c r="U141" s="114" t="str">
        <f t="shared" si="50"/>
        <v/>
      </c>
      <c r="V141" s="115"/>
    </row>
    <row r="142" spans="1:23" ht="15" customHeight="1" x14ac:dyDescent="0.45">
      <c r="A142" s="223"/>
      <c r="B142" s="119" t="s">
        <v>19</v>
      </c>
      <c r="C142" s="120" t="s">
        <v>17</v>
      </c>
      <c r="D142" s="114" t="str">
        <f t="shared" si="50"/>
        <v/>
      </c>
      <c r="E142" s="114" t="str">
        <f t="shared" si="50"/>
        <v/>
      </c>
      <c r="F142" s="114">
        <f t="shared" si="50"/>
        <v>0</v>
      </c>
      <c r="G142" s="114" t="str">
        <f t="shared" si="50"/>
        <v/>
      </c>
      <c r="H142" s="114" t="str">
        <f t="shared" si="50"/>
        <v/>
      </c>
      <c r="I142" s="114" t="str">
        <f t="shared" si="50"/>
        <v/>
      </c>
      <c r="J142" s="114" t="str">
        <f t="shared" si="50"/>
        <v/>
      </c>
      <c r="K142" s="114" t="str">
        <f t="shared" si="50"/>
        <v/>
      </c>
      <c r="L142" s="114" t="str">
        <f t="shared" si="50"/>
        <v/>
      </c>
      <c r="M142" s="114" t="str">
        <f t="shared" si="50"/>
        <v/>
      </c>
      <c r="N142" s="114" t="str">
        <f t="shared" si="50"/>
        <v/>
      </c>
      <c r="O142" s="114" t="str">
        <f t="shared" si="50"/>
        <v/>
      </c>
      <c r="P142" s="114" t="str">
        <f t="shared" si="50"/>
        <v/>
      </c>
      <c r="Q142" s="114" t="str">
        <f t="shared" si="50"/>
        <v/>
      </c>
      <c r="R142" s="114" t="str">
        <f t="shared" si="50"/>
        <v/>
      </c>
      <c r="S142" s="114" t="str">
        <f t="shared" si="50"/>
        <v/>
      </c>
      <c r="T142" s="114" t="str">
        <f t="shared" si="50"/>
        <v/>
      </c>
      <c r="U142" s="114" t="str">
        <f t="shared" si="50"/>
        <v/>
      </c>
      <c r="V142" s="115"/>
    </row>
    <row r="143" spans="1:23" x14ac:dyDescent="0.45">
      <c r="A143" s="76"/>
      <c r="B143" s="113" t="s">
        <v>54</v>
      </c>
      <c r="C143" s="112" t="s">
        <v>25</v>
      </c>
      <c r="D143" s="114" t="str">
        <f t="shared" si="50"/>
        <v/>
      </c>
      <c r="E143" s="114" t="str">
        <f t="shared" si="50"/>
        <v/>
      </c>
      <c r="F143" s="114">
        <f t="shared" si="50"/>
        <v>0</v>
      </c>
      <c r="G143" s="114" t="str">
        <f t="shared" si="50"/>
        <v/>
      </c>
      <c r="H143" s="114" t="str">
        <f t="shared" si="50"/>
        <v/>
      </c>
      <c r="I143" s="114">
        <f t="shared" si="50"/>
        <v>0</v>
      </c>
      <c r="J143" s="114" t="str">
        <f t="shared" si="50"/>
        <v/>
      </c>
      <c r="K143" s="114" t="str">
        <f t="shared" si="50"/>
        <v/>
      </c>
      <c r="L143" s="114" t="str">
        <f t="shared" si="50"/>
        <v/>
      </c>
      <c r="M143" s="114" t="str">
        <f t="shared" si="50"/>
        <v/>
      </c>
      <c r="N143" s="114" t="str">
        <f t="shared" si="50"/>
        <v/>
      </c>
      <c r="O143" s="114" t="str">
        <f t="shared" si="50"/>
        <v/>
      </c>
      <c r="P143" s="114" t="str">
        <f t="shared" si="50"/>
        <v/>
      </c>
      <c r="Q143" s="114" t="str">
        <f t="shared" si="50"/>
        <v/>
      </c>
      <c r="R143" s="114" t="str">
        <f t="shared" si="50"/>
        <v/>
      </c>
      <c r="S143" s="114" t="str">
        <f t="shared" si="50"/>
        <v/>
      </c>
      <c r="T143" s="114" t="str">
        <f t="shared" si="50"/>
        <v/>
      </c>
      <c r="U143" s="114" t="str">
        <f t="shared" si="50"/>
        <v/>
      </c>
      <c r="V143" s="115"/>
    </row>
    <row r="144" spans="1:23" x14ac:dyDescent="0.45">
      <c r="A144" s="76"/>
      <c r="B144" s="117" t="s">
        <v>19</v>
      </c>
      <c r="C144" s="116" t="s">
        <v>54</v>
      </c>
      <c r="D144" s="114" t="str">
        <f t="shared" si="50"/>
        <v/>
      </c>
      <c r="E144" s="114" t="str">
        <f t="shared" si="50"/>
        <v/>
      </c>
      <c r="F144" s="114">
        <f t="shared" si="50"/>
        <v>0</v>
      </c>
      <c r="G144" s="114" t="str">
        <f t="shared" si="50"/>
        <v/>
      </c>
      <c r="H144" s="114" t="str">
        <f t="shared" si="50"/>
        <v/>
      </c>
      <c r="I144" s="114" t="str">
        <f t="shared" si="50"/>
        <v/>
      </c>
      <c r="J144" s="114" t="str">
        <f t="shared" si="50"/>
        <v/>
      </c>
      <c r="K144" s="114" t="str">
        <f t="shared" si="50"/>
        <v/>
      </c>
      <c r="L144" s="114" t="str">
        <f t="shared" si="50"/>
        <v/>
      </c>
      <c r="M144" s="114" t="str">
        <f t="shared" si="50"/>
        <v/>
      </c>
      <c r="N144" s="114" t="str">
        <f t="shared" si="50"/>
        <v/>
      </c>
      <c r="O144" s="114" t="str">
        <f t="shared" si="50"/>
        <v/>
      </c>
      <c r="P144" s="114" t="str">
        <f t="shared" si="50"/>
        <v/>
      </c>
      <c r="Q144" s="114" t="str">
        <f t="shared" si="50"/>
        <v/>
      </c>
      <c r="R144" s="114" t="str">
        <f t="shared" si="50"/>
        <v/>
      </c>
      <c r="S144" s="114" t="str">
        <f t="shared" si="50"/>
        <v/>
      </c>
      <c r="T144" s="114" t="str">
        <f t="shared" si="50"/>
        <v/>
      </c>
      <c r="U144" s="114" t="str">
        <f t="shared" si="50"/>
        <v/>
      </c>
      <c r="V144" s="115"/>
    </row>
    <row r="145" spans="1:23" x14ac:dyDescent="0.45">
      <c r="A145" s="76"/>
      <c r="B145" s="117" t="s">
        <v>26</v>
      </c>
      <c r="C145" s="116" t="s">
        <v>19</v>
      </c>
      <c r="D145" s="114" t="str">
        <f t="shared" si="50"/>
        <v/>
      </c>
      <c r="E145" s="114" t="str">
        <f t="shared" si="50"/>
        <v/>
      </c>
      <c r="F145" s="114">
        <f t="shared" si="50"/>
        <v>0</v>
      </c>
      <c r="G145" s="114" t="str">
        <f t="shared" si="50"/>
        <v/>
      </c>
      <c r="H145" s="114" t="str">
        <f t="shared" si="50"/>
        <v/>
      </c>
      <c r="I145" s="114">
        <f t="shared" si="50"/>
        <v>0</v>
      </c>
      <c r="J145" s="114" t="str">
        <f t="shared" si="50"/>
        <v/>
      </c>
      <c r="K145" s="114">
        <f t="shared" si="50"/>
        <v>0</v>
      </c>
      <c r="L145" s="114" t="str">
        <f t="shared" si="50"/>
        <v/>
      </c>
      <c r="M145" s="114" t="str">
        <f t="shared" si="50"/>
        <v/>
      </c>
      <c r="N145" s="114" t="str">
        <f t="shared" si="50"/>
        <v/>
      </c>
      <c r="O145" s="114" t="str">
        <f t="shared" si="50"/>
        <v/>
      </c>
      <c r="P145" s="114" t="str">
        <f t="shared" si="50"/>
        <v/>
      </c>
      <c r="Q145" s="114" t="str">
        <f t="shared" si="50"/>
        <v/>
      </c>
      <c r="R145" s="114" t="str">
        <f t="shared" si="50"/>
        <v/>
      </c>
      <c r="S145" s="114" t="str">
        <f t="shared" si="50"/>
        <v/>
      </c>
      <c r="T145" s="114" t="str">
        <f t="shared" si="50"/>
        <v/>
      </c>
      <c r="U145" s="114" t="str">
        <f t="shared" si="50"/>
        <v/>
      </c>
      <c r="V145" s="115"/>
    </row>
    <row r="146" spans="1:23" x14ac:dyDescent="0.45">
      <c r="A146" s="76"/>
      <c r="B146" s="117" t="s">
        <v>17</v>
      </c>
      <c r="C146" s="116" t="s">
        <v>26</v>
      </c>
      <c r="D146" s="114" t="str">
        <f t="shared" si="50"/>
        <v/>
      </c>
      <c r="E146" s="114" t="str">
        <f t="shared" si="50"/>
        <v/>
      </c>
      <c r="F146" s="114">
        <f t="shared" si="50"/>
        <v>0</v>
      </c>
      <c r="G146" s="114" t="str">
        <f t="shared" si="50"/>
        <v/>
      </c>
      <c r="H146" s="114" t="str">
        <f t="shared" si="50"/>
        <v/>
      </c>
      <c r="I146" s="114" t="str">
        <f t="shared" si="50"/>
        <v/>
      </c>
      <c r="J146" s="114" t="str">
        <f t="shared" si="50"/>
        <v/>
      </c>
      <c r="K146" s="114" t="str">
        <f t="shared" si="50"/>
        <v/>
      </c>
      <c r="L146" s="114" t="str">
        <f t="shared" si="50"/>
        <v/>
      </c>
      <c r="M146" s="114" t="str">
        <f t="shared" si="50"/>
        <v/>
      </c>
      <c r="N146" s="114" t="str">
        <f t="shared" si="50"/>
        <v/>
      </c>
      <c r="O146" s="114" t="str">
        <f t="shared" si="50"/>
        <v/>
      </c>
      <c r="P146" s="114" t="str">
        <f t="shared" si="50"/>
        <v/>
      </c>
      <c r="Q146" s="114" t="str">
        <f t="shared" si="50"/>
        <v/>
      </c>
      <c r="R146" s="114" t="str">
        <f t="shared" si="50"/>
        <v/>
      </c>
      <c r="S146" s="114" t="str">
        <f t="shared" si="50"/>
        <v/>
      </c>
      <c r="T146" s="114" t="str">
        <f t="shared" si="50"/>
        <v/>
      </c>
      <c r="U146" s="114" t="str">
        <f t="shared" si="50"/>
        <v/>
      </c>
      <c r="V146" s="115"/>
    </row>
    <row r="147" spans="1:23" x14ac:dyDescent="0.45">
      <c r="A147" s="76"/>
      <c r="B147" s="118" t="s">
        <v>17</v>
      </c>
      <c r="C147" s="116" t="s">
        <v>25</v>
      </c>
      <c r="D147" s="114" t="str">
        <f t="shared" si="50"/>
        <v/>
      </c>
      <c r="E147" s="114" t="str">
        <f t="shared" si="50"/>
        <v/>
      </c>
      <c r="F147" s="114">
        <f t="shared" si="50"/>
        <v>0</v>
      </c>
      <c r="G147" s="114" t="str">
        <f t="shared" ref="E147:U152" si="51">IF(G125&gt;$D103,(1-G125)/(1-$D103), "")</f>
        <v/>
      </c>
      <c r="H147" s="114" t="str">
        <f t="shared" si="51"/>
        <v/>
      </c>
      <c r="I147" s="114">
        <f t="shared" si="51"/>
        <v>0</v>
      </c>
      <c r="J147" s="114" t="str">
        <f t="shared" si="51"/>
        <v/>
      </c>
      <c r="K147" s="114" t="str">
        <f t="shared" si="51"/>
        <v/>
      </c>
      <c r="L147" s="114" t="str">
        <f t="shared" si="51"/>
        <v/>
      </c>
      <c r="M147" s="114" t="str">
        <f t="shared" si="51"/>
        <v/>
      </c>
      <c r="N147" s="114" t="str">
        <f t="shared" si="51"/>
        <v/>
      </c>
      <c r="O147" s="114" t="str">
        <f t="shared" si="51"/>
        <v/>
      </c>
      <c r="P147" s="114" t="str">
        <f t="shared" si="51"/>
        <v/>
      </c>
      <c r="Q147" s="114" t="str">
        <f t="shared" si="51"/>
        <v/>
      </c>
      <c r="R147" s="114" t="str">
        <f t="shared" si="51"/>
        <v/>
      </c>
      <c r="S147" s="114" t="str">
        <f t="shared" si="51"/>
        <v/>
      </c>
      <c r="T147" s="114" t="str">
        <f t="shared" si="51"/>
        <v/>
      </c>
      <c r="U147" s="114" t="str">
        <f t="shared" si="51"/>
        <v/>
      </c>
      <c r="V147" s="115"/>
    </row>
    <row r="148" spans="1:23" x14ac:dyDescent="0.45">
      <c r="A148" s="76"/>
      <c r="B148" s="120" t="s">
        <v>19</v>
      </c>
      <c r="C148" s="119" t="s">
        <v>25</v>
      </c>
      <c r="D148" s="114" t="str">
        <f t="shared" ref="D148:D152" si="52">IF(D126&gt;$D104,(1-D126)/(1-$D104), "")</f>
        <v/>
      </c>
      <c r="E148" s="114" t="str">
        <f t="shared" si="51"/>
        <v/>
      </c>
      <c r="F148" s="114">
        <f t="shared" si="51"/>
        <v>0</v>
      </c>
      <c r="G148" s="114" t="str">
        <f t="shared" si="51"/>
        <v/>
      </c>
      <c r="H148" s="114" t="str">
        <f t="shared" si="51"/>
        <v/>
      </c>
      <c r="I148" s="114">
        <f t="shared" si="51"/>
        <v>0</v>
      </c>
      <c r="J148" s="114" t="str">
        <f t="shared" si="51"/>
        <v/>
      </c>
      <c r="K148" s="114" t="str">
        <f t="shared" si="51"/>
        <v/>
      </c>
      <c r="L148" s="114" t="str">
        <f t="shared" si="51"/>
        <v/>
      </c>
      <c r="M148" s="114" t="str">
        <f t="shared" si="51"/>
        <v/>
      </c>
      <c r="N148" s="114" t="str">
        <f t="shared" si="51"/>
        <v/>
      </c>
      <c r="O148" s="114" t="str">
        <f t="shared" si="51"/>
        <v/>
      </c>
      <c r="P148" s="114" t="str">
        <f t="shared" si="51"/>
        <v/>
      </c>
      <c r="Q148" s="114" t="str">
        <f t="shared" si="51"/>
        <v/>
      </c>
      <c r="R148" s="114" t="str">
        <f t="shared" si="51"/>
        <v/>
      </c>
      <c r="S148" s="114" t="str">
        <f t="shared" si="51"/>
        <v/>
      </c>
      <c r="T148" s="114" t="str">
        <f t="shared" si="51"/>
        <v/>
      </c>
      <c r="U148" s="114" t="str">
        <f t="shared" si="51"/>
        <v/>
      </c>
      <c r="V148" s="115"/>
    </row>
    <row r="149" spans="1:23" x14ac:dyDescent="0.45">
      <c r="A149" s="76"/>
      <c r="B149" s="120" t="s">
        <v>26</v>
      </c>
      <c r="C149" s="119" t="s">
        <v>25</v>
      </c>
      <c r="D149" s="114" t="str">
        <f t="shared" si="52"/>
        <v/>
      </c>
      <c r="E149" s="114" t="str">
        <f t="shared" si="51"/>
        <v/>
      </c>
      <c r="F149" s="114">
        <f t="shared" si="51"/>
        <v>0</v>
      </c>
      <c r="G149" s="114" t="str">
        <f t="shared" si="51"/>
        <v/>
      </c>
      <c r="H149" s="114" t="str">
        <f t="shared" si="51"/>
        <v/>
      </c>
      <c r="I149" s="114">
        <f t="shared" si="51"/>
        <v>0</v>
      </c>
      <c r="J149" s="114" t="str">
        <f t="shared" si="51"/>
        <v/>
      </c>
      <c r="K149" s="114">
        <f t="shared" si="51"/>
        <v>0</v>
      </c>
      <c r="L149" s="114" t="str">
        <f t="shared" si="51"/>
        <v/>
      </c>
      <c r="M149" s="114" t="str">
        <f t="shared" si="51"/>
        <v/>
      </c>
      <c r="N149" s="114" t="str">
        <f t="shared" si="51"/>
        <v/>
      </c>
      <c r="O149" s="114" t="str">
        <f t="shared" si="51"/>
        <v/>
      </c>
      <c r="P149" s="114" t="str">
        <f t="shared" si="51"/>
        <v/>
      </c>
      <c r="Q149" s="114" t="str">
        <f t="shared" si="51"/>
        <v/>
      </c>
      <c r="R149" s="114" t="str">
        <f t="shared" si="51"/>
        <v/>
      </c>
      <c r="S149" s="114" t="str">
        <f t="shared" si="51"/>
        <v/>
      </c>
      <c r="T149" s="114" t="str">
        <f t="shared" si="51"/>
        <v/>
      </c>
      <c r="U149" s="114" t="str">
        <f t="shared" si="51"/>
        <v/>
      </c>
      <c r="V149" s="115"/>
    </row>
    <row r="150" spans="1:23" x14ac:dyDescent="0.45">
      <c r="A150" s="76"/>
      <c r="B150" s="120" t="s">
        <v>26</v>
      </c>
      <c r="C150" s="119" t="s">
        <v>54</v>
      </c>
      <c r="D150" s="114" t="str">
        <f t="shared" si="52"/>
        <v/>
      </c>
      <c r="E150" s="114" t="str">
        <f t="shared" si="51"/>
        <v/>
      </c>
      <c r="F150" s="114">
        <f t="shared" si="51"/>
        <v>0</v>
      </c>
      <c r="G150" s="114" t="str">
        <f t="shared" si="51"/>
        <v/>
      </c>
      <c r="H150" s="114" t="str">
        <f t="shared" si="51"/>
        <v/>
      </c>
      <c r="I150" s="114">
        <f t="shared" si="51"/>
        <v>0</v>
      </c>
      <c r="J150" s="114" t="str">
        <f t="shared" si="51"/>
        <v/>
      </c>
      <c r="K150" s="114">
        <f t="shared" si="51"/>
        <v>0</v>
      </c>
      <c r="L150" s="114" t="str">
        <f t="shared" si="51"/>
        <v/>
      </c>
      <c r="M150" s="114" t="str">
        <f t="shared" si="51"/>
        <v/>
      </c>
      <c r="N150" s="114" t="str">
        <f t="shared" si="51"/>
        <v/>
      </c>
      <c r="O150" s="114" t="str">
        <f t="shared" si="51"/>
        <v/>
      </c>
      <c r="P150" s="114" t="str">
        <f t="shared" si="51"/>
        <v/>
      </c>
      <c r="Q150" s="114" t="str">
        <f t="shared" si="51"/>
        <v/>
      </c>
      <c r="R150" s="114" t="str">
        <f t="shared" si="51"/>
        <v/>
      </c>
      <c r="S150" s="114" t="str">
        <f t="shared" si="51"/>
        <v/>
      </c>
      <c r="T150" s="114" t="str">
        <f t="shared" si="51"/>
        <v/>
      </c>
      <c r="U150" s="114" t="str">
        <f t="shared" si="51"/>
        <v/>
      </c>
      <c r="V150" s="115"/>
    </row>
    <row r="151" spans="1:23" x14ac:dyDescent="0.45">
      <c r="A151" s="76"/>
      <c r="B151" s="120" t="s">
        <v>17</v>
      </c>
      <c r="C151" s="119" t="s">
        <v>54</v>
      </c>
      <c r="D151" s="114" t="str">
        <f t="shared" si="52"/>
        <v/>
      </c>
      <c r="E151" s="114" t="str">
        <f t="shared" si="51"/>
        <v/>
      </c>
      <c r="F151" s="114">
        <f t="shared" si="51"/>
        <v>0</v>
      </c>
      <c r="G151" s="114" t="str">
        <f t="shared" si="51"/>
        <v/>
      </c>
      <c r="H151" s="114" t="str">
        <f t="shared" si="51"/>
        <v/>
      </c>
      <c r="I151" s="114" t="str">
        <f t="shared" si="51"/>
        <v/>
      </c>
      <c r="J151" s="114" t="str">
        <f t="shared" si="51"/>
        <v/>
      </c>
      <c r="K151" s="114" t="str">
        <f t="shared" si="51"/>
        <v/>
      </c>
      <c r="L151" s="114" t="str">
        <f t="shared" si="51"/>
        <v/>
      </c>
      <c r="M151" s="114" t="str">
        <f t="shared" si="51"/>
        <v/>
      </c>
      <c r="N151" s="114" t="str">
        <f t="shared" si="51"/>
        <v/>
      </c>
      <c r="O151" s="114" t="str">
        <f t="shared" si="51"/>
        <v/>
      </c>
      <c r="P151" s="114" t="str">
        <f t="shared" si="51"/>
        <v/>
      </c>
      <c r="Q151" s="114" t="str">
        <f t="shared" si="51"/>
        <v/>
      </c>
      <c r="R151" s="114" t="str">
        <f t="shared" si="51"/>
        <v/>
      </c>
      <c r="S151" s="114" t="str">
        <f t="shared" si="51"/>
        <v/>
      </c>
      <c r="T151" s="114" t="str">
        <f t="shared" si="51"/>
        <v/>
      </c>
      <c r="U151" s="114" t="str">
        <f t="shared" si="51"/>
        <v/>
      </c>
      <c r="V151" s="115"/>
    </row>
    <row r="152" spans="1:23" ht="15" customHeight="1" x14ac:dyDescent="0.45">
      <c r="A152" s="76"/>
      <c r="B152" s="120" t="s">
        <v>17</v>
      </c>
      <c r="C152" s="119" t="s">
        <v>19</v>
      </c>
      <c r="D152" s="114" t="str">
        <f t="shared" si="52"/>
        <v/>
      </c>
      <c r="E152" s="114" t="str">
        <f t="shared" si="51"/>
        <v/>
      </c>
      <c r="F152" s="114">
        <f t="shared" si="51"/>
        <v>0</v>
      </c>
      <c r="G152" s="114" t="str">
        <f t="shared" si="51"/>
        <v/>
      </c>
      <c r="H152" s="114" t="str">
        <f t="shared" si="51"/>
        <v/>
      </c>
      <c r="I152" s="114">
        <f t="shared" si="51"/>
        <v>0</v>
      </c>
      <c r="J152" s="114" t="str">
        <f t="shared" si="51"/>
        <v/>
      </c>
      <c r="K152" s="114" t="str">
        <f t="shared" si="51"/>
        <v/>
      </c>
      <c r="L152" s="114" t="str">
        <f t="shared" si="51"/>
        <v/>
      </c>
      <c r="M152" s="114" t="str">
        <f t="shared" si="51"/>
        <v/>
      </c>
      <c r="N152" s="114" t="str">
        <f t="shared" si="51"/>
        <v/>
      </c>
      <c r="O152" s="114" t="str">
        <f t="shared" si="51"/>
        <v/>
      </c>
      <c r="P152" s="114" t="str">
        <f t="shared" si="51"/>
        <v/>
      </c>
      <c r="Q152" s="114" t="str">
        <f t="shared" si="51"/>
        <v/>
      </c>
      <c r="R152" s="114" t="str">
        <f t="shared" si="51"/>
        <v/>
      </c>
      <c r="S152" s="114" t="str">
        <f t="shared" si="51"/>
        <v/>
      </c>
      <c r="T152" s="114" t="str">
        <f t="shared" si="51"/>
        <v/>
      </c>
      <c r="U152" s="114" t="str">
        <f t="shared" si="51"/>
        <v/>
      </c>
      <c r="V152" s="115"/>
    </row>
    <row r="153" spans="1:23" s="78" customFormat="1" x14ac:dyDescent="0.45">
      <c r="A153" s="77"/>
      <c r="B153" s="100"/>
      <c r="C153" s="100"/>
      <c r="W153" s="80"/>
    </row>
    <row r="154" spans="1:23" ht="27.75" x14ac:dyDescent="0.45">
      <c r="A154" s="223" t="s">
        <v>84</v>
      </c>
      <c r="B154" s="76" t="s">
        <v>78</v>
      </c>
      <c r="C154" s="81" t="s">
        <v>79</v>
      </c>
      <c r="D154" s="37" t="s">
        <v>32</v>
      </c>
      <c r="E154" s="37" t="s">
        <v>33</v>
      </c>
      <c r="F154" s="37" t="s">
        <v>0</v>
      </c>
      <c r="G154" s="37" t="s">
        <v>34</v>
      </c>
      <c r="H154" s="37" t="s">
        <v>35</v>
      </c>
      <c r="I154" s="37" t="s">
        <v>50</v>
      </c>
      <c r="J154" s="37" t="s">
        <v>36</v>
      </c>
      <c r="K154" s="37" t="s">
        <v>37</v>
      </c>
      <c r="L154" s="37" t="s">
        <v>51</v>
      </c>
      <c r="M154" s="37" t="s">
        <v>39</v>
      </c>
      <c r="N154" s="37" t="s">
        <v>40</v>
      </c>
      <c r="O154" s="37" t="s">
        <v>41</v>
      </c>
      <c r="P154" s="37" t="s">
        <v>52</v>
      </c>
      <c r="Q154" s="37" t="s">
        <v>43</v>
      </c>
      <c r="R154" s="37" t="s">
        <v>44</v>
      </c>
      <c r="S154" s="36" t="s">
        <v>45</v>
      </c>
      <c r="T154" s="37" t="s">
        <v>46</v>
      </c>
      <c r="U154" s="37" t="s">
        <v>47</v>
      </c>
    </row>
    <row r="155" spans="1:23" x14ac:dyDescent="0.45">
      <c r="A155" s="223"/>
      <c r="B155" s="112" t="s">
        <v>25</v>
      </c>
      <c r="C155" s="113" t="s">
        <v>54</v>
      </c>
      <c r="D155" s="114">
        <f>D111*B$38</f>
        <v>0</v>
      </c>
      <c r="E155" s="114">
        <f t="shared" ref="E155:U170" si="53">E111*C$38</f>
        <v>0</v>
      </c>
      <c r="F155" s="114">
        <f t="shared" si="53"/>
        <v>0.7</v>
      </c>
      <c r="G155" s="114">
        <f t="shared" si="53"/>
        <v>0</v>
      </c>
      <c r="H155" s="114">
        <f t="shared" si="53"/>
        <v>0</v>
      </c>
      <c r="I155" s="114">
        <f t="shared" si="53"/>
        <v>0</v>
      </c>
      <c r="J155" s="114">
        <f t="shared" si="53"/>
        <v>0</v>
      </c>
      <c r="K155" s="114">
        <f t="shared" si="53"/>
        <v>0</v>
      </c>
      <c r="L155" s="114">
        <f t="shared" si="53"/>
        <v>0</v>
      </c>
      <c r="M155" s="114">
        <f t="shared" si="53"/>
        <v>0</v>
      </c>
      <c r="N155" s="114">
        <f t="shared" si="53"/>
        <v>0</v>
      </c>
      <c r="O155" s="114">
        <f t="shared" si="53"/>
        <v>0</v>
      </c>
      <c r="P155" s="114">
        <f t="shared" si="53"/>
        <v>0</v>
      </c>
      <c r="Q155" s="114">
        <f t="shared" si="53"/>
        <v>0</v>
      </c>
      <c r="R155" s="114">
        <f t="shared" si="53"/>
        <v>0</v>
      </c>
      <c r="S155" s="114">
        <f t="shared" si="53"/>
        <v>0</v>
      </c>
      <c r="T155" s="114">
        <f t="shared" si="53"/>
        <v>0</v>
      </c>
      <c r="U155" s="114">
        <f t="shared" si="53"/>
        <v>0</v>
      </c>
      <c r="V155" s="115"/>
    </row>
    <row r="156" spans="1:23" x14ac:dyDescent="0.45">
      <c r="A156" s="223"/>
      <c r="B156" s="116" t="s">
        <v>54</v>
      </c>
      <c r="C156" s="117" t="s">
        <v>19</v>
      </c>
      <c r="D156" s="114">
        <f>D112*B$38</f>
        <v>0</v>
      </c>
      <c r="E156" s="114">
        <f t="shared" si="53"/>
        <v>0</v>
      </c>
      <c r="F156" s="114">
        <f t="shared" si="53"/>
        <v>0.7</v>
      </c>
      <c r="G156" s="114">
        <f t="shared" si="53"/>
        <v>0</v>
      </c>
      <c r="H156" s="114">
        <f t="shared" si="53"/>
        <v>0</v>
      </c>
      <c r="I156" s="114">
        <f t="shared" si="53"/>
        <v>0.9</v>
      </c>
      <c r="J156" s="114">
        <f t="shared" si="53"/>
        <v>0</v>
      </c>
      <c r="K156" s="114">
        <f t="shared" si="53"/>
        <v>0</v>
      </c>
      <c r="L156" s="114">
        <f t="shared" si="53"/>
        <v>0</v>
      </c>
      <c r="M156" s="114">
        <f t="shared" si="53"/>
        <v>0</v>
      </c>
      <c r="N156" s="114">
        <f t="shared" si="53"/>
        <v>0</v>
      </c>
      <c r="O156" s="114">
        <f t="shared" si="53"/>
        <v>0</v>
      </c>
      <c r="P156" s="114">
        <f t="shared" si="53"/>
        <v>0</v>
      </c>
      <c r="Q156" s="114">
        <f t="shared" si="53"/>
        <v>0</v>
      </c>
      <c r="R156" s="114">
        <f t="shared" si="53"/>
        <v>0</v>
      </c>
      <c r="S156" s="114">
        <f t="shared" si="53"/>
        <v>0</v>
      </c>
      <c r="T156" s="114">
        <f t="shared" si="53"/>
        <v>0</v>
      </c>
      <c r="U156" s="114">
        <f t="shared" si="53"/>
        <v>0</v>
      </c>
      <c r="V156" s="115"/>
    </row>
    <row r="157" spans="1:23" x14ac:dyDescent="0.45">
      <c r="A157" s="223"/>
      <c r="B157" s="116" t="s">
        <v>19</v>
      </c>
      <c r="C157" s="117" t="s">
        <v>26</v>
      </c>
      <c r="D157" s="114">
        <f t="shared" ref="D157:D163" si="54">D113*B$38</f>
        <v>0</v>
      </c>
      <c r="E157" s="114">
        <f t="shared" si="53"/>
        <v>0</v>
      </c>
      <c r="F157" s="114">
        <f t="shared" si="53"/>
        <v>0.7</v>
      </c>
      <c r="G157" s="114">
        <f t="shared" si="53"/>
        <v>0</v>
      </c>
      <c r="H157" s="114">
        <f t="shared" si="53"/>
        <v>0</v>
      </c>
      <c r="I157" s="114">
        <f t="shared" si="53"/>
        <v>0</v>
      </c>
      <c r="J157" s="114">
        <f t="shared" si="53"/>
        <v>0</v>
      </c>
      <c r="K157" s="114">
        <f t="shared" si="53"/>
        <v>0</v>
      </c>
      <c r="L157" s="114">
        <f t="shared" si="53"/>
        <v>0</v>
      </c>
      <c r="M157" s="114">
        <f t="shared" si="53"/>
        <v>0</v>
      </c>
      <c r="N157" s="114">
        <f t="shared" si="53"/>
        <v>0</v>
      </c>
      <c r="O157" s="114">
        <f t="shared" si="53"/>
        <v>0</v>
      </c>
      <c r="P157" s="114">
        <f t="shared" si="53"/>
        <v>0</v>
      </c>
      <c r="Q157" s="114">
        <f t="shared" si="53"/>
        <v>0</v>
      </c>
      <c r="R157" s="114">
        <f t="shared" si="53"/>
        <v>0</v>
      </c>
      <c r="S157" s="114">
        <f t="shared" si="53"/>
        <v>0</v>
      </c>
      <c r="T157" s="114">
        <f t="shared" si="53"/>
        <v>0</v>
      </c>
      <c r="U157" s="114">
        <f t="shared" si="53"/>
        <v>0</v>
      </c>
      <c r="V157" s="115"/>
    </row>
    <row r="158" spans="1:23" x14ac:dyDescent="0.45">
      <c r="A158" s="223"/>
      <c r="B158" s="116" t="s">
        <v>26</v>
      </c>
      <c r="C158" s="117" t="s">
        <v>17</v>
      </c>
      <c r="D158" s="114">
        <f t="shared" si="54"/>
        <v>0</v>
      </c>
      <c r="E158" s="114">
        <f t="shared" si="53"/>
        <v>0</v>
      </c>
      <c r="F158" s="114">
        <f t="shared" si="53"/>
        <v>0.7</v>
      </c>
      <c r="G158" s="114">
        <f t="shared" si="53"/>
        <v>0</v>
      </c>
      <c r="H158" s="114">
        <f t="shared" si="53"/>
        <v>0</v>
      </c>
      <c r="I158" s="114">
        <f t="shared" si="53"/>
        <v>0.9</v>
      </c>
      <c r="J158" s="114">
        <f t="shared" si="53"/>
        <v>0</v>
      </c>
      <c r="K158" s="114">
        <f t="shared" si="53"/>
        <v>1</v>
      </c>
      <c r="L158" s="114">
        <f t="shared" si="53"/>
        <v>0</v>
      </c>
      <c r="M158" s="114">
        <f t="shared" si="53"/>
        <v>0</v>
      </c>
      <c r="N158" s="114">
        <f t="shared" si="53"/>
        <v>0</v>
      </c>
      <c r="O158" s="114">
        <f t="shared" si="53"/>
        <v>0</v>
      </c>
      <c r="P158" s="114">
        <f t="shared" si="53"/>
        <v>0</v>
      </c>
      <c r="Q158" s="114">
        <f t="shared" si="53"/>
        <v>0</v>
      </c>
      <c r="R158" s="114">
        <f t="shared" si="53"/>
        <v>0.03</v>
      </c>
      <c r="S158" s="114">
        <f t="shared" si="53"/>
        <v>0</v>
      </c>
      <c r="T158" s="114">
        <f t="shared" si="53"/>
        <v>0</v>
      </c>
      <c r="U158" s="114">
        <f t="shared" si="53"/>
        <v>0</v>
      </c>
      <c r="V158" s="115"/>
    </row>
    <row r="159" spans="1:23" x14ac:dyDescent="0.45">
      <c r="A159" s="223"/>
      <c r="B159" s="116" t="s">
        <v>25</v>
      </c>
      <c r="C159" s="118" t="s">
        <v>17</v>
      </c>
      <c r="D159" s="114">
        <f t="shared" si="54"/>
        <v>0</v>
      </c>
      <c r="E159" s="114">
        <f t="shared" si="53"/>
        <v>0</v>
      </c>
      <c r="F159" s="114">
        <f t="shared" si="53"/>
        <v>0.7</v>
      </c>
      <c r="G159" s="114">
        <f t="shared" si="53"/>
        <v>0</v>
      </c>
      <c r="H159" s="114">
        <f t="shared" si="53"/>
        <v>0</v>
      </c>
      <c r="I159" s="114">
        <f t="shared" si="53"/>
        <v>0</v>
      </c>
      <c r="J159" s="114">
        <f t="shared" si="53"/>
        <v>0</v>
      </c>
      <c r="K159" s="114">
        <f t="shared" si="53"/>
        <v>0</v>
      </c>
      <c r="L159" s="114">
        <f t="shared" si="53"/>
        <v>0</v>
      </c>
      <c r="M159" s="114">
        <f t="shared" si="53"/>
        <v>0</v>
      </c>
      <c r="N159" s="114">
        <f t="shared" si="53"/>
        <v>0</v>
      </c>
      <c r="O159" s="114">
        <f t="shared" si="53"/>
        <v>0</v>
      </c>
      <c r="P159" s="114">
        <f t="shared" si="53"/>
        <v>0</v>
      </c>
      <c r="Q159" s="114">
        <f t="shared" si="53"/>
        <v>0</v>
      </c>
      <c r="R159" s="114">
        <f t="shared" si="53"/>
        <v>0</v>
      </c>
      <c r="S159" s="114">
        <f t="shared" si="53"/>
        <v>0</v>
      </c>
      <c r="T159" s="114">
        <f t="shared" si="53"/>
        <v>0</v>
      </c>
      <c r="U159" s="114">
        <f t="shared" si="53"/>
        <v>0</v>
      </c>
      <c r="V159" s="115"/>
    </row>
    <row r="160" spans="1:23" x14ac:dyDescent="0.45">
      <c r="A160" s="223"/>
      <c r="B160" s="119" t="s">
        <v>25</v>
      </c>
      <c r="C160" s="120" t="s">
        <v>19</v>
      </c>
      <c r="D160" s="114">
        <f t="shared" si="54"/>
        <v>0</v>
      </c>
      <c r="E160" s="114">
        <f t="shared" si="53"/>
        <v>0</v>
      </c>
      <c r="F160" s="114">
        <f t="shared" si="53"/>
        <v>0.7</v>
      </c>
      <c r="G160" s="114">
        <f t="shared" si="53"/>
        <v>0</v>
      </c>
      <c r="H160" s="114">
        <f t="shared" si="53"/>
        <v>0</v>
      </c>
      <c r="I160" s="114">
        <f t="shared" si="53"/>
        <v>0</v>
      </c>
      <c r="J160" s="114">
        <f t="shared" si="53"/>
        <v>0</v>
      </c>
      <c r="K160" s="114">
        <f t="shared" si="53"/>
        <v>0</v>
      </c>
      <c r="L160" s="114">
        <f t="shared" si="53"/>
        <v>0</v>
      </c>
      <c r="M160" s="114">
        <f t="shared" si="53"/>
        <v>0</v>
      </c>
      <c r="N160" s="114">
        <f t="shared" si="53"/>
        <v>0</v>
      </c>
      <c r="O160" s="114">
        <f t="shared" si="53"/>
        <v>0</v>
      </c>
      <c r="P160" s="114">
        <f t="shared" si="53"/>
        <v>0</v>
      </c>
      <c r="Q160" s="114">
        <f t="shared" si="53"/>
        <v>0</v>
      </c>
      <c r="R160" s="114">
        <f t="shared" si="53"/>
        <v>0</v>
      </c>
      <c r="S160" s="114">
        <f t="shared" si="53"/>
        <v>0</v>
      </c>
      <c r="T160" s="114">
        <f t="shared" si="53"/>
        <v>0</v>
      </c>
      <c r="U160" s="114">
        <f t="shared" si="53"/>
        <v>0</v>
      </c>
      <c r="V160" s="115"/>
    </row>
    <row r="161" spans="1:23" x14ac:dyDescent="0.45">
      <c r="A161" s="223"/>
      <c r="B161" s="119" t="s">
        <v>25</v>
      </c>
      <c r="C161" s="120" t="s">
        <v>26</v>
      </c>
      <c r="D161" s="114">
        <f t="shared" si="54"/>
        <v>0</v>
      </c>
      <c r="E161" s="114">
        <f t="shared" si="53"/>
        <v>0</v>
      </c>
      <c r="F161" s="114">
        <f t="shared" si="53"/>
        <v>0.7</v>
      </c>
      <c r="G161" s="114">
        <f t="shared" si="53"/>
        <v>0</v>
      </c>
      <c r="H161" s="114">
        <f t="shared" si="53"/>
        <v>0</v>
      </c>
      <c r="I161" s="114">
        <f t="shared" si="53"/>
        <v>0</v>
      </c>
      <c r="J161" s="114">
        <f t="shared" si="53"/>
        <v>0</v>
      </c>
      <c r="K161" s="114">
        <f t="shared" si="53"/>
        <v>0</v>
      </c>
      <c r="L161" s="114">
        <f t="shared" si="53"/>
        <v>0</v>
      </c>
      <c r="M161" s="114">
        <f t="shared" si="53"/>
        <v>0</v>
      </c>
      <c r="N161" s="114">
        <f t="shared" si="53"/>
        <v>0</v>
      </c>
      <c r="O161" s="114">
        <f t="shared" si="53"/>
        <v>0</v>
      </c>
      <c r="P161" s="114">
        <f t="shared" si="53"/>
        <v>0</v>
      </c>
      <c r="Q161" s="114">
        <f t="shared" si="53"/>
        <v>0</v>
      </c>
      <c r="R161" s="114">
        <f t="shared" si="53"/>
        <v>0</v>
      </c>
      <c r="S161" s="114">
        <f t="shared" si="53"/>
        <v>0</v>
      </c>
      <c r="T161" s="114">
        <f t="shared" si="53"/>
        <v>0</v>
      </c>
      <c r="U161" s="114">
        <f t="shared" si="53"/>
        <v>0</v>
      </c>
      <c r="V161" s="115"/>
    </row>
    <row r="162" spans="1:23" x14ac:dyDescent="0.45">
      <c r="A162" s="223"/>
      <c r="B162" s="119" t="s">
        <v>54</v>
      </c>
      <c r="C162" s="120" t="s">
        <v>26</v>
      </c>
      <c r="D162" s="114">
        <f t="shared" si="54"/>
        <v>0</v>
      </c>
      <c r="E162" s="114">
        <f t="shared" si="53"/>
        <v>0</v>
      </c>
      <c r="F162" s="114">
        <f t="shared" si="53"/>
        <v>0.7</v>
      </c>
      <c r="G162" s="114">
        <f t="shared" si="53"/>
        <v>0</v>
      </c>
      <c r="H162" s="114">
        <f t="shared" si="53"/>
        <v>0</v>
      </c>
      <c r="I162" s="114">
        <f t="shared" si="53"/>
        <v>0</v>
      </c>
      <c r="J162" s="114">
        <f t="shared" si="53"/>
        <v>0</v>
      </c>
      <c r="K162" s="114">
        <f t="shared" si="53"/>
        <v>0</v>
      </c>
      <c r="L162" s="114">
        <f t="shared" si="53"/>
        <v>0</v>
      </c>
      <c r="M162" s="114">
        <f t="shared" si="53"/>
        <v>0</v>
      </c>
      <c r="N162" s="114">
        <f t="shared" si="53"/>
        <v>0</v>
      </c>
      <c r="O162" s="114">
        <f t="shared" si="53"/>
        <v>0</v>
      </c>
      <c r="P162" s="114">
        <f t="shared" si="53"/>
        <v>0</v>
      </c>
      <c r="Q162" s="114">
        <f t="shared" si="53"/>
        <v>0</v>
      </c>
      <c r="R162" s="114">
        <f t="shared" si="53"/>
        <v>0</v>
      </c>
      <c r="S162" s="114">
        <f t="shared" si="53"/>
        <v>0</v>
      </c>
      <c r="T162" s="114">
        <f t="shared" si="53"/>
        <v>0</v>
      </c>
      <c r="U162" s="114">
        <f t="shared" si="53"/>
        <v>0</v>
      </c>
      <c r="V162" s="115"/>
    </row>
    <row r="163" spans="1:23" x14ac:dyDescent="0.45">
      <c r="A163" s="223"/>
      <c r="B163" s="119" t="s">
        <v>54</v>
      </c>
      <c r="C163" s="120" t="s">
        <v>17</v>
      </c>
      <c r="D163" s="114">
        <f t="shared" si="54"/>
        <v>0</v>
      </c>
      <c r="E163" s="114">
        <f t="shared" si="53"/>
        <v>0</v>
      </c>
      <c r="F163" s="114">
        <f t="shared" si="53"/>
        <v>0.7</v>
      </c>
      <c r="G163" s="114">
        <f t="shared" si="53"/>
        <v>0</v>
      </c>
      <c r="H163" s="114">
        <f t="shared" si="53"/>
        <v>0</v>
      </c>
      <c r="I163" s="114">
        <f t="shared" si="53"/>
        <v>0.9</v>
      </c>
      <c r="J163" s="114">
        <f t="shared" si="53"/>
        <v>0</v>
      </c>
      <c r="K163" s="114">
        <f t="shared" si="53"/>
        <v>0</v>
      </c>
      <c r="L163" s="114">
        <f t="shared" si="53"/>
        <v>0</v>
      </c>
      <c r="M163" s="114">
        <f t="shared" si="53"/>
        <v>0</v>
      </c>
      <c r="N163" s="114">
        <f t="shared" si="53"/>
        <v>0</v>
      </c>
      <c r="O163" s="114">
        <f t="shared" si="53"/>
        <v>0</v>
      </c>
      <c r="P163" s="114">
        <f t="shared" si="53"/>
        <v>0</v>
      </c>
      <c r="Q163" s="114">
        <f t="shared" si="53"/>
        <v>0</v>
      </c>
      <c r="R163" s="114">
        <f t="shared" si="53"/>
        <v>0</v>
      </c>
      <c r="S163" s="114">
        <f t="shared" si="53"/>
        <v>0</v>
      </c>
      <c r="T163" s="114">
        <f>T119*R$38</f>
        <v>5.5555555555555552E-2</v>
      </c>
      <c r="U163" s="114">
        <f t="shared" si="53"/>
        <v>2.7777777777777776E-2</v>
      </c>
      <c r="V163" s="115"/>
    </row>
    <row r="164" spans="1:23" ht="15" customHeight="1" x14ac:dyDescent="0.45">
      <c r="A164" s="223"/>
      <c r="B164" s="119" t="s">
        <v>19</v>
      </c>
      <c r="C164" s="120" t="s">
        <v>17</v>
      </c>
      <c r="D164" s="114">
        <f>D120*B$38</f>
        <v>0</v>
      </c>
      <c r="E164" s="114">
        <f t="shared" si="53"/>
        <v>0</v>
      </c>
      <c r="F164" s="114">
        <f t="shared" si="53"/>
        <v>0.7</v>
      </c>
      <c r="G164" s="114">
        <f t="shared" si="53"/>
        <v>0</v>
      </c>
      <c r="H164" s="114">
        <f t="shared" si="53"/>
        <v>0</v>
      </c>
      <c r="I164" s="114">
        <f t="shared" si="53"/>
        <v>0</v>
      </c>
      <c r="J164" s="114">
        <f t="shared" si="53"/>
        <v>0</v>
      </c>
      <c r="K164" s="114">
        <f t="shared" si="53"/>
        <v>0</v>
      </c>
      <c r="L164" s="114">
        <f t="shared" si="53"/>
        <v>0</v>
      </c>
      <c r="M164" s="114">
        <f t="shared" si="53"/>
        <v>0</v>
      </c>
      <c r="N164" s="114">
        <f t="shared" si="53"/>
        <v>0</v>
      </c>
      <c r="O164" s="114">
        <f t="shared" si="53"/>
        <v>0</v>
      </c>
      <c r="P164" s="114">
        <f t="shared" si="53"/>
        <v>0</v>
      </c>
      <c r="Q164" s="114">
        <f t="shared" si="53"/>
        <v>0</v>
      </c>
      <c r="R164" s="114">
        <f t="shared" si="53"/>
        <v>0</v>
      </c>
      <c r="S164" s="114">
        <f t="shared" si="53"/>
        <v>0</v>
      </c>
      <c r="T164" s="114">
        <f t="shared" si="53"/>
        <v>2.7777777777777776E-2</v>
      </c>
      <c r="U164" s="114">
        <f t="shared" si="53"/>
        <v>2.7777777777777776E-2</v>
      </c>
      <c r="V164" s="115"/>
    </row>
    <row r="165" spans="1:23" x14ac:dyDescent="0.45">
      <c r="A165" s="76"/>
      <c r="B165" s="113" t="s">
        <v>54</v>
      </c>
      <c r="C165" s="112" t="s">
        <v>25</v>
      </c>
      <c r="D165" s="114">
        <f t="shared" ref="D165:D174" si="55">D121*B$38</f>
        <v>0</v>
      </c>
      <c r="E165" s="114">
        <f t="shared" si="53"/>
        <v>4.9999999999999996E-2</v>
      </c>
      <c r="F165" s="114">
        <f t="shared" si="53"/>
        <v>0.7</v>
      </c>
      <c r="G165" s="114">
        <f t="shared" si="53"/>
        <v>0</v>
      </c>
      <c r="H165" s="114">
        <f t="shared" si="53"/>
        <v>0</v>
      </c>
      <c r="I165" s="114">
        <f t="shared" si="53"/>
        <v>0.9</v>
      </c>
      <c r="J165" s="114">
        <f t="shared" si="53"/>
        <v>0</v>
      </c>
      <c r="K165" s="114">
        <f t="shared" si="53"/>
        <v>0</v>
      </c>
      <c r="L165" s="114">
        <f t="shared" si="53"/>
        <v>0</v>
      </c>
      <c r="M165" s="114">
        <f t="shared" si="53"/>
        <v>0</v>
      </c>
      <c r="N165" s="114">
        <f t="shared" si="53"/>
        <v>0</v>
      </c>
      <c r="O165" s="114">
        <f t="shared" si="53"/>
        <v>0</v>
      </c>
      <c r="P165" s="114">
        <f t="shared" si="53"/>
        <v>0</v>
      </c>
      <c r="Q165" s="114">
        <f t="shared" si="53"/>
        <v>0</v>
      </c>
      <c r="R165" s="114">
        <f t="shared" si="53"/>
        <v>0</v>
      </c>
      <c r="S165" s="114">
        <f t="shared" si="53"/>
        <v>0</v>
      </c>
      <c r="T165" s="114">
        <f t="shared" si="53"/>
        <v>5.5555555555555552E-2</v>
      </c>
      <c r="U165" s="114">
        <f t="shared" si="53"/>
        <v>2.7777777777777776E-2</v>
      </c>
      <c r="V165" s="115"/>
    </row>
    <row r="166" spans="1:23" x14ac:dyDescent="0.45">
      <c r="A166" s="76"/>
      <c r="B166" s="117" t="s">
        <v>19</v>
      </c>
      <c r="C166" s="116" t="s">
        <v>54</v>
      </c>
      <c r="D166" s="114">
        <f t="shared" si="55"/>
        <v>0</v>
      </c>
      <c r="E166" s="114">
        <f t="shared" si="53"/>
        <v>0</v>
      </c>
      <c r="F166" s="114">
        <f t="shared" si="53"/>
        <v>0.7</v>
      </c>
      <c r="G166" s="114">
        <f t="shared" si="53"/>
        <v>6.6666666666666666E-2</v>
      </c>
      <c r="H166" s="114">
        <f t="shared" si="53"/>
        <v>0</v>
      </c>
      <c r="I166" s="114">
        <f t="shared" si="53"/>
        <v>0</v>
      </c>
      <c r="J166" s="114">
        <f t="shared" si="53"/>
        <v>0</v>
      </c>
      <c r="K166" s="114">
        <f t="shared" si="53"/>
        <v>0</v>
      </c>
      <c r="L166" s="114">
        <f t="shared" si="53"/>
        <v>0</v>
      </c>
      <c r="M166" s="114">
        <f t="shared" si="53"/>
        <v>0</v>
      </c>
      <c r="N166" s="114">
        <f t="shared" si="53"/>
        <v>0</v>
      </c>
      <c r="O166" s="114">
        <f t="shared" si="53"/>
        <v>0</v>
      </c>
      <c r="P166" s="114">
        <f t="shared" si="53"/>
        <v>0</v>
      </c>
      <c r="Q166" s="114">
        <f t="shared" si="53"/>
        <v>0</v>
      </c>
      <c r="R166" s="114">
        <f t="shared" si="53"/>
        <v>0</v>
      </c>
      <c r="S166" s="114">
        <f t="shared" si="53"/>
        <v>0</v>
      </c>
      <c r="T166" s="114">
        <f t="shared" si="53"/>
        <v>0</v>
      </c>
      <c r="U166" s="114">
        <f t="shared" si="53"/>
        <v>0</v>
      </c>
      <c r="V166" s="115"/>
    </row>
    <row r="167" spans="1:23" x14ac:dyDescent="0.45">
      <c r="A167" s="76"/>
      <c r="B167" s="117" t="s">
        <v>26</v>
      </c>
      <c r="C167" s="116" t="s">
        <v>19</v>
      </c>
      <c r="D167" s="114">
        <f t="shared" si="55"/>
        <v>0</v>
      </c>
      <c r="E167" s="114">
        <f t="shared" si="53"/>
        <v>0</v>
      </c>
      <c r="F167" s="114">
        <f t="shared" si="53"/>
        <v>0.7</v>
      </c>
      <c r="G167" s="114">
        <f t="shared" si="53"/>
        <v>0</v>
      </c>
      <c r="H167" s="114">
        <f t="shared" si="53"/>
        <v>0</v>
      </c>
      <c r="I167" s="114">
        <f t="shared" si="53"/>
        <v>0.9</v>
      </c>
      <c r="J167" s="114">
        <f t="shared" si="53"/>
        <v>0</v>
      </c>
      <c r="K167" s="114">
        <f t="shared" si="53"/>
        <v>1</v>
      </c>
      <c r="L167" s="114">
        <f t="shared" si="53"/>
        <v>0</v>
      </c>
      <c r="M167" s="114">
        <f t="shared" si="53"/>
        <v>0</v>
      </c>
      <c r="N167" s="114">
        <f t="shared" si="53"/>
        <v>0</v>
      </c>
      <c r="O167" s="114">
        <f t="shared" si="53"/>
        <v>0</v>
      </c>
      <c r="P167" s="114">
        <f t="shared" si="53"/>
        <v>0</v>
      </c>
      <c r="Q167" s="114">
        <f t="shared" si="53"/>
        <v>0</v>
      </c>
      <c r="R167" s="114">
        <f t="shared" si="53"/>
        <v>0</v>
      </c>
      <c r="S167" s="114">
        <f t="shared" si="53"/>
        <v>0</v>
      </c>
      <c r="T167" s="114">
        <f t="shared" si="53"/>
        <v>0</v>
      </c>
      <c r="U167" s="114">
        <f t="shared" si="53"/>
        <v>0</v>
      </c>
      <c r="V167" s="115"/>
    </row>
    <row r="168" spans="1:23" x14ac:dyDescent="0.45">
      <c r="A168" s="76"/>
      <c r="B168" s="117" t="s">
        <v>17</v>
      </c>
      <c r="C168" s="116" t="s">
        <v>26</v>
      </c>
      <c r="D168" s="114">
        <f t="shared" si="55"/>
        <v>0</v>
      </c>
      <c r="E168" s="114">
        <f t="shared" si="53"/>
        <v>0</v>
      </c>
      <c r="F168" s="114">
        <f t="shared" si="53"/>
        <v>0.7</v>
      </c>
      <c r="G168" s="114">
        <f t="shared" si="53"/>
        <v>0</v>
      </c>
      <c r="H168" s="114">
        <f t="shared" si="53"/>
        <v>0</v>
      </c>
      <c r="I168" s="114">
        <f t="shared" si="53"/>
        <v>0</v>
      </c>
      <c r="J168" s="114">
        <f t="shared" si="53"/>
        <v>0</v>
      </c>
      <c r="K168" s="114">
        <f t="shared" si="53"/>
        <v>0</v>
      </c>
      <c r="L168" s="114">
        <f t="shared" si="53"/>
        <v>0</v>
      </c>
      <c r="M168" s="114">
        <f t="shared" si="53"/>
        <v>0</v>
      </c>
      <c r="N168" s="114">
        <f t="shared" si="53"/>
        <v>0</v>
      </c>
      <c r="O168" s="114">
        <f t="shared" si="53"/>
        <v>0</v>
      </c>
      <c r="P168" s="114">
        <f t="shared" si="53"/>
        <v>0</v>
      </c>
      <c r="Q168" s="114">
        <f t="shared" si="53"/>
        <v>0</v>
      </c>
      <c r="R168" s="114">
        <f t="shared" si="53"/>
        <v>0</v>
      </c>
      <c r="S168" s="114">
        <f t="shared" si="53"/>
        <v>0.27799999999999997</v>
      </c>
      <c r="T168" s="114">
        <f t="shared" si="53"/>
        <v>0</v>
      </c>
      <c r="U168" s="114">
        <f t="shared" si="53"/>
        <v>0</v>
      </c>
      <c r="V168" s="115"/>
    </row>
    <row r="169" spans="1:23" x14ac:dyDescent="0.45">
      <c r="A169" s="76"/>
      <c r="B169" s="118" t="s">
        <v>17</v>
      </c>
      <c r="C169" s="116" t="s">
        <v>25</v>
      </c>
      <c r="D169" s="114">
        <f t="shared" si="55"/>
        <v>0</v>
      </c>
      <c r="E169" s="114">
        <f t="shared" si="53"/>
        <v>0</v>
      </c>
      <c r="F169" s="114">
        <f t="shared" si="53"/>
        <v>0.7</v>
      </c>
      <c r="G169" s="114">
        <f t="shared" si="53"/>
        <v>0</v>
      </c>
      <c r="H169" s="114">
        <f t="shared" si="53"/>
        <v>0</v>
      </c>
      <c r="I169" s="114">
        <f t="shared" si="53"/>
        <v>0.9</v>
      </c>
      <c r="J169" s="114">
        <f t="shared" si="53"/>
        <v>0</v>
      </c>
      <c r="K169" s="114">
        <f t="shared" si="53"/>
        <v>0</v>
      </c>
      <c r="L169" s="114">
        <f t="shared" si="53"/>
        <v>0</v>
      </c>
      <c r="M169" s="114">
        <f t="shared" si="53"/>
        <v>0</v>
      </c>
      <c r="N169" s="114">
        <f t="shared" si="53"/>
        <v>0</v>
      </c>
      <c r="O169" s="114">
        <f t="shared" si="53"/>
        <v>0</v>
      </c>
      <c r="P169" s="114">
        <f t="shared" si="53"/>
        <v>0</v>
      </c>
      <c r="Q169" s="114">
        <f t="shared" si="53"/>
        <v>0</v>
      </c>
      <c r="R169" s="114">
        <f t="shared" si="53"/>
        <v>0</v>
      </c>
      <c r="S169" s="114">
        <f t="shared" si="53"/>
        <v>0.37400000000000011</v>
      </c>
      <c r="T169" s="114">
        <f t="shared" si="53"/>
        <v>0</v>
      </c>
      <c r="U169" s="114">
        <f t="shared" si="53"/>
        <v>0</v>
      </c>
      <c r="V169" s="115"/>
    </row>
    <row r="170" spans="1:23" x14ac:dyDescent="0.45">
      <c r="A170" s="76"/>
      <c r="B170" s="120" t="s">
        <v>19</v>
      </c>
      <c r="C170" s="119" t="s">
        <v>25</v>
      </c>
      <c r="D170" s="114">
        <f t="shared" si="55"/>
        <v>0</v>
      </c>
      <c r="E170" s="114">
        <f t="shared" si="53"/>
        <v>0</v>
      </c>
      <c r="F170" s="114">
        <f t="shared" ref="E170:U174" si="56">F126*D$38</f>
        <v>0.7</v>
      </c>
      <c r="G170" s="114">
        <f t="shared" si="56"/>
        <v>0</v>
      </c>
      <c r="H170" s="114">
        <f t="shared" si="56"/>
        <v>0</v>
      </c>
      <c r="I170" s="114">
        <f t="shared" si="56"/>
        <v>0.9</v>
      </c>
      <c r="J170" s="114">
        <f t="shared" si="56"/>
        <v>0</v>
      </c>
      <c r="K170" s="114">
        <f t="shared" si="56"/>
        <v>0</v>
      </c>
      <c r="L170" s="114">
        <f t="shared" si="56"/>
        <v>0</v>
      </c>
      <c r="M170" s="114">
        <f t="shared" si="56"/>
        <v>0</v>
      </c>
      <c r="N170" s="114">
        <f t="shared" si="56"/>
        <v>0</v>
      </c>
      <c r="O170" s="114">
        <f t="shared" si="56"/>
        <v>0</v>
      </c>
      <c r="P170" s="114">
        <f t="shared" si="56"/>
        <v>0</v>
      </c>
      <c r="Q170" s="114">
        <f t="shared" si="56"/>
        <v>0</v>
      </c>
      <c r="R170" s="114">
        <f t="shared" si="56"/>
        <v>3.4000000000000002E-2</v>
      </c>
      <c r="S170" s="114">
        <f t="shared" si="56"/>
        <v>0</v>
      </c>
      <c r="T170" s="114">
        <f t="shared" si="56"/>
        <v>2.7777777777777776E-2</v>
      </c>
      <c r="U170" s="114">
        <f t="shared" si="56"/>
        <v>2.7777777777777776E-2</v>
      </c>
      <c r="V170" s="115"/>
    </row>
    <row r="171" spans="1:23" x14ac:dyDescent="0.45">
      <c r="A171" s="76"/>
      <c r="B171" s="120" t="s">
        <v>26</v>
      </c>
      <c r="C171" s="119" t="s">
        <v>25</v>
      </c>
      <c r="D171" s="114">
        <f t="shared" si="55"/>
        <v>0</v>
      </c>
      <c r="E171" s="114">
        <f t="shared" si="56"/>
        <v>0</v>
      </c>
      <c r="F171" s="114">
        <f t="shared" si="56"/>
        <v>0.7</v>
      </c>
      <c r="G171" s="114">
        <f t="shared" si="56"/>
        <v>0</v>
      </c>
      <c r="H171" s="114">
        <f t="shared" si="56"/>
        <v>0</v>
      </c>
      <c r="I171" s="114">
        <f t="shared" si="56"/>
        <v>0.9</v>
      </c>
      <c r="J171" s="114">
        <f t="shared" si="56"/>
        <v>0</v>
      </c>
      <c r="K171" s="114">
        <f t="shared" si="56"/>
        <v>1</v>
      </c>
      <c r="L171" s="114">
        <f t="shared" si="56"/>
        <v>0</v>
      </c>
      <c r="M171" s="114">
        <f t="shared" si="56"/>
        <v>6.9999999999999993E-2</v>
      </c>
      <c r="N171" s="114">
        <f t="shared" si="56"/>
        <v>0</v>
      </c>
      <c r="O171" s="114">
        <f t="shared" si="56"/>
        <v>2.7777777777777776E-2</v>
      </c>
      <c r="P171" s="114">
        <f t="shared" si="56"/>
        <v>0</v>
      </c>
      <c r="Q171" s="114">
        <f t="shared" si="56"/>
        <v>0</v>
      </c>
      <c r="R171" s="114">
        <f t="shared" si="56"/>
        <v>0.16000000000000003</v>
      </c>
      <c r="S171" s="114">
        <f t="shared" si="56"/>
        <v>0</v>
      </c>
      <c r="T171" s="114">
        <f t="shared" si="56"/>
        <v>0</v>
      </c>
      <c r="U171" s="114">
        <f t="shared" si="56"/>
        <v>0</v>
      </c>
      <c r="V171" s="115"/>
    </row>
    <row r="172" spans="1:23" x14ac:dyDescent="0.45">
      <c r="A172" s="76"/>
      <c r="B172" s="120" t="s">
        <v>26</v>
      </c>
      <c r="C172" s="119" t="s">
        <v>54</v>
      </c>
      <c r="D172" s="114">
        <f t="shared" si="55"/>
        <v>0</v>
      </c>
      <c r="E172" s="114">
        <f t="shared" si="56"/>
        <v>0</v>
      </c>
      <c r="F172" s="114">
        <f t="shared" si="56"/>
        <v>0.7</v>
      </c>
      <c r="G172" s="114">
        <f t="shared" si="56"/>
        <v>6.6666666666666666E-2</v>
      </c>
      <c r="H172" s="114">
        <f t="shared" si="56"/>
        <v>0</v>
      </c>
      <c r="I172" s="114">
        <f t="shared" si="56"/>
        <v>0.9</v>
      </c>
      <c r="J172" s="114">
        <f t="shared" si="56"/>
        <v>0</v>
      </c>
      <c r="K172" s="114">
        <f t="shared" si="56"/>
        <v>1</v>
      </c>
      <c r="L172" s="114">
        <f t="shared" si="56"/>
        <v>0</v>
      </c>
      <c r="M172" s="114">
        <f t="shared" si="56"/>
        <v>0</v>
      </c>
      <c r="N172" s="114">
        <f t="shared" si="56"/>
        <v>0</v>
      </c>
      <c r="O172" s="114">
        <f t="shared" si="56"/>
        <v>2.7777777777777776E-2</v>
      </c>
      <c r="P172" s="114">
        <f t="shared" si="56"/>
        <v>0</v>
      </c>
      <c r="Q172" s="114">
        <f t="shared" si="56"/>
        <v>0</v>
      </c>
      <c r="R172" s="114">
        <f t="shared" si="56"/>
        <v>6.0000000000000001E-3</v>
      </c>
      <c r="S172" s="114">
        <f t="shared" si="56"/>
        <v>0</v>
      </c>
      <c r="T172" s="114">
        <f t="shared" si="56"/>
        <v>0</v>
      </c>
      <c r="U172" s="114">
        <f t="shared" si="56"/>
        <v>0</v>
      </c>
      <c r="V172" s="115"/>
    </row>
    <row r="173" spans="1:23" x14ac:dyDescent="0.45">
      <c r="A173" s="76"/>
      <c r="B173" s="120" t="s">
        <v>17</v>
      </c>
      <c r="C173" s="119" t="s">
        <v>54</v>
      </c>
      <c r="D173" s="114">
        <f t="shared" si="55"/>
        <v>0</v>
      </c>
      <c r="E173" s="114">
        <f t="shared" si="56"/>
        <v>0</v>
      </c>
      <c r="F173" s="114">
        <f t="shared" si="56"/>
        <v>0.7</v>
      </c>
      <c r="G173" s="114">
        <f t="shared" si="56"/>
        <v>0</v>
      </c>
      <c r="H173" s="114">
        <f t="shared" si="56"/>
        <v>0</v>
      </c>
      <c r="I173" s="114">
        <f t="shared" si="56"/>
        <v>0</v>
      </c>
      <c r="J173" s="114">
        <f t="shared" si="56"/>
        <v>0</v>
      </c>
      <c r="K173" s="114">
        <f t="shared" si="56"/>
        <v>0</v>
      </c>
      <c r="L173" s="114">
        <f t="shared" si="56"/>
        <v>0</v>
      </c>
      <c r="M173" s="114">
        <f t="shared" si="56"/>
        <v>0</v>
      </c>
      <c r="N173" s="114">
        <f t="shared" si="56"/>
        <v>0</v>
      </c>
      <c r="O173" s="114">
        <f t="shared" si="56"/>
        <v>0</v>
      </c>
      <c r="P173" s="114">
        <f t="shared" si="56"/>
        <v>0</v>
      </c>
      <c r="Q173" s="114">
        <f t="shared" si="56"/>
        <v>0</v>
      </c>
      <c r="R173" s="114">
        <f t="shared" si="56"/>
        <v>0</v>
      </c>
      <c r="S173" s="114">
        <f t="shared" si="56"/>
        <v>0.28933333333333339</v>
      </c>
      <c r="T173" s="114">
        <f t="shared" si="56"/>
        <v>0</v>
      </c>
      <c r="U173" s="114">
        <f t="shared" si="56"/>
        <v>0</v>
      </c>
      <c r="V173" s="115"/>
    </row>
    <row r="174" spans="1:23" ht="15" customHeight="1" x14ac:dyDescent="0.45">
      <c r="A174" s="76"/>
      <c r="B174" s="120" t="s">
        <v>17</v>
      </c>
      <c r="C174" s="119" t="s">
        <v>19</v>
      </c>
      <c r="D174" s="114">
        <f t="shared" si="55"/>
        <v>0</v>
      </c>
      <c r="E174" s="114">
        <f t="shared" si="56"/>
        <v>0</v>
      </c>
      <c r="F174" s="114">
        <f t="shared" si="56"/>
        <v>0.7</v>
      </c>
      <c r="G174" s="114">
        <f t="shared" si="56"/>
        <v>0</v>
      </c>
      <c r="H174" s="114">
        <f t="shared" si="56"/>
        <v>0</v>
      </c>
      <c r="I174" s="114">
        <f t="shared" si="56"/>
        <v>0.9</v>
      </c>
      <c r="J174" s="114">
        <f t="shared" si="56"/>
        <v>0</v>
      </c>
      <c r="K174" s="114">
        <f t="shared" si="56"/>
        <v>0</v>
      </c>
      <c r="L174" s="114">
        <f t="shared" si="56"/>
        <v>0</v>
      </c>
      <c r="M174" s="114">
        <f t="shared" si="56"/>
        <v>0</v>
      </c>
      <c r="N174" s="114">
        <f t="shared" si="56"/>
        <v>0</v>
      </c>
      <c r="O174" s="114">
        <f t="shared" si="56"/>
        <v>0</v>
      </c>
      <c r="P174" s="114">
        <f t="shared" si="56"/>
        <v>0</v>
      </c>
      <c r="Q174" s="114">
        <f t="shared" si="56"/>
        <v>0</v>
      </c>
      <c r="R174" s="114">
        <f t="shared" si="56"/>
        <v>0</v>
      </c>
      <c r="S174" s="114">
        <f t="shared" si="56"/>
        <v>0.28666666666666674</v>
      </c>
      <c r="T174" s="114">
        <f t="shared" si="56"/>
        <v>0</v>
      </c>
      <c r="U174" s="114">
        <f t="shared" si="56"/>
        <v>0</v>
      </c>
      <c r="V174" s="115"/>
    </row>
    <row r="175" spans="1:23" s="78" customFormat="1" x14ac:dyDescent="0.45">
      <c r="A175" s="77"/>
      <c r="B175" s="100"/>
      <c r="C175" s="100"/>
      <c r="W175" s="80"/>
    </row>
    <row r="176" spans="1:23" x14ac:dyDescent="0.45">
      <c r="A176" s="222" t="s">
        <v>85</v>
      </c>
      <c r="B176" s="76" t="s">
        <v>78</v>
      </c>
      <c r="C176" s="81" t="s">
        <v>79</v>
      </c>
    </row>
    <row r="177" spans="1:21" x14ac:dyDescent="0.45">
      <c r="A177" s="222"/>
      <c r="B177" s="82" t="s">
        <v>25</v>
      </c>
      <c r="C177" s="83" t="s">
        <v>54</v>
      </c>
      <c r="D177" s="47">
        <f t="shared" ref="D177:D196" si="57">1/$B$39*SUM($D155:$U155)</f>
        <v>5.5999999999999987E-2</v>
      </c>
      <c r="E177" s="102"/>
      <c r="F177" s="224" t="s">
        <v>79</v>
      </c>
      <c r="G177" s="224"/>
      <c r="H177" s="224"/>
      <c r="I177" s="224"/>
      <c r="J177" s="225"/>
      <c r="U177" s="47"/>
    </row>
    <row r="178" spans="1:21" x14ac:dyDescent="0.45">
      <c r="A178" s="222"/>
      <c r="B178" s="81" t="s">
        <v>54</v>
      </c>
      <c r="C178" s="86" t="s">
        <v>19</v>
      </c>
      <c r="D178" s="47">
        <f t="shared" si="57"/>
        <v>0.12799999999999997</v>
      </c>
      <c r="E178" s="72" t="s">
        <v>78</v>
      </c>
      <c r="F178" s="47" t="s">
        <v>25</v>
      </c>
      <c r="G178" s="47" t="s">
        <v>54</v>
      </c>
      <c r="H178" s="47" t="s">
        <v>19</v>
      </c>
      <c r="I178" s="47" t="s">
        <v>26</v>
      </c>
      <c r="J178" s="65" t="s">
        <v>17</v>
      </c>
      <c r="U178" s="47"/>
    </row>
    <row r="179" spans="1:21" x14ac:dyDescent="0.45">
      <c r="A179" s="222"/>
      <c r="B179" s="81" t="s">
        <v>19</v>
      </c>
      <c r="C179" s="86" t="s">
        <v>26</v>
      </c>
      <c r="D179" s="47">
        <f t="shared" si="57"/>
        <v>5.5999999999999987E-2</v>
      </c>
      <c r="E179" s="72" t="s">
        <v>25</v>
      </c>
      <c r="F179" s="103"/>
      <c r="G179" s="43">
        <f>D177</f>
        <v>5.5999999999999987E-2</v>
      </c>
      <c r="H179" s="43">
        <f>D182</f>
        <v>5.5999999999999987E-2</v>
      </c>
      <c r="I179" s="43">
        <f>D183</f>
        <v>5.5999999999999987E-2</v>
      </c>
      <c r="J179" s="104">
        <f>D181</f>
        <v>5.5999999999999987E-2</v>
      </c>
      <c r="U179" s="47"/>
    </row>
    <row r="180" spans="1:21" x14ac:dyDescent="0.45">
      <c r="A180" s="222"/>
      <c r="B180" s="81" t="s">
        <v>26</v>
      </c>
      <c r="C180" s="86" t="s">
        <v>17</v>
      </c>
      <c r="D180" s="47">
        <f t="shared" si="57"/>
        <v>0.21039999999999995</v>
      </c>
      <c r="E180" s="72" t="s">
        <v>54</v>
      </c>
      <c r="F180" s="17">
        <f>D187</f>
        <v>0.13866666666666663</v>
      </c>
      <c r="G180" s="106"/>
      <c r="H180" s="47">
        <f>D178</f>
        <v>0.12799999999999997</v>
      </c>
      <c r="I180" s="47">
        <f>D184</f>
        <v>5.5999999999999987E-2</v>
      </c>
      <c r="J180" s="65">
        <f>D185</f>
        <v>0.13466666666666666</v>
      </c>
      <c r="U180" s="47"/>
    </row>
    <row r="181" spans="1:21" x14ac:dyDescent="0.45">
      <c r="A181" s="222"/>
      <c r="B181" s="81" t="s">
        <v>25</v>
      </c>
      <c r="C181" s="87" t="s">
        <v>17</v>
      </c>
      <c r="D181" s="47">
        <f t="shared" si="57"/>
        <v>5.5999999999999987E-2</v>
      </c>
      <c r="E181" s="72" t="s">
        <v>19</v>
      </c>
      <c r="F181" s="17">
        <f>D192</f>
        <v>0.13516444444444442</v>
      </c>
      <c r="G181" s="128">
        <f>D188</f>
        <v>6.1333333333333316E-2</v>
      </c>
      <c r="H181" s="106"/>
      <c r="I181" s="47">
        <f>D179</f>
        <v>5.5999999999999987E-2</v>
      </c>
      <c r="J181" s="65">
        <f>D186</f>
        <v>6.0444444444444433E-2</v>
      </c>
      <c r="U181" s="47"/>
    </row>
    <row r="182" spans="1:21" x14ac:dyDescent="0.45">
      <c r="A182" s="222"/>
      <c r="B182" s="76" t="s">
        <v>25</v>
      </c>
      <c r="C182" s="76" t="s">
        <v>19</v>
      </c>
      <c r="D182" s="47">
        <f t="shared" si="57"/>
        <v>5.5999999999999987E-2</v>
      </c>
      <c r="E182" s="72" t="s">
        <v>26</v>
      </c>
      <c r="F182" s="17">
        <f>D193</f>
        <v>0.2286222222222222</v>
      </c>
      <c r="G182" s="129">
        <f>D194</f>
        <v>0.21603555555555548</v>
      </c>
      <c r="H182" s="128">
        <f>D189</f>
        <v>0.20799999999999996</v>
      </c>
      <c r="I182" s="106"/>
      <c r="J182" s="65">
        <f>D180</f>
        <v>0.21039999999999995</v>
      </c>
      <c r="U182" s="47"/>
    </row>
    <row r="183" spans="1:21" x14ac:dyDescent="0.45">
      <c r="A183" s="222"/>
      <c r="B183" s="76" t="s">
        <v>25</v>
      </c>
      <c r="C183" s="76" t="s">
        <v>26</v>
      </c>
      <c r="D183" s="47">
        <f t="shared" si="57"/>
        <v>5.5999999999999987E-2</v>
      </c>
      <c r="E183" s="108" t="s">
        <v>17</v>
      </c>
      <c r="F183" s="21">
        <f>D191</f>
        <v>0.15792</v>
      </c>
      <c r="G183" s="130">
        <f>D195</f>
        <v>7.9146666666666657E-2</v>
      </c>
      <c r="H183" s="130">
        <f>D196</f>
        <v>0.15093333333333331</v>
      </c>
      <c r="I183" s="19">
        <f>D190</f>
        <v>7.823999999999999E-2</v>
      </c>
      <c r="J183" s="111"/>
      <c r="U183" s="47"/>
    </row>
    <row r="184" spans="1:21" x14ac:dyDescent="0.45">
      <c r="A184" s="222"/>
      <c r="B184" s="76" t="s">
        <v>54</v>
      </c>
      <c r="C184" s="76" t="s">
        <v>26</v>
      </c>
      <c r="D184" s="47">
        <f t="shared" si="57"/>
        <v>5.5999999999999987E-2</v>
      </c>
      <c r="E184" s="85"/>
      <c r="F184" s="85"/>
      <c r="G184" s="85"/>
      <c r="H184" s="85"/>
      <c r="I184" s="85"/>
      <c r="J184" s="85"/>
      <c r="U184" s="47"/>
    </row>
    <row r="185" spans="1:21" x14ac:dyDescent="0.45">
      <c r="A185" s="222"/>
      <c r="B185" s="76" t="s">
        <v>54</v>
      </c>
      <c r="C185" s="76" t="s">
        <v>17</v>
      </c>
      <c r="D185" s="47">
        <f t="shared" si="57"/>
        <v>0.13466666666666666</v>
      </c>
      <c r="E185" s="85"/>
      <c r="F185" s="85" t="s">
        <v>82</v>
      </c>
      <c r="G185" s="85">
        <f>AVERAGE(D177:D196)</f>
        <v>0.11617866666666662</v>
      </c>
      <c r="H185" s="85"/>
      <c r="I185" s="85"/>
      <c r="J185" s="85"/>
      <c r="U185" s="47"/>
    </row>
    <row r="186" spans="1:21" x14ac:dyDescent="0.45">
      <c r="A186" s="222"/>
      <c r="B186" s="76" t="s">
        <v>19</v>
      </c>
      <c r="C186" s="76" t="s">
        <v>17</v>
      </c>
      <c r="D186" s="47">
        <f t="shared" si="57"/>
        <v>6.0444444444444433E-2</v>
      </c>
      <c r="E186"/>
      <c r="F186"/>
      <c r="G186"/>
      <c r="H186"/>
      <c r="I186"/>
      <c r="J186"/>
      <c r="U186" s="47"/>
    </row>
    <row r="187" spans="1:21" x14ac:dyDescent="0.45">
      <c r="B187" s="83" t="s">
        <v>54</v>
      </c>
      <c r="C187" s="82" t="s">
        <v>25</v>
      </c>
      <c r="D187" s="47">
        <f t="shared" si="57"/>
        <v>0.13866666666666663</v>
      </c>
      <c r="E187"/>
      <c r="F187" s="226"/>
      <c r="G187" s="226"/>
      <c r="H187" s="226"/>
      <c r="I187" s="226"/>
      <c r="J187" s="226"/>
      <c r="U187" s="47"/>
    </row>
    <row r="188" spans="1:21" x14ac:dyDescent="0.45">
      <c r="B188" s="86" t="s">
        <v>19</v>
      </c>
      <c r="C188" s="81" t="s">
        <v>54</v>
      </c>
      <c r="D188" s="47">
        <f t="shared" si="57"/>
        <v>6.1333333333333316E-2</v>
      </c>
      <c r="E188"/>
      <c r="F188"/>
      <c r="G188"/>
      <c r="H188"/>
      <c r="I188"/>
      <c r="J188"/>
      <c r="U188" s="47"/>
    </row>
    <row r="189" spans="1:21" x14ac:dyDescent="0.45">
      <c r="B189" s="86" t="s">
        <v>26</v>
      </c>
      <c r="C189" s="81" t="s">
        <v>19</v>
      </c>
      <c r="D189" s="47">
        <f t="shared" si="57"/>
        <v>0.20799999999999996</v>
      </c>
      <c r="E189"/>
      <c r="F189"/>
      <c r="G189"/>
      <c r="H189"/>
      <c r="I189"/>
      <c r="J189"/>
      <c r="U189" s="47"/>
    </row>
    <row r="190" spans="1:21" x14ac:dyDescent="0.45">
      <c r="B190" s="86" t="s">
        <v>17</v>
      </c>
      <c r="C190" s="81" t="s">
        <v>26</v>
      </c>
      <c r="D190" s="47">
        <f t="shared" si="57"/>
        <v>7.823999999999999E-2</v>
      </c>
      <c r="E190"/>
      <c r="F190"/>
      <c r="G190"/>
      <c r="H190"/>
      <c r="I190"/>
      <c r="J190"/>
      <c r="U190" s="47"/>
    </row>
    <row r="191" spans="1:21" x14ac:dyDescent="0.45">
      <c r="B191" s="87" t="s">
        <v>17</v>
      </c>
      <c r="C191" s="81" t="s">
        <v>25</v>
      </c>
      <c r="D191" s="47">
        <f t="shared" si="57"/>
        <v>0.15792</v>
      </c>
      <c r="E191"/>
      <c r="F191"/>
      <c r="G191"/>
      <c r="H191"/>
      <c r="I191"/>
      <c r="J191"/>
      <c r="U191" s="47"/>
    </row>
    <row r="192" spans="1:21" x14ac:dyDescent="0.45">
      <c r="B192" s="76" t="s">
        <v>19</v>
      </c>
      <c r="C192" s="76" t="s">
        <v>25</v>
      </c>
      <c r="D192" s="47">
        <f t="shared" si="57"/>
        <v>0.13516444444444442</v>
      </c>
      <c r="E192"/>
      <c r="F192"/>
      <c r="G192"/>
      <c r="H192"/>
      <c r="I192"/>
      <c r="J192"/>
      <c r="U192" s="47"/>
    </row>
    <row r="193" spans="1:23" x14ac:dyDescent="0.45">
      <c r="B193" s="76" t="s">
        <v>26</v>
      </c>
      <c r="C193" s="76" t="s">
        <v>25</v>
      </c>
      <c r="D193" s="47">
        <f t="shared" si="57"/>
        <v>0.2286222222222222</v>
      </c>
      <c r="E193"/>
      <c r="F193"/>
      <c r="G193"/>
      <c r="H193"/>
      <c r="I193"/>
      <c r="J193"/>
      <c r="U193" s="47"/>
    </row>
    <row r="194" spans="1:23" x14ac:dyDescent="0.45">
      <c r="B194" s="76" t="s">
        <v>26</v>
      </c>
      <c r="C194" s="76" t="s">
        <v>54</v>
      </c>
      <c r="D194" s="47">
        <f t="shared" si="57"/>
        <v>0.21603555555555548</v>
      </c>
      <c r="E194"/>
      <c r="F194"/>
      <c r="G194"/>
      <c r="H194"/>
      <c r="I194"/>
      <c r="J194"/>
      <c r="U194" s="47"/>
    </row>
    <row r="195" spans="1:23" x14ac:dyDescent="0.45">
      <c r="B195" s="76" t="s">
        <v>17</v>
      </c>
      <c r="C195" s="76" t="s">
        <v>54</v>
      </c>
      <c r="D195" s="47">
        <f t="shared" si="57"/>
        <v>7.9146666666666657E-2</v>
      </c>
      <c r="E195"/>
      <c r="F195"/>
      <c r="G195"/>
      <c r="H195"/>
      <c r="I195"/>
      <c r="J195"/>
      <c r="U195" s="47"/>
    </row>
    <row r="196" spans="1:23" x14ac:dyDescent="0.45">
      <c r="B196" s="76" t="s">
        <v>17</v>
      </c>
      <c r="C196" s="76" t="s">
        <v>19</v>
      </c>
      <c r="D196" s="47">
        <f t="shared" si="57"/>
        <v>0.15093333333333331</v>
      </c>
      <c r="E196"/>
      <c r="F196"/>
      <c r="G196"/>
      <c r="H196"/>
      <c r="I196"/>
      <c r="J196"/>
      <c r="U196" s="47"/>
    </row>
    <row r="197" spans="1:23" x14ac:dyDescent="0.45">
      <c r="B197" s="76"/>
      <c r="C197" s="76"/>
      <c r="U197" s="47"/>
    </row>
    <row r="198" spans="1:23" s="78" customFormat="1" x14ac:dyDescent="0.45">
      <c r="A198" s="77"/>
      <c r="B198" s="100"/>
      <c r="C198" s="100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>
        <f>T109*R$38</f>
        <v>0</v>
      </c>
      <c r="U198" s="101">
        <f>U109*S$38</f>
        <v>0</v>
      </c>
      <c r="W198" s="80"/>
    </row>
    <row r="199" spans="1:23" ht="27.75" x14ac:dyDescent="0.45">
      <c r="A199" s="222" t="s">
        <v>86</v>
      </c>
      <c r="B199" s="47" t="s">
        <v>78</v>
      </c>
      <c r="C199" s="47" t="s">
        <v>79</v>
      </c>
      <c r="D199" s="37" t="s">
        <v>32</v>
      </c>
      <c r="E199" s="37" t="s">
        <v>33</v>
      </c>
      <c r="F199" s="37" t="s">
        <v>0</v>
      </c>
      <c r="G199" s="37" t="s">
        <v>34</v>
      </c>
      <c r="H199" s="37" t="s">
        <v>35</v>
      </c>
      <c r="I199" s="37" t="s">
        <v>50</v>
      </c>
      <c r="J199" s="37" t="s">
        <v>36</v>
      </c>
      <c r="K199" s="37" t="s">
        <v>37</v>
      </c>
      <c r="L199" s="37" t="s">
        <v>51</v>
      </c>
      <c r="M199" s="37" t="s">
        <v>39</v>
      </c>
      <c r="N199" s="37" t="s">
        <v>40</v>
      </c>
      <c r="O199" s="37" t="s">
        <v>41</v>
      </c>
      <c r="P199" s="37" t="s">
        <v>52</v>
      </c>
      <c r="Q199" s="37" t="s">
        <v>43</v>
      </c>
      <c r="R199" s="37" t="s">
        <v>44</v>
      </c>
      <c r="S199" s="36" t="s">
        <v>45</v>
      </c>
      <c r="T199" s="37" t="s">
        <v>46</v>
      </c>
      <c r="U199" s="37" t="s">
        <v>47</v>
      </c>
    </row>
    <row r="200" spans="1:23" x14ac:dyDescent="0.45">
      <c r="A200" s="222"/>
      <c r="B200" s="112" t="s">
        <v>25</v>
      </c>
      <c r="C200" s="113" t="s">
        <v>54</v>
      </c>
      <c r="D200" s="47">
        <f>IF(D111&lt;=$D89,$D89,D243)</f>
        <v>1</v>
      </c>
      <c r="E200" s="47">
        <f>IF(E111&lt;=$D89,$D89,E243)</f>
        <v>1</v>
      </c>
      <c r="F200" s="47">
        <f>IF(F111&lt;=$D89,$D89,F243)</f>
        <v>1</v>
      </c>
      <c r="G200" s="47">
        <f>IF(G111&lt;=$D89,$D89,G243)</f>
        <v>1</v>
      </c>
      <c r="H200" s="47">
        <f t="shared" ref="H200:U200" si="58">IF(H111&lt;=$D89,$D89,H243)</f>
        <v>1</v>
      </c>
      <c r="I200" s="47">
        <f t="shared" si="58"/>
        <v>1</v>
      </c>
      <c r="J200" s="47">
        <f t="shared" si="58"/>
        <v>1</v>
      </c>
      <c r="K200" s="47">
        <f t="shared" si="58"/>
        <v>1</v>
      </c>
      <c r="L200" s="47">
        <f t="shared" si="58"/>
        <v>1</v>
      </c>
      <c r="M200" s="47">
        <f t="shared" si="58"/>
        <v>1</v>
      </c>
      <c r="N200" s="47">
        <f t="shared" si="58"/>
        <v>1</v>
      </c>
      <c r="O200" s="47">
        <f t="shared" si="58"/>
        <v>1</v>
      </c>
      <c r="P200" s="47">
        <f t="shared" si="58"/>
        <v>1</v>
      </c>
      <c r="Q200" s="47">
        <f t="shared" si="58"/>
        <v>1</v>
      </c>
      <c r="R200" s="47">
        <f t="shared" si="58"/>
        <v>1</v>
      </c>
      <c r="S200" s="47">
        <f t="shared" si="58"/>
        <v>1</v>
      </c>
      <c r="T200" s="47">
        <f t="shared" si="58"/>
        <v>1</v>
      </c>
      <c r="U200" s="47">
        <f t="shared" si="58"/>
        <v>1</v>
      </c>
    </row>
    <row r="201" spans="1:23" x14ac:dyDescent="0.45">
      <c r="A201" s="222"/>
      <c r="B201" s="116" t="s">
        <v>54</v>
      </c>
      <c r="C201" s="117" t="s">
        <v>19</v>
      </c>
      <c r="D201" s="47">
        <f t="shared" ref="D201:U209" si="59">IF(D112&lt;=$D90,$D90,D244)</f>
        <v>0.83999999999999986</v>
      </c>
      <c r="E201" s="47">
        <f t="shared" si="59"/>
        <v>0.83999999999999986</v>
      </c>
      <c r="F201" s="47">
        <f t="shared" si="59"/>
        <v>0</v>
      </c>
      <c r="G201" s="47">
        <f t="shared" si="59"/>
        <v>0.83999999999999986</v>
      </c>
      <c r="H201" s="47">
        <f t="shared" si="59"/>
        <v>0.83999999999999986</v>
      </c>
      <c r="I201" s="47">
        <f t="shared" si="59"/>
        <v>0</v>
      </c>
      <c r="J201" s="47">
        <f t="shared" si="59"/>
        <v>0.83999999999999986</v>
      </c>
      <c r="K201" s="47">
        <f t="shared" si="59"/>
        <v>0.83999999999999986</v>
      </c>
      <c r="L201" s="47">
        <f t="shared" si="59"/>
        <v>0.83999999999999986</v>
      </c>
      <c r="M201" s="47">
        <f t="shared" si="59"/>
        <v>0.83999999999999986</v>
      </c>
      <c r="N201" s="47">
        <f t="shared" si="59"/>
        <v>0.83999999999999986</v>
      </c>
      <c r="O201" s="47">
        <f t="shared" si="59"/>
        <v>0.83999999999999986</v>
      </c>
      <c r="P201" s="47">
        <f t="shared" si="59"/>
        <v>0.83999999999999986</v>
      </c>
      <c r="Q201" s="47">
        <f t="shared" si="59"/>
        <v>0.83999999999999986</v>
      </c>
      <c r="R201" s="47">
        <f t="shared" si="59"/>
        <v>0.83999999999999986</v>
      </c>
      <c r="S201" s="47">
        <f t="shared" si="59"/>
        <v>0.83999999999999986</v>
      </c>
      <c r="T201" s="47">
        <f t="shared" si="59"/>
        <v>0.83999999999999986</v>
      </c>
      <c r="U201" s="47">
        <f t="shared" si="59"/>
        <v>0.83999999999999986</v>
      </c>
    </row>
    <row r="202" spans="1:23" x14ac:dyDescent="0.45">
      <c r="A202" s="222"/>
      <c r="B202" s="116" t="s">
        <v>19</v>
      </c>
      <c r="C202" s="117" t="s">
        <v>26</v>
      </c>
      <c r="D202" s="47">
        <f t="shared" si="59"/>
        <v>1</v>
      </c>
      <c r="E202" s="47">
        <f t="shared" si="59"/>
        <v>1</v>
      </c>
      <c r="F202" s="47">
        <f t="shared" si="59"/>
        <v>1</v>
      </c>
      <c r="G202" s="47">
        <f t="shared" si="59"/>
        <v>1</v>
      </c>
      <c r="H202" s="47">
        <f t="shared" si="59"/>
        <v>1</v>
      </c>
      <c r="I202" s="47">
        <f t="shared" si="59"/>
        <v>1</v>
      </c>
      <c r="J202" s="47">
        <f t="shared" si="59"/>
        <v>1</v>
      </c>
      <c r="K202" s="47">
        <f t="shared" si="59"/>
        <v>1</v>
      </c>
      <c r="L202" s="47">
        <f t="shared" si="59"/>
        <v>1</v>
      </c>
      <c r="M202" s="47">
        <f t="shared" si="59"/>
        <v>1</v>
      </c>
      <c r="N202" s="47">
        <f t="shared" si="59"/>
        <v>1</v>
      </c>
      <c r="O202" s="47">
        <f t="shared" si="59"/>
        <v>1</v>
      </c>
      <c r="P202" s="47">
        <f t="shared" si="59"/>
        <v>1</v>
      </c>
      <c r="Q202" s="47">
        <f t="shared" si="59"/>
        <v>1</v>
      </c>
      <c r="R202" s="47">
        <f t="shared" si="59"/>
        <v>1</v>
      </c>
      <c r="S202" s="47">
        <f t="shared" si="59"/>
        <v>1</v>
      </c>
      <c r="T202" s="47">
        <f t="shared" si="59"/>
        <v>1</v>
      </c>
      <c r="U202" s="47">
        <f t="shared" si="59"/>
        <v>1</v>
      </c>
    </row>
    <row r="203" spans="1:23" x14ac:dyDescent="0.45">
      <c r="A203" s="222"/>
      <c r="B203" s="116" t="s">
        <v>26</v>
      </c>
      <c r="C203" s="117" t="s">
        <v>17</v>
      </c>
      <c r="D203" s="47">
        <f t="shared" si="59"/>
        <v>0.84799999999999998</v>
      </c>
      <c r="E203" s="47">
        <f t="shared" si="59"/>
        <v>0.84799999999999998</v>
      </c>
      <c r="F203" s="47">
        <f t="shared" si="59"/>
        <v>0</v>
      </c>
      <c r="G203" s="47">
        <f t="shared" si="59"/>
        <v>0.84799999999999998</v>
      </c>
      <c r="H203" s="47">
        <f t="shared" si="59"/>
        <v>0.84799999999999998</v>
      </c>
      <c r="I203" s="47">
        <f t="shared" si="59"/>
        <v>0</v>
      </c>
      <c r="J203" s="47">
        <f t="shared" si="59"/>
        <v>0.84799999999999998</v>
      </c>
      <c r="K203" s="47">
        <f t="shared" si="59"/>
        <v>0</v>
      </c>
      <c r="L203" s="47">
        <f t="shared" si="59"/>
        <v>0.84799999999999998</v>
      </c>
      <c r="M203" s="47">
        <f t="shared" si="59"/>
        <v>0.84799999999999998</v>
      </c>
      <c r="N203" s="47">
        <f t="shared" si="59"/>
        <v>0.84799999999999998</v>
      </c>
      <c r="O203" s="47">
        <f t="shared" si="59"/>
        <v>0.84799999999999998</v>
      </c>
      <c r="P203" s="47">
        <f t="shared" si="59"/>
        <v>0.84799999999999998</v>
      </c>
      <c r="Q203" s="47">
        <f t="shared" si="59"/>
        <v>0.84799999999999998</v>
      </c>
      <c r="R203" s="47">
        <f t="shared" si="59"/>
        <v>0.84799999999999998</v>
      </c>
      <c r="S203" s="47">
        <f t="shared" si="59"/>
        <v>0.84799999999999998</v>
      </c>
      <c r="T203" s="47">
        <f t="shared" si="59"/>
        <v>0.84799999999999998</v>
      </c>
      <c r="U203" s="47">
        <f t="shared" si="59"/>
        <v>0.84799999999999998</v>
      </c>
    </row>
    <row r="204" spans="1:23" x14ac:dyDescent="0.45">
      <c r="A204" s="222"/>
      <c r="B204" s="116" t="s">
        <v>25</v>
      </c>
      <c r="C204" s="118" t="s">
        <v>17</v>
      </c>
      <c r="D204" s="47">
        <f t="shared" si="59"/>
        <v>1</v>
      </c>
      <c r="E204" s="47">
        <f t="shared" si="59"/>
        <v>1</v>
      </c>
      <c r="F204" s="47">
        <f t="shared" si="59"/>
        <v>1</v>
      </c>
      <c r="G204" s="47">
        <f t="shared" si="59"/>
        <v>1</v>
      </c>
      <c r="H204" s="47">
        <f t="shared" si="59"/>
        <v>1</v>
      </c>
      <c r="I204" s="47">
        <f t="shared" si="59"/>
        <v>1</v>
      </c>
      <c r="J204" s="47">
        <f t="shared" si="59"/>
        <v>1</v>
      </c>
      <c r="K204" s="47">
        <f t="shared" si="59"/>
        <v>1</v>
      </c>
      <c r="L204" s="47">
        <f t="shared" si="59"/>
        <v>1</v>
      </c>
      <c r="M204" s="47">
        <f t="shared" si="59"/>
        <v>1</v>
      </c>
      <c r="N204" s="47">
        <f t="shared" si="59"/>
        <v>1</v>
      </c>
      <c r="O204" s="47">
        <f t="shared" si="59"/>
        <v>1</v>
      </c>
      <c r="P204" s="47">
        <f t="shared" si="59"/>
        <v>1</v>
      </c>
      <c r="Q204" s="47">
        <f t="shared" si="59"/>
        <v>1</v>
      </c>
      <c r="R204" s="47">
        <f t="shared" si="59"/>
        <v>1</v>
      </c>
      <c r="S204" s="47">
        <f t="shared" si="59"/>
        <v>1</v>
      </c>
      <c r="T204" s="47">
        <f t="shared" si="59"/>
        <v>1</v>
      </c>
      <c r="U204" s="47">
        <f t="shared" si="59"/>
        <v>1</v>
      </c>
    </row>
    <row r="205" spans="1:23" x14ac:dyDescent="0.45">
      <c r="A205" s="222"/>
      <c r="B205" s="119" t="s">
        <v>25</v>
      </c>
      <c r="C205" s="120" t="s">
        <v>19</v>
      </c>
      <c r="D205" s="47">
        <f t="shared" si="59"/>
        <v>1</v>
      </c>
      <c r="E205" s="47">
        <f t="shared" si="59"/>
        <v>1</v>
      </c>
      <c r="F205" s="47">
        <f t="shared" si="59"/>
        <v>1</v>
      </c>
      <c r="G205" s="47">
        <f t="shared" si="59"/>
        <v>1</v>
      </c>
      <c r="H205" s="47">
        <f t="shared" si="59"/>
        <v>1</v>
      </c>
      <c r="I205" s="47">
        <f t="shared" si="59"/>
        <v>1</v>
      </c>
      <c r="J205" s="47">
        <f t="shared" si="59"/>
        <v>1</v>
      </c>
      <c r="K205" s="47">
        <f t="shared" si="59"/>
        <v>1</v>
      </c>
      <c r="L205" s="47">
        <f t="shared" si="59"/>
        <v>1</v>
      </c>
      <c r="M205" s="47">
        <f t="shared" si="59"/>
        <v>1</v>
      </c>
      <c r="N205" s="47">
        <f t="shared" si="59"/>
        <v>1</v>
      </c>
      <c r="O205" s="47">
        <f t="shared" si="59"/>
        <v>1</v>
      </c>
      <c r="P205" s="47">
        <f t="shared" si="59"/>
        <v>1</v>
      </c>
      <c r="Q205" s="47">
        <f t="shared" si="59"/>
        <v>1</v>
      </c>
      <c r="R205" s="47">
        <f t="shared" si="59"/>
        <v>1</v>
      </c>
      <c r="S205" s="47">
        <f t="shared" si="59"/>
        <v>1</v>
      </c>
      <c r="T205" s="47">
        <f t="shared" si="59"/>
        <v>1</v>
      </c>
      <c r="U205" s="47">
        <f t="shared" si="59"/>
        <v>1</v>
      </c>
    </row>
    <row r="206" spans="1:23" x14ac:dyDescent="0.45">
      <c r="A206" s="222"/>
      <c r="B206" s="119" t="s">
        <v>25</v>
      </c>
      <c r="C206" s="120" t="s">
        <v>26</v>
      </c>
      <c r="D206" s="47">
        <f t="shared" si="59"/>
        <v>1</v>
      </c>
      <c r="E206" s="47">
        <f t="shared" si="59"/>
        <v>1</v>
      </c>
      <c r="F206" s="47">
        <f t="shared" si="59"/>
        <v>1</v>
      </c>
      <c r="G206" s="47">
        <f t="shared" si="59"/>
        <v>1</v>
      </c>
      <c r="H206" s="47">
        <f t="shared" si="59"/>
        <v>1</v>
      </c>
      <c r="I206" s="47">
        <f t="shared" si="59"/>
        <v>1</v>
      </c>
      <c r="J206" s="47">
        <f t="shared" si="59"/>
        <v>1</v>
      </c>
      <c r="K206" s="47">
        <f t="shared" si="59"/>
        <v>1</v>
      </c>
      <c r="L206" s="47">
        <f t="shared" si="59"/>
        <v>1</v>
      </c>
      <c r="M206" s="47">
        <f t="shared" si="59"/>
        <v>1</v>
      </c>
      <c r="N206" s="47">
        <f t="shared" si="59"/>
        <v>1</v>
      </c>
      <c r="O206" s="47">
        <f t="shared" si="59"/>
        <v>1</v>
      </c>
      <c r="P206" s="47">
        <f t="shared" si="59"/>
        <v>1</v>
      </c>
      <c r="Q206" s="47">
        <f t="shared" si="59"/>
        <v>1</v>
      </c>
      <c r="R206" s="47">
        <f t="shared" si="59"/>
        <v>1</v>
      </c>
      <c r="S206" s="47">
        <f t="shared" si="59"/>
        <v>1</v>
      </c>
      <c r="T206" s="47">
        <f t="shared" si="59"/>
        <v>1</v>
      </c>
      <c r="U206" s="47">
        <f t="shared" si="59"/>
        <v>1</v>
      </c>
    </row>
    <row r="207" spans="1:23" x14ac:dyDescent="0.45">
      <c r="A207" s="222"/>
      <c r="B207" s="119" t="s">
        <v>54</v>
      </c>
      <c r="C207" s="120" t="s">
        <v>26</v>
      </c>
      <c r="D207" s="47">
        <f t="shared" si="59"/>
        <v>0.91200000000000003</v>
      </c>
      <c r="E207" s="47">
        <f t="shared" si="59"/>
        <v>0.91200000000000003</v>
      </c>
      <c r="F207" s="47">
        <f t="shared" si="59"/>
        <v>0</v>
      </c>
      <c r="G207" s="47">
        <f t="shared" si="59"/>
        <v>0.91200000000000003</v>
      </c>
      <c r="H207" s="47">
        <f t="shared" si="59"/>
        <v>0.91200000000000003</v>
      </c>
      <c r="I207" s="47">
        <f t="shared" si="59"/>
        <v>0.91200000000000003</v>
      </c>
      <c r="J207" s="47">
        <f t="shared" si="59"/>
        <v>0.91200000000000003</v>
      </c>
      <c r="K207" s="47">
        <f t="shared" si="59"/>
        <v>0.91200000000000003</v>
      </c>
      <c r="L207" s="47">
        <f t="shared" si="59"/>
        <v>0.91200000000000003</v>
      </c>
      <c r="M207" s="47">
        <f t="shared" si="59"/>
        <v>0.91200000000000003</v>
      </c>
      <c r="N207" s="47">
        <f t="shared" si="59"/>
        <v>0.91200000000000003</v>
      </c>
      <c r="O207" s="47">
        <f t="shared" si="59"/>
        <v>0.91200000000000003</v>
      </c>
      <c r="P207" s="47">
        <f t="shared" si="59"/>
        <v>0.91200000000000003</v>
      </c>
      <c r="Q207" s="47">
        <f t="shared" si="59"/>
        <v>0.91200000000000003</v>
      </c>
      <c r="R207" s="47">
        <f t="shared" si="59"/>
        <v>0.91200000000000003</v>
      </c>
      <c r="S207" s="47">
        <f t="shared" si="59"/>
        <v>0.91200000000000003</v>
      </c>
      <c r="T207" s="47">
        <f t="shared" si="59"/>
        <v>0.91200000000000003</v>
      </c>
      <c r="U207" s="47">
        <f t="shared" si="59"/>
        <v>0.91200000000000003</v>
      </c>
    </row>
    <row r="208" spans="1:23" x14ac:dyDescent="0.45">
      <c r="A208" s="222"/>
      <c r="B208" s="119" t="s">
        <v>54</v>
      </c>
      <c r="C208" s="120" t="s">
        <v>17</v>
      </c>
      <c r="D208" s="47">
        <f t="shared" si="59"/>
        <v>0.83999999999999986</v>
      </c>
      <c r="E208" s="47">
        <f t="shared" si="59"/>
        <v>0.83999999999999986</v>
      </c>
      <c r="F208" s="47">
        <f t="shared" si="59"/>
        <v>0</v>
      </c>
      <c r="G208" s="47">
        <f t="shared" si="59"/>
        <v>0.83999999999999986</v>
      </c>
      <c r="H208" s="47">
        <f t="shared" si="59"/>
        <v>0.83999999999999986</v>
      </c>
      <c r="I208" s="47">
        <f t="shared" si="59"/>
        <v>0</v>
      </c>
      <c r="J208" s="47">
        <f t="shared" si="59"/>
        <v>0.83999999999999986</v>
      </c>
      <c r="K208" s="47">
        <f t="shared" si="59"/>
        <v>0.83999999999999986</v>
      </c>
      <c r="L208" s="47">
        <f t="shared" si="59"/>
        <v>0.83999999999999986</v>
      </c>
      <c r="M208" s="47">
        <f t="shared" si="59"/>
        <v>0.83999999999999986</v>
      </c>
      <c r="N208" s="47">
        <f t="shared" si="59"/>
        <v>0.83999999999999986</v>
      </c>
      <c r="O208" s="47">
        <f t="shared" si="59"/>
        <v>0.83999999999999986</v>
      </c>
      <c r="P208" s="47">
        <f t="shared" si="59"/>
        <v>0.83999999999999986</v>
      </c>
      <c r="Q208" s="47">
        <f t="shared" si="59"/>
        <v>0.83999999999999986</v>
      </c>
      <c r="R208" s="47">
        <f t="shared" si="59"/>
        <v>0.83999999999999986</v>
      </c>
      <c r="S208" s="47">
        <f t="shared" si="59"/>
        <v>0.83999999999999986</v>
      </c>
      <c r="T208" s="47">
        <f t="shared" si="59"/>
        <v>0.83999999999999986</v>
      </c>
      <c r="U208" s="47">
        <f t="shared" si="59"/>
        <v>0.83999999999999986</v>
      </c>
    </row>
    <row r="209" spans="1:23" x14ac:dyDescent="0.45">
      <c r="A209" s="222"/>
      <c r="B209" s="119" t="s">
        <v>19</v>
      </c>
      <c r="C209" s="120" t="s">
        <v>17</v>
      </c>
      <c r="D209" s="47">
        <f t="shared" si="59"/>
        <v>0.99578947368421056</v>
      </c>
      <c r="E209" s="47">
        <f t="shared" si="59"/>
        <v>0.99578947368421056</v>
      </c>
      <c r="F209" s="47">
        <f t="shared" si="59"/>
        <v>0</v>
      </c>
      <c r="G209" s="47">
        <f t="shared" si="59"/>
        <v>0.99578947368421056</v>
      </c>
      <c r="H209" s="47">
        <f t="shared" si="59"/>
        <v>0.99578947368421056</v>
      </c>
      <c r="I209" s="47">
        <f t="shared" si="59"/>
        <v>0.99578947368421056</v>
      </c>
      <c r="J209" s="47">
        <f t="shared" si="59"/>
        <v>0.99578947368421056</v>
      </c>
      <c r="K209" s="47">
        <f t="shared" si="59"/>
        <v>0.99578947368421056</v>
      </c>
      <c r="L209" s="47">
        <f t="shared" si="59"/>
        <v>0.99578947368421056</v>
      </c>
      <c r="M209" s="47">
        <f t="shared" si="59"/>
        <v>0.99578947368421056</v>
      </c>
      <c r="N209" s="47">
        <f t="shared" si="59"/>
        <v>0.99578947368421056</v>
      </c>
      <c r="O209" s="47">
        <f t="shared" si="59"/>
        <v>0.99578947368421056</v>
      </c>
      <c r="P209" s="47">
        <f t="shared" si="59"/>
        <v>0.99578947368421056</v>
      </c>
      <c r="Q209" s="47">
        <f t="shared" si="59"/>
        <v>0.99578947368421056</v>
      </c>
      <c r="R209" s="47">
        <f t="shared" si="59"/>
        <v>0.99578947368421056</v>
      </c>
      <c r="S209" s="47">
        <f t="shared" si="59"/>
        <v>0.99578947368421056</v>
      </c>
      <c r="T209" s="47">
        <f t="shared" si="59"/>
        <v>0.99578947368421056</v>
      </c>
      <c r="U209" s="47">
        <f t="shared" si="59"/>
        <v>0.99578947368421056</v>
      </c>
    </row>
    <row r="210" spans="1:23" x14ac:dyDescent="0.45">
      <c r="B210" s="113" t="s">
        <v>54</v>
      </c>
      <c r="C210" s="112" t="s">
        <v>25</v>
      </c>
      <c r="D210" s="47">
        <f t="shared" ref="D210:U219" si="60">IF(D121&lt;=$D99,$D99,D263)</f>
        <v>0.83135999999999988</v>
      </c>
      <c r="E210" s="47">
        <f t="shared" si="60"/>
        <v>0.83135999999999988</v>
      </c>
      <c r="F210" s="47">
        <f t="shared" si="60"/>
        <v>0</v>
      </c>
      <c r="G210" s="47">
        <f t="shared" si="60"/>
        <v>0.83135999999999988</v>
      </c>
      <c r="H210" s="47">
        <f t="shared" si="60"/>
        <v>0.83135999999999988</v>
      </c>
      <c r="I210" s="47">
        <f t="shared" si="60"/>
        <v>0</v>
      </c>
      <c r="J210" s="47">
        <f t="shared" si="60"/>
        <v>0.83135999999999988</v>
      </c>
      <c r="K210" s="47">
        <f t="shared" si="60"/>
        <v>0.83135999999999988</v>
      </c>
      <c r="L210" s="47">
        <f t="shared" si="60"/>
        <v>0.83135999999999988</v>
      </c>
      <c r="M210" s="47">
        <f t="shared" si="60"/>
        <v>0.83135999999999988</v>
      </c>
      <c r="N210" s="47">
        <f t="shared" si="60"/>
        <v>0.83135999999999988</v>
      </c>
      <c r="O210" s="47">
        <f t="shared" si="60"/>
        <v>0.83135999999999988</v>
      </c>
      <c r="P210" s="47">
        <f t="shared" si="60"/>
        <v>0.83135999999999988</v>
      </c>
      <c r="Q210" s="47">
        <f t="shared" si="60"/>
        <v>0.83135999999999988</v>
      </c>
      <c r="R210" s="47">
        <f t="shared" si="60"/>
        <v>0.83135999999999988</v>
      </c>
      <c r="S210" s="47">
        <f t="shared" si="60"/>
        <v>0.83135999999999988</v>
      </c>
      <c r="T210" s="47">
        <f t="shared" si="60"/>
        <v>0.83135999999999988</v>
      </c>
      <c r="U210" s="47">
        <f t="shared" si="60"/>
        <v>0.83135999999999988</v>
      </c>
    </row>
    <row r="211" spans="1:23" x14ac:dyDescent="0.45">
      <c r="B211" s="117" t="s">
        <v>19</v>
      </c>
      <c r="C211" s="116" t="s">
        <v>54</v>
      </c>
      <c r="D211" s="47">
        <f t="shared" si="60"/>
        <v>0.99578947368421056</v>
      </c>
      <c r="E211" s="47">
        <f t="shared" si="60"/>
        <v>0.99578947368421056</v>
      </c>
      <c r="F211" s="47">
        <f t="shared" si="60"/>
        <v>0</v>
      </c>
      <c r="G211" s="47">
        <f t="shared" si="60"/>
        <v>0.99578947368421056</v>
      </c>
      <c r="H211" s="47">
        <f t="shared" si="60"/>
        <v>0.99578947368421056</v>
      </c>
      <c r="I211" s="47">
        <f t="shared" si="60"/>
        <v>0.99578947368421056</v>
      </c>
      <c r="J211" s="47">
        <f t="shared" si="60"/>
        <v>0.99578947368421056</v>
      </c>
      <c r="K211" s="47">
        <f t="shared" si="60"/>
        <v>0.99578947368421056</v>
      </c>
      <c r="L211" s="47">
        <f t="shared" si="60"/>
        <v>0.99578947368421056</v>
      </c>
      <c r="M211" s="47">
        <f t="shared" si="60"/>
        <v>0.99578947368421056</v>
      </c>
      <c r="N211" s="47">
        <f t="shared" si="60"/>
        <v>0.99578947368421056</v>
      </c>
      <c r="O211" s="47">
        <f t="shared" si="60"/>
        <v>0.99578947368421056</v>
      </c>
      <c r="P211" s="47">
        <f t="shared" si="60"/>
        <v>0.99578947368421056</v>
      </c>
      <c r="Q211" s="47">
        <f t="shared" si="60"/>
        <v>0.99578947368421056</v>
      </c>
      <c r="R211" s="47">
        <f t="shared" si="60"/>
        <v>0.99578947368421056</v>
      </c>
      <c r="S211" s="47">
        <f t="shared" si="60"/>
        <v>0.99578947368421056</v>
      </c>
      <c r="T211" s="47">
        <f t="shared" si="60"/>
        <v>0.99578947368421056</v>
      </c>
      <c r="U211" s="47">
        <f t="shared" si="60"/>
        <v>0.99578947368421056</v>
      </c>
    </row>
    <row r="212" spans="1:23" x14ac:dyDescent="0.45">
      <c r="B212" s="117" t="s">
        <v>26</v>
      </c>
      <c r="C212" s="116" t="s">
        <v>19</v>
      </c>
      <c r="D212" s="47">
        <f t="shared" si="60"/>
        <v>0.79199999999999993</v>
      </c>
      <c r="E212" s="47">
        <f t="shared" si="60"/>
        <v>0.79199999999999993</v>
      </c>
      <c r="F212" s="47">
        <f t="shared" si="60"/>
        <v>0</v>
      </c>
      <c r="G212" s="47">
        <f t="shared" si="60"/>
        <v>0.79199999999999993</v>
      </c>
      <c r="H212" s="47">
        <f t="shared" si="60"/>
        <v>0.79199999999999993</v>
      </c>
      <c r="I212" s="47">
        <f t="shared" si="60"/>
        <v>0</v>
      </c>
      <c r="J212" s="47">
        <f t="shared" si="60"/>
        <v>0.79199999999999993</v>
      </c>
      <c r="K212" s="47">
        <f t="shared" si="60"/>
        <v>0</v>
      </c>
      <c r="L212" s="47">
        <f t="shared" si="60"/>
        <v>0.79199999999999993</v>
      </c>
      <c r="M212" s="47">
        <f t="shared" si="60"/>
        <v>0.79199999999999993</v>
      </c>
      <c r="N212" s="47">
        <f t="shared" si="60"/>
        <v>0.79199999999999993</v>
      </c>
      <c r="O212" s="47">
        <f t="shared" si="60"/>
        <v>0.79199999999999993</v>
      </c>
      <c r="P212" s="47">
        <f t="shared" si="60"/>
        <v>0.79199999999999993</v>
      </c>
      <c r="Q212" s="47">
        <f t="shared" si="60"/>
        <v>0.79199999999999993</v>
      </c>
      <c r="R212" s="47">
        <f t="shared" si="60"/>
        <v>0.79199999999999993</v>
      </c>
      <c r="S212" s="47">
        <f t="shared" si="60"/>
        <v>0.79199999999999993</v>
      </c>
      <c r="T212" s="47">
        <f t="shared" si="60"/>
        <v>0.79199999999999993</v>
      </c>
      <c r="U212" s="47">
        <f t="shared" si="60"/>
        <v>0.79199999999999993</v>
      </c>
    </row>
    <row r="213" spans="1:23" x14ac:dyDescent="0.45">
      <c r="B213" s="117" t="s">
        <v>17</v>
      </c>
      <c r="C213" s="116" t="s">
        <v>26</v>
      </c>
      <c r="D213" s="47">
        <f t="shared" si="60"/>
        <v>0.87999999999999989</v>
      </c>
      <c r="E213" s="47">
        <f t="shared" si="60"/>
        <v>0.87999999999999989</v>
      </c>
      <c r="F213" s="47">
        <f t="shared" si="60"/>
        <v>0</v>
      </c>
      <c r="G213" s="47">
        <f t="shared" si="60"/>
        <v>0.87999999999999989</v>
      </c>
      <c r="H213" s="47">
        <f t="shared" si="60"/>
        <v>0.87999999999999989</v>
      </c>
      <c r="I213" s="47">
        <f t="shared" si="60"/>
        <v>0.87999999999999989</v>
      </c>
      <c r="J213" s="47">
        <f t="shared" si="60"/>
        <v>0.87999999999999989</v>
      </c>
      <c r="K213" s="47">
        <f t="shared" si="60"/>
        <v>0.87999999999999989</v>
      </c>
      <c r="L213" s="47">
        <f t="shared" si="60"/>
        <v>0.87999999999999989</v>
      </c>
      <c r="M213" s="47">
        <f t="shared" si="60"/>
        <v>0.87999999999999989</v>
      </c>
      <c r="N213" s="47">
        <f t="shared" si="60"/>
        <v>0.87999999999999989</v>
      </c>
      <c r="O213" s="47">
        <f t="shared" si="60"/>
        <v>0.87999999999999989</v>
      </c>
      <c r="P213" s="47">
        <f t="shared" si="60"/>
        <v>0.87999999999999989</v>
      </c>
      <c r="Q213" s="47">
        <f t="shared" si="60"/>
        <v>0.87999999999999989</v>
      </c>
      <c r="R213" s="47">
        <f t="shared" si="60"/>
        <v>0.87999999999999989</v>
      </c>
      <c r="S213" s="47">
        <f t="shared" si="60"/>
        <v>0.87999999999999989</v>
      </c>
      <c r="T213" s="47">
        <f t="shared" si="60"/>
        <v>0.87999999999999989</v>
      </c>
      <c r="U213" s="47">
        <f t="shared" si="60"/>
        <v>0.87999999999999989</v>
      </c>
    </row>
    <row r="214" spans="1:23" x14ac:dyDescent="0.45">
      <c r="B214" s="118" t="s">
        <v>17</v>
      </c>
      <c r="C214" s="116" t="s">
        <v>25</v>
      </c>
      <c r="D214" s="47">
        <f t="shared" si="60"/>
        <v>0.80799999999999983</v>
      </c>
      <c r="E214" s="47">
        <f t="shared" si="60"/>
        <v>0.80799999999999983</v>
      </c>
      <c r="F214" s="47">
        <f t="shared" si="60"/>
        <v>0</v>
      </c>
      <c r="G214" s="47">
        <f t="shared" si="60"/>
        <v>0.80799999999999983</v>
      </c>
      <c r="H214" s="47">
        <f t="shared" si="60"/>
        <v>0.80799999999999983</v>
      </c>
      <c r="I214" s="47">
        <f t="shared" si="60"/>
        <v>0</v>
      </c>
      <c r="J214" s="47">
        <f t="shared" si="60"/>
        <v>0.80799999999999983</v>
      </c>
      <c r="K214" s="47">
        <f t="shared" si="60"/>
        <v>0.80799999999999983</v>
      </c>
      <c r="L214" s="47">
        <f t="shared" si="60"/>
        <v>0.80799999999999983</v>
      </c>
      <c r="M214" s="47">
        <f t="shared" si="60"/>
        <v>0.80799999999999983</v>
      </c>
      <c r="N214" s="47">
        <f t="shared" si="60"/>
        <v>0.80799999999999983</v>
      </c>
      <c r="O214" s="47">
        <f t="shared" si="60"/>
        <v>0.80799999999999983</v>
      </c>
      <c r="P214" s="47">
        <f t="shared" si="60"/>
        <v>0.80799999999999983</v>
      </c>
      <c r="Q214" s="47">
        <f t="shared" si="60"/>
        <v>0.80799999999999983</v>
      </c>
      <c r="R214" s="47">
        <f t="shared" si="60"/>
        <v>0.80799999999999983</v>
      </c>
      <c r="S214" s="47">
        <f t="shared" si="60"/>
        <v>0.80799999999999983</v>
      </c>
      <c r="T214" s="47">
        <f t="shared" si="60"/>
        <v>0.80799999999999983</v>
      </c>
      <c r="U214" s="47">
        <f t="shared" si="60"/>
        <v>0.80799999999999983</v>
      </c>
    </row>
    <row r="215" spans="1:23" x14ac:dyDescent="0.45">
      <c r="B215" s="120" t="s">
        <v>19</v>
      </c>
      <c r="C215" s="119" t="s">
        <v>25</v>
      </c>
      <c r="D215" s="47">
        <f t="shared" si="60"/>
        <v>0.8578694736842104</v>
      </c>
      <c r="E215" s="47">
        <f t="shared" si="60"/>
        <v>0.8578694736842104</v>
      </c>
      <c r="F215" s="47">
        <f t="shared" si="60"/>
        <v>0</v>
      </c>
      <c r="G215" s="47">
        <f t="shared" si="60"/>
        <v>0.8578694736842104</v>
      </c>
      <c r="H215" s="47">
        <f t="shared" si="60"/>
        <v>0.8578694736842104</v>
      </c>
      <c r="I215" s="47">
        <f t="shared" si="60"/>
        <v>0</v>
      </c>
      <c r="J215" s="47">
        <f t="shared" si="60"/>
        <v>0.8578694736842104</v>
      </c>
      <c r="K215" s="47">
        <f t="shared" si="60"/>
        <v>0.8578694736842104</v>
      </c>
      <c r="L215" s="47">
        <f t="shared" si="60"/>
        <v>0.8578694736842104</v>
      </c>
      <c r="M215" s="47">
        <f t="shared" si="60"/>
        <v>0.8578694736842104</v>
      </c>
      <c r="N215" s="47">
        <f t="shared" si="60"/>
        <v>0.8578694736842104</v>
      </c>
      <c r="O215" s="47">
        <f t="shared" si="60"/>
        <v>0.8578694736842104</v>
      </c>
      <c r="P215" s="47">
        <f t="shared" si="60"/>
        <v>0.8578694736842104</v>
      </c>
      <c r="Q215" s="47">
        <f t="shared" si="60"/>
        <v>0.8578694736842104</v>
      </c>
      <c r="R215" s="47">
        <f t="shared" si="60"/>
        <v>0.8578694736842104</v>
      </c>
      <c r="S215" s="47">
        <f t="shared" si="60"/>
        <v>0.8578694736842104</v>
      </c>
      <c r="T215" s="47">
        <f t="shared" si="60"/>
        <v>0.8578694736842104</v>
      </c>
      <c r="U215" s="47">
        <f t="shared" si="60"/>
        <v>0.8578694736842104</v>
      </c>
    </row>
    <row r="216" spans="1:23" x14ac:dyDescent="0.45">
      <c r="B216" s="120" t="s">
        <v>26</v>
      </c>
      <c r="C216" s="119" t="s">
        <v>25</v>
      </c>
      <c r="D216" s="47">
        <f t="shared" si="60"/>
        <v>0.71391999999999989</v>
      </c>
      <c r="E216" s="47">
        <f t="shared" si="60"/>
        <v>0.71391999999999989</v>
      </c>
      <c r="F216" s="47">
        <f t="shared" si="60"/>
        <v>0</v>
      </c>
      <c r="G216" s="47">
        <f t="shared" si="60"/>
        <v>0.71391999999999989</v>
      </c>
      <c r="H216" s="47">
        <f t="shared" si="60"/>
        <v>0.71391999999999989</v>
      </c>
      <c r="I216" s="47">
        <f t="shared" si="60"/>
        <v>0</v>
      </c>
      <c r="J216" s="47">
        <f t="shared" si="60"/>
        <v>0.71391999999999989</v>
      </c>
      <c r="K216" s="47">
        <f t="shared" si="60"/>
        <v>0</v>
      </c>
      <c r="L216" s="47">
        <f t="shared" si="60"/>
        <v>0.71391999999999989</v>
      </c>
      <c r="M216" s="47">
        <f t="shared" si="60"/>
        <v>0.71391999999999989</v>
      </c>
      <c r="N216" s="47">
        <f t="shared" si="60"/>
        <v>0.71391999999999989</v>
      </c>
      <c r="O216" s="47">
        <f t="shared" si="60"/>
        <v>0.71391999999999989</v>
      </c>
      <c r="P216" s="47">
        <f t="shared" si="60"/>
        <v>0.71391999999999989</v>
      </c>
      <c r="Q216" s="47">
        <f t="shared" si="60"/>
        <v>0.71391999999999989</v>
      </c>
      <c r="R216" s="47">
        <f t="shared" si="60"/>
        <v>0.71391999999999989</v>
      </c>
      <c r="S216" s="47">
        <f t="shared" si="60"/>
        <v>0.71391999999999989</v>
      </c>
      <c r="T216" s="47">
        <f t="shared" si="60"/>
        <v>0.71391999999999989</v>
      </c>
      <c r="U216" s="47">
        <f t="shared" si="60"/>
        <v>0.71391999999999989</v>
      </c>
    </row>
    <row r="217" spans="1:23" x14ac:dyDescent="0.45">
      <c r="B217" s="120" t="s">
        <v>26</v>
      </c>
      <c r="C217" s="119" t="s">
        <v>54</v>
      </c>
      <c r="D217" s="47">
        <f t="shared" si="60"/>
        <v>0.84799999999999998</v>
      </c>
      <c r="E217" s="47">
        <f t="shared" si="60"/>
        <v>0.84799999999999998</v>
      </c>
      <c r="F217" s="47">
        <f t="shared" si="60"/>
        <v>0</v>
      </c>
      <c r="G217" s="47">
        <f t="shared" si="60"/>
        <v>0.84799999999999998</v>
      </c>
      <c r="H217" s="47">
        <f t="shared" si="60"/>
        <v>0.84799999999999998</v>
      </c>
      <c r="I217" s="47">
        <f t="shared" si="60"/>
        <v>0</v>
      </c>
      <c r="J217" s="47">
        <f t="shared" si="60"/>
        <v>0.84799999999999998</v>
      </c>
      <c r="K217" s="47">
        <f t="shared" si="60"/>
        <v>0</v>
      </c>
      <c r="L217" s="47">
        <f t="shared" si="60"/>
        <v>0.84799999999999998</v>
      </c>
      <c r="M217" s="47">
        <f t="shared" si="60"/>
        <v>0.84799999999999998</v>
      </c>
      <c r="N217" s="47">
        <f t="shared" si="60"/>
        <v>0.84799999999999998</v>
      </c>
      <c r="O217" s="47">
        <f t="shared" si="60"/>
        <v>0.84799999999999998</v>
      </c>
      <c r="P217" s="47">
        <f t="shared" si="60"/>
        <v>0.84799999999999998</v>
      </c>
      <c r="Q217" s="47">
        <f t="shared" si="60"/>
        <v>0.84799999999999998</v>
      </c>
      <c r="R217" s="47">
        <f t="shared" si="60"/>
        <v>0.84799999999999998</v>
      </c>
      <c r="S217" s="47">
        <f t="shared" si="60"/>
        <v>0.84799999999999998</v>
      </c>
      <c r="T217" s="47">
        <f t="shared" si="60"/>
        <v>0.84799999999999998</v>
      </c>
      <c r="U217" s="47">
        <f t="shared" si="60"/>
        <v>0.84799999999999998</v>
      </c>
    </row>
    <row r="218" spans="1:23" x14ac:dyDescent="0.45">
      <c r="B218" s="120" t="s">
        <v>17</v>
      </c>
      <c r="C218" s="119" t="s">
        <v>54</v>
      </c>
      <c r="D218" s="47">
        <f t="shared" si="60"/>
        <v>0.87999999999999989</v>
      </c>
      <c r="E218" s="47">
        <f t="shared" si="60"/>
        <v>0.87999999999999989</v>
      </c>
      <c r="F218" s="47">
        <f t="shared" si="60"/>
        <v>0</v>
      </c>
      <c r="G218" s="47">
        <f t="shared" si="60"/>
        <v>0.87999999999999989</v>
      </c>
      <c r="H218" s="47">
        <f t="shared" si="60"/>
        <v>0.87999999999999989</v>
      </c>
      <c r="I218" s="47">
        <f t="shared" si="60"/>
        <v>0.87999999999999989</v>
      </c>
      <c r="J218" s="47">
        <f t="shared" si="60"/>
        <v>0.87999999999999989</v>
      </c>
      <c r="K218" s="47">
        <f t="shared" si="60"/>
        <v>0.87999999999999989</v>
      </c>
      <c r="L218" s="47">
        <f t="shared" si="60"/>
        <v>0.87999999999999989</v>
      </c>
      <c r="M218" s="47">
        <f t="shared" si="60"/>
        <v>0.87999999999999989</v>
      </c>
      <c r="N218" s="47">
        <f t="shared" si="60"/>
        <v>0.87999999999999989</v>
      </c>
      <c r="O218" s="47">
        <f t="shared" si="60"/>
        <v>0.87999999999999989</v>
      </c>
      <c r="P218" s="47">
        <f t="shared" si="60"/>
        <v>0.87999999999999989</v>
      </c>
      <c r="Q218" s="47">
        <f t="shared" si="60"/>
        <v>0.87999999999999989</v>
      </c>
      <c r="R218" s="47">
        <f t="shared" si="60"/>
        <v>0.87999999999999989</v>
      </c>
      <c r="S218" s="47">
        <f t="shared" si="60"/>
        <v>0.87999999999999989</v>
      </c>
      <c r="T218" s="47">
        <f t="shared" si="60"/>
        <v>0.87999999999999989</v>
      </c>
      <c r="U218" s="47">
        <f t="shared" si="60"/>
        <v>0.87999999999999989</v>
      </c>
    </row>
    <row r="219" spans="1:23" x14ac:dyDescent="0.45">
      <c r="B219" s="120" t="s">
        <v>17</v>
      </c>
      <c r="C219" s="119" t="s">
        <v>19</v>
      </c>
      <c r="D219" s="47">
        <f t="shared" si="60"/>
        <v>0.80799999999999983</v>
      </c>
      <c r="E219" s="47">
        <f t="shared" si="60"/>
        <v>0.80799999999999983</v>
      </c>
      <c r="F219" s="47">
        <f t="shared" si="60"/>
        <v>0</v>
      </c>
      <c r="G219" s="47">
        <f t="shared" si="60"/>
        <v>0.80799999999999983</v>
      </c>
      <c r="H219" s="47">
        <f t="shared" si="60"/>
        <v>0.80799999999999983</v>
      </c>
      <c r="I219" s="47">
        <f t="shared" si="60"/>
        <v>0</v>
      </c>
      <c r="J219" s="47">
        <f t="shared" si="60"/>
        <v>0.80799999999999983</v>
      </c>
      <c r="K219" s="47">
        <f t="shared" si="60"/>
        <v>0.80799999999999983</v>
      </c>
      <c r="L219" s="47">
        <f t="shared" si="60"/>
        <v>0.80799999999999983</v>
      </c>
      <c r="M219" s="47">
        <f t="shared" si="60"/>
        <v>0.80799999999999983</v>
      </c>
      <c r="N219" s="47">
        <f t="shared" si="60"/>
        <v>0.80799999999999983</v>
      </c>
      <c r="O219" s="47">
        <f t="shared" si="60"/>
        <v>0.80799999999999983</v>
      </c>
      <c r="P219" s="47">
        <f t="shared" si="60"/>
        <v>0.80799999999999983</v>
      </c>
      <c r="Q219" s="47">
        <f t="shared" si="60"/>
        <v>0.80799999999999983</v>
      </c>
      <c r="R219" s="47">
        <f t="shared" si="60"/>
        <v>0.80799999999999983</v>
      </c>
      <c r="S219" s="47">
        <f t="shared" si="60"/>
        <v>0.80799999999999983</v>
      </c>
      <c r="T219" s="47">
        <f t="shared" si="60"/>
        <v>0.80799999999999983</v>
      </c>
      <c r="U219" s="47">
        <f t="shared" si="60"/>
        <v>0.80799999999999983</v>
      </c>
    </row>
    <row r="220" spans="1:23" s="78" customFormat="1" x14ac:dyDescent="0.45">
      <c r="A220" s="77"/>
      <c r="B220" s="100"/>
      <c r="C220" s="100"/>
      <c r="W220" s="80"/>
    </row>
    <row r="221" spans="1:23" x14ac:dyDescent="0.45">
      <c r="A221" s="222" t="s">
        <v>86</v>
      </c>
      <c r="B221" s="76" t="s">
        <v>78</v>
      </c>
      <c r="C221" s="81" t="s">
        <v>79</v>
      </c>
    </row>
    <row r="222" spans="1:23" x14ac:dyDescent="0.45">
      <c r="A222" s="222"/>
      <c r="B222" s="82" t="s">
        <v>25</v>
      </c>
      <c r="C222" s="83" t="s">
        <v>54</v>
      </c>
      <c r="D222" s="47">
        <f>AVERAGE(D200:U200)</f>
        <v>1</v>
      </c>
      <c r="E222" s="102"/>
      <c r="F222" s="224" t="s">
        <v>79</v>
      </c>
      <c r="G222" s="224"/>
      <c r="H222" s="224"/>
      <c r="I222" s="224"/>
      <c r="J222" s="225"/>
      <c r="U222" s="47"/>
    </row>
    <row r="223" spans="1:23" x14ac:dyDescent="0.45">
      <c r="A223" s="222"/>
      <c r="B223" s="81" t="s">
        <v>54</v>
      </c>
      <c r="C223" s="86" t="s">
        <v>19</v>
      </c>
      <c r="D223" s="47">
        <f t="shared" ref="D223:D231" si="61">AVERAGE(D201:U201)</f>
        <v>0.74666666666666659</v>
      </c>
      <c r="E223" s="72" t="s">
        <v>78</v>
      </c>
      <c r="F223" s="47" t="s">
        <v>25</v>
      </c>
      <c r="G223" s="47" t="s">
        <v>54</v>
      </c>
      <c r="H223" s="47" t="s">
        <v>19</v>
      </c>
      <c r="I223" s="47" t="s">
        <v>26</v>
      </c>
      <c r="J223" s="65" t="s">
        <v>17</v>
      </c>
      <c r="U223" s="47"/>
    </row>
    <row r="224" spans="1:23" x14ac:dyDescent="0.45">
      <c r="A224" s="222"/>
      <c r="B224" s="81" t="s">
        <v>19</v>
      </c>
      <c r="C224" s="86" t="s">
        <v>26</v>
      </c>
      <c r="D224" s="47">
        <f t="shared" si="61"/>
        <v>1</v>
      </c>
      <c r="E224" s="72" t="s">
        <v>25</v>
      </c>
      <c r="F224" s="103"/>
      <c r="G224" s="43">
        <f>D222</f>
        <v>1</v>
      </c>
      <c r="H224" s="43">
        <f>D227</f>
        <v>1</v>
      </c>
      <c r="I224" s="43">
        <f>D228</f>
        <v>1</v>
      </c>
      <c r="J224" s="104">
        <f>D226</f>
        <v>1</v>
      </c>
      <c r="U224" s="47"/>
    </row>
    <row r="225" spans="1:21" x14ac:dyDescent="0.45">
      <c r="A225" s="222"/>
      <c r="B225" s="81" t="s">
        <v>26</v>
      </c>
      <c r="C225" s="86" t="s">
        <v>17</v>
      </c>
      <c r="D225" s="47">
        <f t="shared" si="61"/>
        <v>0.70666666666666689</v>
      </c>
      <c r="E225" s="72" t="s">
        <v>54</v>
      </c>
      <c r="F225" s="17">
        <f>D232</f>
        <v>0.73898666666666668</v>
      </c>
      <c r="G225" s="106"/>
      <c r="H225" s="47">
        <f>D223</f>
        <v>0.74666666666666659</v>
      </c>
      <c r="I225" s="47">
        <f>D229</f>
        <v>0.86133333333333373</v>
      </c>
      <c r="J225" s="65">
        <f>D230</f>
        <v>0.74666666666666659</v>
      </c>
      <c r="U225" s="47"/>
    </row>
    <row r="226" spans="1:21" x14ac:dyDescent="0.45">
      <c r="A226" s="222"/>
      <c r="B226" s="81" t="s">
        <v>25</v>
      </c>
      <c r="C226" s="87" t="s">
        <v>17</v>
      </c>
      <c r="D226" s="47">
        <f t="shared" si="61"/>
        <v>1</v>
      </c>
      <c r="E226" s="72" t="s">
        <v>19</v>
      </c>
      <c r="F226" s="17">
        <f>D237</f>
        <v>0.76255064327485378</v>
      </c>
      <c r="G226" s="14">
        <f>D233</f>
        <v>0.9404678362573099</v>
      </c>
      <c r="H226" s="106"/>
      <c r="I226" s="47">
        <f>D224</f>
        <v>1</v>
      </c>
      <c r="J226" s="65">
        <f>D231</f>
        <v>0.9404678362573099</v>
      </c>
      <c r="U226" s="47"/>
    </row>
    <row r="227" spans="1:21" x14ac:dyDescent="0.45">
      <c r="A227" s="222"/>
      <c r="B227" s="76" t="s">
        <v>25</v>
      </c>
      <c r="C227" s="76" t="s">
        <v>19</v>
      </c>
      <c r="D227" s="47">
        <f t="shared" si="61"/>
        <v>1</v>
      </c>
      <c r="E227" s="72" t="s">
        <v>26</v>
      </c>
      <c r="F227" s="17">
        <f>D238</f>
        <v>0.5949333333333332</v>
      </c>
      <c r="G227" s="14">
        <f>D239</f>
        <v>0.70666666666666689</v>
      </c>
      <c r="H227" s="14">
        <f>D234</f>
        <v>0.65999999999999992</v>
      </c>
      <c r="I227" s="106"/>
      <c r="J227" s="65">
        <f>D225</f>
        <v>0.70666666666666689</v>
      </c>
      <c r="U227" s="47"/>
    </row>
    <row r="228" spans="1:21" x14ac:dyDescent="0.45">
      <c r="A228" s="222"/>
      <c r="B228" s="76" t="s">
        <v>25</v>
      </c>
      <c r="C228" s="76" t="s">
        <v>26</v>
      </c>
      <c r="D228" s="47">
        <f t="shared" si="61"/>
        <v>1</v>
      </c>
      <c r="E228" s="108" t="s">
        <v>17</v>
      </c>
      <c r="F228" s="21">
        <f>D236</f>
        <v>0.7182222222222221</v>
      </c>
      <c r="G228" s="19">
        <f>D240</f>
        <v>0.8311111111111108</v>
      </c>
      <c r="H228" s="19">
        <f>D241</f>
        <v>0.7182222222222221</v>
      </c>
      <c r="I228" s="19">
        <f>D235</f>
        <v>0.8311111111111108</v>
      </c>
      <c r="J228" s="111"/>
      <c r="U228" s="47"/>
    </row>
    <row r="229" spans="1:21" x14ac:dyDescent="0.45">
      <c r="A229" s="222"/>
      <c r="B229" s="76" t="s">
        <v>54</v>
      </c>
      <c r="C229" s="76" t="s">
        <v>26</v>
      </c>
      <c r="D229" s="47">
        <f t="shared" si="61"/>
        <v>0.86133333333333373</v>
      </c>
      <c r="E229" s="85"/>
      <c r="F229" s="85"/>
      <c r="G229" s="85"/>
      <c r="H229" s="85"/>
      <c r="I229" s="85"/>
      <c r="J229" s="85"/>
      <c r="U229" s="47"/>
    </row>
    <row r="230" spans="1:21" x14ac:dyDescent="0.45">
      <c r="A230" s="222"/>
      <c r="B230" s="76" t="s">
        <v>54</v>
      </c>
      <c r="C230" s="76" t="s">
        <v>17</v>
      </c>
      <c r="D230" s="47">
        <f t="shared" si="61"/>
        <v>0.74666666666666659</v>
      </c>
      <c r="E230" s="85"/>
      <c r="F230" s="85" t="s">
        <v>82</v>
      </c>
      <c r="G230" s="85">
        <f>AVERAGE(D222:D241)</f>
        <v>0.82520364912280719</v>
      </c>
      <c r="H230" s="85"/>
      <c r="I230" s="85"/>
      <c r="J230" s="85"/>
      <c r="U230" s="47"/>
    </row>
    <row r="231" spans="1:21" x14ac:dyDescent="0.45">
      <c r="A231" s="222"/>
      <c r="B231" s="76" t="s">
        <v>19</v>
      </c>
      <c r="C231" s="76" t="s">
        <v>17</v>
      </c>
      <c r="D231" s="47">
        <f t="shared" si="61"/>
        <v>0.9404678362573099</v>
      </c>
      <c r="E231"/>
      <c r="F231"/>
      <c r="G231"/>
      <c r="H231"/>
      <c r="I231"/>
      <c r="J231"/>
      <c r="U231" s="47"/>
    </row>
    <row r="232" spans="1:21" x14ac:dyDescent="0.45">
      <c r="B232" s="83" t="s">
        <v>54</v>
      </c>
      <c r="C232" s="82" t="s">
        <v>25</v>
      </c>
      <c r="D232" s="47">
        <f>AVERAGE(D210:U210)</f>
        <v>0.73898666666666668</v>
      </c>
      <c r="E232"/>
      <c r="F232" s="226"/>
      <c r="G232" s="226"/>
      <c r="H232" s="226"/>
      <c r="I232" s="226"/>
      <c r="J232" s="226"/>
      <c r="U232" s="47"/>
    </row>
    <row r="233" spans="1:21" x14ac:dyDescent="0.45">
      <c r="B233" s="86" t="s">
        <v>19</v>
      </c>
      <c r="C233" s="81" t="s">
        <v>54</v>
      </c>
      <c r="D233" s="47">
        <f t="shared" ref="D233:D241" si="62">AVERAGE(D211:U211)</f>
        <v>0.9404678362573099</v>
      </c>
      <c r="E233"/>
      <c r="F233"/>
      <c r="G233"/>
      <c r="H233"/>
      <c r="I233"/>
      <c r="J233"/>
      <c r="U233" s="47"/>
    </row>
    <row r="234" spans="1:21" x14ac:dyDescent="0.45">
      <c r="B234" s="86" t="s">
        <v>26</v>
      </c>
      <c r="C234" s="81" t="s">
        <v>19</v>
      </c>
      <c r="D234" s="47">
        <f t="shared" si="62"/>
        <v>0.65999999999999992</v>
      </c>
      <c r="E234"/>
      <c r="F234"/>
      <c r="G234"/>
      <c r="H234"/>
      <c r="I234"/>
      <c r="J234"/>
      <c r="U234" s="47"/>
    </row>
    <row r="235" spans="1:21" x14ac:dyDescent="0.45">
      <c r="B235" s="86" t="s">
        <v>17</v>
      </c>
      <c r="C235" s="81" t="s">
        <v>26</v>
      </c>
      <c r="D235" s="47">
        <f t="shared" si="62"/>
        <v>0.8311111111111108</v>
      </c>
      <c r="E235"/>
      <c r="F235"/>
      <c r="G235"/>
      <c r="H235"/>
      <c r="I235"/>
      <c r="J235"/>
      <c r="U235" s="47"/>
    </row>
    <row r="236" spans="1:21" x14ac:dyDescent="0.45">
      <c r="B236" s="87" t="s">
        <v>17</v>
      </c>
      <c r="C236" s="81" t="s">
        <v>25</v>
      </c>
      <c r="D236" s="47">
        <f t="shared" si="62"/>
        <v>0.7182222222222221</v>
      </c>
      <c r="E236"/>
      <c r="F236"/>
      <c r="G236"/>
      <c r="H236"/>
      <c r="I236"/>
      <c r="J236"/>
      <c r="U236" s="47"/>
    </row>
    <row r="237" spans="1:21" x14ac:dyDescent="0.45">
      <c r="B237" s="76" t="s">
        <v>19</v>
      </c>
      <c r="C237" s="76" t="s">
        <v>25</v>
      </c>
      <c r="D237" s="47">
        <f t="shared" si="62"/>
        <v>0.76255064327485378</v>
      </c>
      <c r="E237"/>
      <c r="F237"/>
      <c r="G237"/>
      <c r="H237"/>
      <c r="I237"/>
      <c r="J237"/>
      <c r="U237" s="47"/>
    </row>
    <row r="238" spans="1:21" x14ac:dyDescent="0.45">
      <c r="B238" s="76" t="s">
        <v>26</v>
      </c>
      <c r="C238" s="76" t="s">
        <v>25</v>
      </c>
      <c r="D238" s="47">
        <f t="shared" si="62"/>
        <v>0.5949333333333332</v>
      </c>
      <c r="E238"/>
      <c r="F238"/>
      <c r="G238"/>
      <c r="H238"/>
      <c r="I238"/>
      <c r="J238"/>
      <c r="U238" s="47"/>
    </row>
    <row r="239" spans="1:21" x14ac:dyDescent="0.45">
      <c r="B239" s="76" t="s">
        <v>26</v>
      </c>
      <c r="C239" s="76" t="s">
        <v>54</v>
      </c>
      <c r="D239" s="47">
        <f t="shared" si="62"/>
        <v>0.70666666666666689</v>
      </c>
      <c r="E239"/>
      <c r="F239"/>
      <c r="G239"/>
      <c r="H239"/>
      <c r="I239"/>
      <c r="J239"/>
      <c r="U239" s="47"/>
    </row>
    <row r="240" spans="1:21" x14ac:dyDescent="0.45">
      <c r="B240" s="76" t="s">
        <v>17</v>
      </c>
      <c r="C240" s="76" t="s">
        <v>54</v>
      </c>
      <c r="D240" s="47">
        <f t="shared" si="62"/>
        <v>0.8311111111111108</v>
      </c>
      <c r="E240"/>
      <c r="F240"/>
      <c r="G240"/>
      <c r="H240"/>
      <c r="I240"/>
      <c r="J240"/>
      <c r="U240" s="47"/>
    </row>
    <row r="241" spans="1:23" x14ac:dyDescent="0.45">
      <c r="B241" s="76" t="s">
        <v>17</v>
      </c>
      <c r="C241" s="76" t="s">
        <v>19</v>
      </c>
      <c r="D241" s="47">
        <f t="shared" si="62"/>
        <v>0.7182222222222221</v>
      </c>
      <c r="U241" s="47"/>
    </row>
    <row r="242" spans="1:23" s="78" customFormat="1" x14ac:dyDescent="0.45">
      <c r="A242" s="77"/>
      <c r="B242" s="100"/>
      <c r="C242" s="100"/>
      <c r="W242" s="80"/>
    </row>
    <row r="243" spans="1:23" x14ac:dyDescent="0.45">
      <c r="A243" s="222" t="s">
        <v>87</v>
      </c>
      <c r="B243" s="112" t="s">
        <v>25</v>
      </c>
      <c r="C243" s="113" t="s">
        <v>54</v>
      </c>
      <c r="D243" s="47" t="str">
        <f t="shared" ref="D243:U257" si="63">IF(D111&gt;$D89,$D89*(1-D111)/(1-$D89),"")</f>
        <v/>
      </c>
      <c r="E243" s="47" t="str">
        <f t="shared" si="63"/>
        <v/>
      </c>
      <c r="F243" s="47" t="str">
        <f t="shared" si="63"/>
        <v/>
      </c>
      <c r="G243" s="47" t="str">
        <f t="shared" si="63"/>
        <v/>
      </c>
      <c r="H243" s="47" t="str">
        <f t="shared" si="63"/>
        <v/>
      </c>
      <c r="I243" s="47" t="str">
        <f t="shared" si="63"/>
        <v/>
      </c>
      <c r="J243" s="47" t="str">
        <f t="shared" si="63"/>
        <v/>
      </c>
      <c r="K243" s="47" t="str">
        <f t="shared" si="63"/>
        <v/>
      </c>
      <c r="L243" s="47" t="str">
        <f t="shared" si="63"/>
        <v/>
      </c>
      <c r="M243" s="47" t="str">
        <f t="shared" si="63"/>
        <v/>
      </c>
      <c r="N243" s="47" t="str">
        <f t="shared" si="63"/>
        <v/>
      </c>
      <c r="O243" s="47" t="str">
        <f t="shared" si="63"/>
        <v/>
      </c>
      <c r="P243" s="47" t="str">
        <f t="shared" si="63"/>
        <v/>
      </c>
      <c r="Q243" s="47" t="str">
        <f t="shared" si="63"/>
        <v/>
      </c>
      <c r="R243" s="47" t="str">
        <f t="shared" si="63"/>
        <v/>
      </c>
      <c r="S243" s="47" t="str">
        <f t="shared" si="63"/>
        <v/>
      </c>
      <c r="T243" s="47" t="str">
        <f t="shared" si="63"/>
        <v/>
      </c>
      <c r="U243" s="47" t="str">
        <f t="shared" si="63"/>
        <v/>
      </c>
    </row>
    <row r="244" spans="1:23" x14ac:dyDescent="0.45">
      <c r="A244" s="222"/>
      <c r="B244" s="116" t="s">
        <v>54</v>
      </c>
      <c r="C244" s="117" t="s">
        <v>19</v>
      </c>
      <c r="D244" s="47" t="str">
        <f t="shared" si="63"/>
        <v/>
      </c>
      <c r="E244" s="47" t="str">
        <f t="shared" si="63"/>
        <v/>
      </c>
      <c r="F244" s="47">
        <f t="shared" si="63"/>
        <v>0</v>
      </c>
      <c r="G244" s="47" t="str">
        <f t="shared" si="63"/>
        <v/>
      </c>
      <c r="H244" s="47" t="str">
        <f t="shared" si="63"/>
        <v/>
      </c>
      <c r="I244" s="47">
        <f t="shared" si="63"/>
        <v>0</v>
      </c>
      <c r="J244" s="47" t="str">
        <f t="shared" si="63"/>
        <v/>
      </c>
      <c r="K244" s="47" t="str">
        <f t="shared" si="63"/>
        <v/>
      </c>
      <c r="L244" s="47" t="str">
        <f t="shared" si="63"/>
        <v/>
      </c>
      <c r="M244" s="47" t="str">
        <f t="shared" si="63"/>
        <v/>
      </c>
      <c r="N244" s="47" t="str">
        <f t="shared" si="63"/>
        <v/>
      </c>
      <c r="O244" s="47" t="str">
        <f t="shared" si="63"/>
        <v/>
      </c>
      <c r="P244" s="47" t="str">
        <f t="shared" si="63"/>
        <v/>
      </c>
      <c r="Q244" s="47" t="str">
        <f t="shared" si="63"/>
        <v/>
      </c>
      <c r="R244" s="47" t="str">
        <f t="shared" si="63"/>
        <v/>
      </c>
      <c r="S244" s="47" t="str">
        <f t="shared" si="63"/>
        <v/>
      </c>
      <c r="T244" s="47" t="str">
        <f t="shared" si="63"/>
        <v/>
      </c>
      <c r="U244" s="47" t="str">
        <f t="shared" si="63"/>
        <v/>
      </c>
    </row>
    <row r="245" spans="1:23" x14ac:dyDescent="0.45">
      <c r="A245" s="222"/>
      <c r="B245" s="116" t="s">
        <v>19</v>
      </c>
      <c r="C245" s="117" t="s">
        <v>26</v>
      </c>
      <c r="D245" s="47" t="str">
        <f t="shared" si="63"/>
        <v/>
      </c>
      <c r="E245" s="47" t="str">
        <f t="shared" si="63"/>
        <v/>
      </c>
      <c r="F245" s="47" t="str">
        <f t="shared" si="63"/>
        <v/>
      </c>
      <c r="G245" s="47" t="str">
        <f t="shared" si="63"/>
        <v/>
      </c>
      <c r="H245" s="47" t="str">
        <f t="shared" si="63"/>
        <v/>
      </c>
      <c r="I245" s="47" t="str">
        <f t="shared" si="63"/>
        <v/>
      </c>
      <c r="J245" s="47" t="str">
        <f t="shared" si="63"/>
        <v/>
      </c>
      <c r="K245" s="47" t="str">
        <f t="shared" si="63"/>
        <v/>
      </c>
      <c r="L245" s="47" t="str">
        <f t="shared" si="63"/>
        <v/>
      </c>
      <c r="M245" s="47" t="str">
        <f t="shared" si="63"/>
        <v/>
      </c>
      <c r="N245" s="47" t="str">
        <f t="shared" si="63"/>
        <v/>
      </c>
      <c r="O245" s="47" t="str">
        <f t="shared" si="63"/>
        <v/>
      </c>
      <c r="P245" s="47" t="str">
        <f t="shared" si="63"/>
        <v/>
      </c>
      <c r="Q245" s="47" t="str">
        <f t="shared" si="63"/>
        <v/>
      </c>
      <c r="R245" s="47" t="str">
        <f t="shared" si="63"/>
        <v/>
      </c>
      <c r="S245" s="47" t="str">
        <f t="shared" si="63"/>
        <v/>
      </c>
      <c r="T245" s="47" t="str">
        <f t="shared" si="63"/>
        <v/>
      </c>
      <c r="U245" s="47" t="str">
        <f t="shared" si="63"/>
        <v/>
      </c>
    </row>
    <row r="246" spans="1:23" x14ac:dyDescent="0.45">
      <c r="A246" s="222"/>
      <c r="B246" s="116" t="s">
        <v>26</v>
      </c>
      <c r="C246" s="117" t="s">
        <v>17</v>
      </c>
      <c r="D246" s="47" t="str">
        <f t="shared" si="63"/>
        <v/>
      </c>
      <c r="E246" s="47" t="str">
        <f t="shared" si="63"/>
        <v/>
      </c>
      <c r="F246" s="47">
        <f t="shared" si="63"/>
        <v>0</v>
      </c>
      <c r="G246" s="47" t="str">
        <f t="shared" si="63"/>
        <v/>
      </c>
      <c r="H246" s="47" t="str">
        <f t="shared" si="63"/>
        <v/>
      </c>
      <c r="I246" s="47">
        <f t="shared" si="63"/>
        <v>0</v>
      </c>
      <c r="J246" s="47" t="str">
        <f t="shared" si="63"/>
        <v/>
      </c>
      <c r="K246" s="47">
        <f t="shared" si="63"/>
        <v>0</v>
      </c>
      <c r="L246" s="47" t="str">
        <f t="shared" si="63"/>
        <v/>
      </c>
      <c r="M246" s="47" t="str">
        <f t="shared" si="63"/>
        <v/>
      </c>
      <c r="N246" s="47" t="str">
        <f t="shared" si="63"/>
        <v/>
      </c>
      <c r="O246" s="47" t="str">
        <f t="shared" si="63"/>
        <v/>
      </c>
      <c r="P246" s="47" t="str">
        <f t="shared" si="63"/>
        <v/>
      </c>
      <c r="Q246" s="47" t="str">
        <f t="shared" si="63"/>
        <v/>
      </c>
      <c r="R246" s="47" t="str">
        <f t="shared" si="63"/>
        <v/>
      </c>
      <c r="S246" s="47" t="str">
        <f t="shared" si="63"/>
        <v/>
      </c>
      <c r="T246" s="47" t="str">
        <f t="shared" si="63"/>
        <v/>
      </c>
      <c r="U246" s="47" t="str">
        <f t="shared" si="63"/>
        <v/>
      </c>
    </row>
    <row r="247" spans="1:23" x14ac:dyDescent="0.45">
      <c r="A247" s="222"/>
      <c r="B247" s="116" t="s">
        <v>25</v>
      </c>
      <c r="C247" s="118" t="s">
        <v>17</v>
      </c>
      <c r="D247" s="47" t="str">
        <f t="shared" si="63"/>
        <v/>
      </c>
      <c r="E247" s="47" t="str">
        <f t="shared" si="63"/>
        <v/>
      </c>
      <c r="F247" s="47" t="str">
        <f t="shared" si="63"/>
        <v/>
      </c>
      <c r="G247" s="47" t="str">
        <f t="shared" si="63"/>
        <v/>
      </c>
      <c r="H247" s="47" t="str">
        <f t="shared" si="63"/>
        <v/>
      </c>
      <c r="I247" s="47" t="str">
        <f t="shared" si="63"/>
        <v/>
      </c>
      <c r="J247" s="47" t="str">
        <f t="shared" si="63"/>
        <v/>
      </c>
      <c r="K247" s="47" t="str">
        <f t="shared" si="63"/>
        <v/>
      </c>
      <c r="L247" s="47" t="str">
        <f t="shared" si="63"/>
        <v/>
      </c>
      <c r="M247" s="47" t="str">
        <f t="shared" si="63"/>
        <v/>
      </c>
      <c r="N247" s="47" t="str">
        <f t="shared" si="63"/>
        <v/>
      </c>
      <c r="O247" s="47" t="str">
        <f t="shared" si="63"/>
        <v/>
      </c>
      <c r="P247" s="47" t="str">
        <f t="shared" si="63"/>
        <v/>
      </c>
      <c r="Q247" s="47" t="str">
        <f t="shared" si="63"/>
        <v/>
      </c>
      <c r="R247" s="47" t="str">
        <f t="shared" si="63"/>
        <v/>
      </c>
      <c r="S247" s="47" t="str">
        <f t="shared" si="63"/>
        <v/>
      </c>
      <c r="T247" s="47" t="str">
        <f t="shared" si="63"/>
        <v/>
      </c>
      <c r="U247" s="47" t="str">
        <f t="shared" si="63"/>
        <v/>
      </c>
    </row>
    <row r="248" spans="1:23" x14ac:dyDescent="0.45">
      <c r="A248" s="222"/>
      <c r="B248" s="119" t="s">
        <v>25</v>
      </c>
      <c r="C248" s="120" t="s">
        <v>19</v>
      </c>
      <c r="D248" s="47" t="str">
        <f t="shared" si="63"/>
        <v/>
      </c>
      <c r="E248" s="47" t="str">
        <f t="shared" si="63"/>
        <v/>
      </c>
      <c r="F248" s="47" t="str">
        <f t="shared" si="63"/>
        <v/>
      </c>
      <c r="G248" s="47" t="str">
        <f t="shared" si="63"/>
        <v/>
      </c>
      <c r="H248" s="47" t="str">
        <f t="shared" si="63"/>
        <v/>
      </c>
      <c r="I248" s="47" t="str">
        <f t="shared" si="63"/>
        <v/>
      </c>
      <c r="J248" s="47" t="str">
        <f t="shared" si="63"/>
        <v/>
      </c>
      <c r="K248" s="47" t="str">
        <f t="shared" si="63"/>
        <v/>
      </c>
      <c r="L248" s="47" t="str">
        <f t="shared" si="63"/>
        <v/>
      </c>
      <c r="M248" s="47" t="str">
        <f t="shared" si="63"/>
        <v/>
      </c>
      <c r="N248" s="47" t="str">
        <f t="shared" si="63"/>
        <v/>
      </c>
      <c r="O248" s="47" t="str">
        <f t="shared" si="63"/>
        <v/>
      </c>
      <c r="P248" s="47" t="str">
        <f t="shared" si="63"/>
        <v/>
      </c>
      <c r="Q248" s="47" t="str">
        <f t="shared" si="63"/>
        <v/>
      </c>
      <c r="R248" s="47" t="str">
        <f t="shared" si="63"/>
        <v/>
      </c>
      <c r="S248" s="47" t="str">
        <f t="shared" si="63"/>
        <v/>
      </c>
      <c r="T248" s="47" t="str">
        <f t="shared" si="63"/>
        <v/>
      </c>
      <c r="U248" s="47" t="str">
        <f t="shared" si="63"/>
        <v/>
      </c>
    </row>
    <row r="249" spans="1:23" x14ac:dyDescent="0.45">
      <c r="A249" s="222"/>
      <c r="B249" s="119" t="s">
        <v>25</v>
      </c>
      <c r="C249" s="120" t="s">
        <v>26</v>
      </c>
      <c r="D249" s="47" t="str">
        <f t="shared" si="63"/>
        <v/>
      </c>
      <c r="E249" s="47" t="str">
        <f t="shared" si="63"/>
        <v/>
      </c>
      <c r="F249" s="47" t="str">
        <f t="shared" si="63"/>
        <v/>
      </c>
      <c r="G249" s="47" t="str">
        <f t="shared" si="63"/>
        <v/>
      </c>
      <c r="H249" s="47" t="str">
        <f t="shared" si="63"/>
        <v/>
      </c>
      <c r="I249" s="47" t="str">
        <f t="shared" si="63"/>
        <v/>
      </c>
      <c r="J249" s="47" t="str">
        <f t="shared" si="63"/>
        <v/>
      </c>
      <c r="K249" s="47" t="str">
        <f t="shared" si="63"/>
        <v/>
      </c>
      <c r="L249" s="47" t="str">
        <f t="shared" si="63"/>
        <v/>
      </c>
      <c r="M249" s="47" t="str">
        <f t="shared" si="63"/>
        <v/>
      </c>
      <c r="N249" s="47" t="str">
        <f t="shared" si="63"/>
        <v/>
      </c>
      <c r="O249" s="47" t="str">
        <f t="shared" si="63"/>
        <v/>
      </c>
      <c r="P249" s="47" t="str">
        <f t="shared" si="63"/>
        <v/>
      </c>
      <c r="Q249" s="47" t="str">
        <f t="shared" si="63"/>
        <v/>
      </c>
      <c r="R249" s="47" t="str">
        <f t="shared" si="63"/>
        <v/>
      </c>
      <c r="S249" s="47" t="str">
        <f t="shared" si="63"/>
        <v/>
      </c>
      <c r="T249" s="47" t="str">
        <f t="shared" si="63"/>
        <v/>
      </c>
      <c r="U249" s="47" t="str">
        <f t="shared" si="63"/>
        <v/>
      </c>
    </row>
    <row r="250" spans="1:23" x14ac:dyDescent="0.45">
      <c r="A250" s="222"/>
      <c r="B250" s="119" t="s">
        <v>54</v>
      </c>
      <c r="C250" s="120" t="s">
        <v>26</v>
      </c>
      <c r="D250" s="47" t="str">
        <f t="shared" si="63"/>
        <v/>
      </c>
      <c r="E250" s="47" t="str">
        <f t="shared" si="63"/>
        <v/>
      </c>
      <c r="F250" s="47">
        <f t="shared" si="63"/>
        <v>0</v>
      </c>
      <c r="G250" s="47" t="str">
        <f t="shared" si="63"/>
        <v/>
      </c>
      <c r="H250" s="47" t="str">
        <f t="shared" si="63"/>
        <v/>
      </c>
      <c r="I250" s="47" t="str">
        <f t="shared" si="63"/>
        <v/>
      </c>
      <c r="J250" s="47" t="str">
        <f t="shared" si="63"/>
        <v/>
      </c>
      <c r="K250" s="47" t="str">
        <f t="shared" si="63"/>
        <v/>
      </c>
      <c r="L250" s="47" t="str">
        <f t="shared" si="63"/>
        <v/>
      </c>
      <c r="M250" s="47" t="str">
        <f t="shared" si="63"/>
        <v/>
      </c>
      <c r="N250" s="47" t="str">
        <f t="shared" si="63"/>
        <v/>
      </c>
      <c r="O250" s="47" t="str">
        <f t="shared" si="63"/>
        <v/>
      </c>
      <c r="P250" s="47" t="str">
        <f t="shared" si="63"/>
        <v/>
      </c>
      <c r="Q250" s="47" t="str">
        <f t="shared" si="63"/>
        <v/>
      </c>
      <c r="R250" s="47" t="str">
        <f t="shared" si="63"/>
        <v/>
      </c>
      <c r="S250" s="47" t="str">
        <f t="shared" si="63"/>
        <v/>
      </c>
      <c r="T250" s="47" t="str">
        <f t="shared" si="63"/>
        <v/>
      </c>
      <c r="U250" s="47" t="str">
        <f t="shared" si="63"/>
        <v/>
      </c>
    </row>
    <row r="251" spans="1:23" x14ac:dyDescent="0.45">
      <c r="A251" s="222"/>
      <c r="B251" s="119" t="s">
        <v>54</v>
      </c>
      <c r="C251" s="120" t="s">
        <v>17</v>
      </c>
      <c r="D251" s="47" t="str">
        <f t="shared" si="63"/>
        <v/>
      </c>
      <c r="E251" s="47" t="str">
        <f t="shared" si="63"/>
        <v/>
      </c>
      <c r="F251" s="47">
        <f t="shared" si="63"/>
        <v>0</v>
      </c>
      <c r="G251" s="47" t="str">
        <f t="shared" si="63"/>
        <v/>
      </c>
      <c r="H251" s="47" t="str">
        <f t="shared" si="63"/>
        <v/>
      </c>
      <c r="I251" s="47">
        <f t="shared" si="63"/>
        <v>0</v>
      </c>
      <c r="J251" s="47" t="str">
        <f t="shared" si="63"/>
        <v/>
      </c>
      <c r="K251" s="47" t="str">
        <f t="shared" si="63"/>
        <v/>
      </c>
      <c r="L251" s="47" t="str">
        <f t="shared" si="63"/>
        <v/>
      </c>
      <c r="M251" s="47" t="str">
        <f t="shared" si="63"/>
        <v/>
      </c>
      <c r="N251" s="47" t="str">
        <f t="shared" si="63"/>
        <v/>
      </c>
      <c r="O251" s="47" t="str">
        <f t="shared" si="63"/>
        <v/>
      </c>
      <c r="P251" s="47" t="str">
        <f t="shared" si="63"/>
        <v/>
      </c>
      <c r="Q251" s="47" t="str">
        <f t="shared" si="63"/>
        <v/>
      </c>
      <c r="R251" s="47" t="str">
        <f t="shared" si="63"/>
        <v/>
      </c>
      <c r="S251" s="47" t="str">
        <f t="shared" si="63"/>
        <v/>
      </c>
      <c r="T251" s="47" t="str">
        <f t="shared" si="63"/>
        <v/>
      </c>
      <c r="U251" s="47" t="str">
        <f t="shared" si="63"/>
        <v/>
      </c>
    </row>
    <row r="252" spans="1:23" x14ac:dyDescent="0.45">
      <c r="A252" s="222"/>
      <c r="B252" s="119" t="s">
        <v>19</v>
      </c>
      <c r="C252" s="120" t="s">
        <v>17</v>
      </c>
      <c r="D252" s="47" t="str">
        <f t="shared" si="63"/>
        <v/>
      </c>
      <c r="E252" s="47" t="str">
        <f t="shared" si="63"/>
        <v/>
      </c>
      <c r="F252" s="47">
        <f t="shared" si="63"/>
        <v>0</v>
      </c>
      <c r="G252" s="47" t="str">
        <f t="shared" si="63"/>
        <v/>
      </c>
      <c r="H252" s="47" t="str">
        <f t="shared" si="63"/>
        <v/>
      </c>
      <c r="I252" s="47" t="str">
        <f t="shared" si="63"/>
        <v/>
      </c>
      <c r="J252" s="47" t="str">
        <f t="shared" si="63"/>
        <v/>
      </c>
      <c r="K252" s="47" t="str">
        <f t="shared" si="63"/>
        <v/>
      </c>
      <c r="L252" s="47" t="str">
        <f t="shared" si="63"/>
        <v/>
      </c>
      <c r="M252" s="47" t="str">
        <f t="shared" si="63"/>
        <v/>
      </c>
      <c r="N252" s="47" t="str">
        <f t="shared" si="63"/>
        <v/>
      </c>
      <c r="O252" s="47" t="str">
        <f t="shared" si="63"/>
        <v/>
      </c>
      <c r="P252" s="47" t="str">
        <f t="shared" si="63"/>
        <v/>
      </c>
      <c r="Q252" s="47" t="str">
        <f t="shared" si="63"/>
        <v/>
      </c>
      <c r="R252" s="47" t="str">
        <f t="shared" si="63"/>
        <v/>
      </c>
      <c r="S252" s="47" t="str">
        <f t="shared" si="63"/>
        <v/>
      </c>
      <c r="T252" s="47" t="str">
        <f t="shared" si="63"/>
        <v/>
      </c>
      <c r="U252" s="47" t="str">
        <f t="shared" si="63"/>
        <v/>
      </c>
    </row>
    <row r="253" spans="1:23" x14ac:dyDescent="0.45">
      <c r="A253" s="222" t="s">
        <v>87</v>
      </c>
      <c r="B253" s="113" t="s">
        <v>54</v>
      </c>
      <c r="C253" s="112" t="s">
        <v>25</v>
      </c>
      <c r="D253" s="47" t="str">
        <f t="shared" si="63"/>
        <v/>
      </c>
      <c r="E253" s="47" t="str">
        <f t="shared" si="63"/>
        <v/>
      </c>
      <c r="F253" s="47">
        <f t="shared" si="63"/>
        <v>0</v>
      </c>
      <c r="G253" s="47" t="str">
        <f t="shared" si="63"/>
        <v/>
      </c>
      <c r="H253" s="47" t="str">
        <f t="shared" si="63"/>
        <v/>
      </c>
      <c r="I253" s="47">
        <f t="shared" si="63"/>
        <v>0</v>
      </c>
      <c r="J253" s="47" t="str">
        <f t="shared" si="63"/>
        <v/>
      </c>
      <c r="K253" s="47" t="str">
        <f t="shared" si="63"/>
        <v/>
      </c>
      <c r="L253" s="47" t="str">
        <f t="shared" si="63"/>
        <v/>
      </c>
      <c r="M253" s="47" t="str">
        <f t="shared" si="63"/>
        <v/>
      </c>
      <c r="N253" s="47" t="str">
        <f t="shared" si="63"/>
        <v/>
      </c>
      <c r="O253" s="47" t="str">
        <f t="shared" si="63"/>
        <v/>
      </c>
      <c r="P253" s="47" t="str">
        <f t="shared" si="63"/>
        <v/>
      </c>
      <c r="Q253" s="47" t="str">
        <f t="shared" si="63"/>
        <v/>
      </c>
      <c r="R253" s="47" t="str">
        <f t="shared" si="63"/>
        <v/>
      </c>
      <c r="S253" s="47" t="str">
        <f t="shared" si="63"/>
        <v/>
      </c>
      <c r="T253" s="47" t="str">
        <f t="shared" si="63"/>
        <v/>
      </c>
      <c r="U253" s="47" t="str">
        <f t="shared" si="63"/>
        <v/>
      </c>
    </row>
    <row r="254" spans="1:23" x14ac:dyDescent="0.45">
      <c r="A254" s="222"/>
      <c r="B254" s="117" t="s">
        <v>19</v>
      </c>
      <c r="C254" s="116" t="s">
        <v>54</v>
      </c>
      <c r="D254" s="47" t="str">
        <f t="shared" si="63"/>
        <v/>
      </c>
      <c r="E254" s="47" t="str">
        <f t="shared" si="63"/>
        <v/>
      </c>
      <c r="F254" s="47">
        <f t="shared" si="63"/>
        <v>0</v>
      </c>
      <c r="G254" s="47" t="str">
        <f t="shared" si="63"/>
        <v/>
      </c>
      <c r="H254" s="47" t="str">
        <f t="shared" si="63"/>
        <v/>
      </c>
      <c r="I254" s="47" t="str">
        <f t="shared" si="63"/>
        <v/>
      </c>
      <c r="J254" s="47" t="str">
        <f t="shared" si="63"/>
        <v/>
      </c>
      <c r="K254" s="47" t="str">
        <f t="shared" si="63"/>
        <v/>
      </c>
      <c r="L254" s="47" t="str">
        <f t="shared" si="63"/>
        <v/>
      </c>
      <c r="M254" s="47" t="str">
        <f t="shared" si="63"/>
        <v/>
      </c>
      <c r="N254" s="47" t="str">
        <f t="shared" si="63"/>
        <v/>
      </c>
      <c r="O254" s="47" t="str">
        <f t="shared" si="63"/>
        <v/>
      </c>
      <c r="P254" s="47" t="str">
        <f t="shared" si="63"/>
        <v/>
      </c>
      <c r="Q254" s="47" t="str">
        <f t="shared" si="63"/>
        <v/>
      </c>
      <c r="R254" s="47" t="str">
        <f t="shared" si="63"/>
        <v/>
      </c>
      <c r="S254" s="47" t="str">
        <f t="shared" si="63"/>
        <v/>
      </c>
      <c r="T254" s="47" t="str">
        <f t="shared" si="63"/>
        <v/>
      </c>
      <c r="U254" s="47" t="str">
        <f t="shared" si="63"/>
        <v/>
      </c>
    </row>
    <row r="255" spans="1:23" x14ac:dyDescent="0.45">
      <c r="A255" s="222"/>
      <c r="B255" s="117" t="s">
        <v>26</v>
      </c>
      <c r="C255" s="116" t="s">
        <v>19</v>
      </c>
      <c r="D255" s="47" t="str">
        <f t="shared" si="63"/>
        <v/>
      </c>
      <c r="E255" s="47" t="str">
        <f t="shared" si="63"/>
        <v/>
      </c>
      <c r="F255" s="47">
        <f t="shared" si="63"/>
        <v>0</v>
      </c>
      <c r="G255" s="47" t="str">
        <f t="shared" si="63"/>
        <v/>
      </c>
      <c r="H255" s="47" t="str">
        <f t="shared" si="63"/>
        <v/>
      </c>
      <c r="I255" s="47">
        <f t="shared" si="63"/>
        <v>0</v>
      </c>
      <c r="J255" s="47" t="str">
        <f t="shared" si="63"/>
        <v/>
      </c>
      <c r="K255" s="47">
        <f t="shared" si="63"/>
        <v>0</v>
      </c>
      <c r="L255" s="47" t="str">
        <f t="shared" si="63"/>
        <v/>
      </c>
      <c r="M255" s="47" t="str">
        <f t="shared" si="63"/>
        <v/>
      </c>
      <c r="N255" s="47" t="str">
        <f t="shared" si="63"/>
        <v/>
      </c>
      <c r="O255" s="47" t="str">
        <f t="shared" si="63"/>
        <v/>
      </c>
      <c r="P255" s="47" t="str">
        <f t="shared" si="63"/>
        <v/>
      </c>
      <c r="Q255" s="47" t="str">
        <f t="shared" si="63"/>
        <v/>
      </c>
      <c r="R255" s="47" t="str">
        <f t="shared" si="63"/>
        <v/>
      </c>
      <c r="S255" s="47" t="str">
        <f t="shared" si="63"/>
        <v/>
      </c>
      <c r="T255" s="47" t="str">
        <f t="shared" si="63"/>
        <v/>
      </c>
      <c r="U255" s="47" t="str">
        <f t="shared" si="63"/>
        <v/>
      </c>
    </row>
    <row r="256" spans="1:23" x14ac:dyDescent="0.45">
      <c r="A256" s="222"/>
      <c r="B256" s="117" t="s">
        <v>17</v>
      </c>
      <c r="C256" s="116" t="s">
        <v>26</v>
      </c>
      <c r="D256" s="47" t="str">
        <f t="shared" si="63"/>
        <v/>
      </c>
      <c r="E256" s="47" t="str">
        <f t="shared" si="63"/>
        <v/>
      </c>
      <c r="F256" s="47">
        <f t="shared" si="63"/>
        <v>0</v>
      </c>
      <c r="G256" s="47" t="str">
        <f t="shared" si="63"/>
        <v/>
      </c>
      <c r="H256" s="47" t="str">
        <f t="shared" si="63"/>
        <v/>
      </c>
      <c r="I256" s="47" t="str">
        <f t="shared" si="63"/>
        <v/>
      </c>
      <c r="J256" s="47" t="str">
        <f t="shared" si="63"/>
        <v/>
      </c>
      <c r="K256" s="47" t="str">
        <f t="shared" si="63"/>
        <v/>
      </c>
      <c r="L256" s="47" t="str">
        <f t="shared" si="63"/>
        <v/>
      </c>
      <c r="M256" s="47" t="str">
        <f t="shared" si="63"/>
        <v/>
      </c>
      <c r="N256" s="47" t="str">
        <f t="shared" si="63"/>
        <v/>
      </c>
      <c r="O256" s="47" t="str">
        <f t="shared" si="63"/>
        <v/>
      </c>
      <c r="P256" s="47" t="str">
        <f t="shared" si="63"/>
        <v/>
      </c>
      <c r="Q256" s="47" t="str">
        <f t="shared" si="63"/>
        <v/>
      </c>
      <c r="R256" s="47" t="str">
        <f t="shared" si="63"/>
        <v/>
      </c>
      <c r="S256" s="47" t="str">
        <f t="shared" si="63"/>
        <v/>
      </c>
      <c r="T256" s="47" t="str">
        <f t="shared" si="63"/>
        <v/>
      </c>
      <c r="U256" s="47" t="str">
        <f t="shared" si="63"/>
        <v/>
      </c>
    </row>
    <row r="257" spans="1:23" x14ac:dyDescent="0.45">
      <c r="A257" s="222"/>
      <c r="B257" s="118" t="s">
        <v>17</v>
      </c>
      <c r="C257" s="116" t="s">
        <v>25</v>
      </c>
      <c r="D257" s="47" t="str">
        <f t="shared" si="63"/>
        <v/>
      </c>
      <c r="E257" s="47" t="str">
        <f t="shared" si="63"/>
        <v/>
      </c>
      <c r="F257" s="47">
        <f t="shared" si="63"/>
        <v>0</v>
      </c>
      <c r="G257" s="47" t="str">
        <f t="shared" ref="G257:U257" si="64">IF(G125&gt;$D103,$D103*(1-G125)/(1-$D103),"")</f>
        <v/>
      </c>
      <c r="H257" s="47" t="str">
        <f t="shared" si="64"/>
        <v/>
      </c>
      <c r="I257" s="47">
        <f t="shared" si="64"/>
        <v>0</v>
      </c>
      <c r="J257" s="47" t="str">
        <f t="shared" si="64"/>
        <v/>
      </c>
      <c r="K257" s="47" t="str">
        <f t="shared" si="64"/>
        <v/>
      </c>
      <c r="L257" s="47" t="str">
        <f t="shared" si="64"/>
        <v/>
      </c>
      <c r="M257" s="47" t="str">
        <f t="shared" si="64"/>
        <v/>
      </c>
      <c r="N257" s="47" t="str">
        <f t="shared" si="64"/>
        <v/>
      </c>
      <c r="O257" s="47" t="str">
        <f t="shared" si="64"/>
        <v/>
      </c>
      <c r="P257" s="47" t="str">
        <f t="shared" si="64"/>
        <v/>
      </c>
      <c r="Q257" s="47" t="str">
        <f t="shared" si="64"/>
        <v/>
      </c>
      <c r="R257" s="47" t="str">
        <f t="shared" si="64"/>
        <v/>
      </c>
      <c r="S257" s="47" t="str">
        <f t="shared" si="64"/>
        <v/>
      </c>
      <c r="T257" s="47" t="str">
        <f t="shared" si="64"/>
        <v/>
      </c>
      <c r="U257" s="47" t="str">
        <f t="shared" si="64"/>
        <v/>
      </c>
    </row>
    <row r="258" spans="1:23" x14ac:dyDescent="0.45">
      <c r="A258" s="222"/>
      <c r="B258" s="120" t="s">
        <v>19</v>
      </c>
      <c r="C258" s="119" t="s">
        <v>25</v>
      </c>
      <c r="D258" s="47" t="str">
        <f t="shared" ref="D258:U262" si="65">IF(D126&gt;$D104,$D104*(1-D126)/(1-$D104),"")</f>
        <v/>
      </c>
      <c r="E258" s="47" t="str">
        <f t="shared" si="65"/>
        <v/>
      </c>
      <c r="F258" s="47">
        <f t="shared" si="65"/>
        <v>0</v>
      </c>
      <c r="G258" s="47" t="str">
        <f t="shared" si="65"/>
        <v/>
      </c>
      <c r="H258" s="47" t="str">
        <f t="shared" si="65"/>
        <v/>
      </c>
      <c r="I258" s="47">
        <f t="shared" si="65"/>
        <v>0</v>
      </c>
      <c r="J258" s="47" t="str">
        <f t="shared" si="65"/>
        <v/>
      </c>
      <c r="K258" s="47" t="str">
        <f t="shared" si="65"/>
        <v/>
      </c>
      <c r="L258" s="47" t="str">
        <f t="shared" si="65"/>
        <v/>
      </c>
      <c r="M258" s="47" t="str">
        <f t="shared" si="65"/>
        <v/>
      </c>
      <c r="N258" s="47" t="str">
        <f t="shared" si="65"/>
        <v/>
      </c>
      <c r="O258" s="47" t="str">
        <f t="shared" si="65"/>
        <v/>
      </c>
      <c r="P258" s="47" t="str">
        <f t="shared" si="65"/>
        <v/>
      </c>
      <c r="Q258" s="47" t="str">
        <f t="shared" si="65"/>
        <v/>
      </c>
      <c r="R258" s="47" t="str">
        <f t="shared" si="65"/>
        <v/>
      </c>
      <c r="S258" s="47" t="str">
        <f t="shared" si="65"/>
        <v/>
      </c>
      <c r="T258" s="47" t="str">
        <f t="shared" si="65"/>
        <v/>
      </c>
      <c r="U258" s="47" t="str">
        <f t="shared" si="65"/>
        <v/>
      </c>
    </row>
    <row r="259" spans="1:23" x14ac:dyDescent="0.45">
      <c r="A259" s="222"/>
      <c r="B259" s="120" t="s">
        <v>26</v>
      </c>
      <c r="C259" s="119" t="s">
        <v>25</v>
      </c>
      <c r="D259" s="47" t="str">
        <f t="shared" si="65"/>
        <v/>
      </c>
      <c r="E259" s="47" t="str">
        <f t="shared" si="65"/>
        <v/>
      </c>
      <c r="F259" s="47">
        <f t="shared" si="65"/>
        <v>0</v>
      </c>
      <c r="G259" s="47" t="str">
        <f t="shared" si="65"/>
        <v/>
      </c>
      <c r="H259" s="47" t="str">
        <f t="shared" si="65"/>
        <v/>
      </c>
      <c r="I259" s="47">
        <f t="shared" si="65"/>
        <v>0</v>
      </c>
      <c r="J259" s="47" t="str">
        <f t="shared" si="65"/>
        <v/>
      </c>
      <c r="K259" s="47">
        <f t="shared" si="65"/>
        <v>0</v>
      </c>
      <c r="L259" s="47" t="str">
        <f t="shared" si="65"/>
        <v/>
      </c>
      <c r="M259" s="47" t="str">
        <f t="shared" si="65"/>
        <v/>
      </c>
      <c r="N259" s="47" t="str">
        <f t="shared" si="65"/>
        <v/>
      </c>
      <c r="O259" s="47" t="str">
        <f t="shared" si="65"/>
        <v/>
      </c>
      <c r="P259" s="47" t="str">
        <f t="shared" si="65"/>
        <v/>
      </c>
      <c r="Q259" s="47" t="str">
        <f t="shared" si="65"/>
        <v/>
      </c>
      <c r="R259" s="47" t="str">
        <f t="shared" si="65"/>
        <v/>
      </c>
      <c r="S259" s="47" t="str">
        <f t="shared" si="65"/>
        <v/>
      </c>
      <c r="T259" s="47" t="str">
        <f t="shared" si="65"/>
        <v/>
      </c>
      <c r="U259" s="47" t="str">
        <f t="shared" si="65"/>
        <v/>
      </c>
    </row>
    <row r="260" spans="1:23" x14ac:dyDescent="0.45">
      <c r="A260" s="222"/>
      <c r="B260" s="120" t="s">
        <v>26</v>
      </c>
      <c r="C260" s="119" t="s">
        <v>54</v>
      </c>
      <c r="D260" s="47" t="str">
        <f t="shared" si="65"/>
        <v/>
      </c>
      <c r="E260" s="47" t="str">
        <f t="shared" si="65"/>
        <v/>
      </c>
      <c r="F260" s="47">
        <f t="shared" si="65"/>
        <v>0</v>
      </c>
      <c r="G260" s="47" t="str">
        <f t="shared" si="65"/>
        <v/>
      </c>
      <c r="H260" s="47" t="str">
        <f t="shared" si="65"/>
        <v/>
      </c>
      <c r="I260" s="47">
        <f t="shared" si="65"/>
        <v>0</v>
      </c>
      <c r="J260" s="47" t="str">
        <f t="shared" si="65"/>
        <v/>
      </c>
      <c r="K260" s="47">
        <f t="shared" si="65"/>
        <v>0</v>
      </c>
      <c r="L260" s="47" t="str">
        <f t="shared" si="65"/>
        <v/>
      </c>
      <c r="M260" s="47" t="str">
        <f t="shared" si="65"/>
        <v/>
      </c>
      <c r="N260" s="47" t="str">
        <f t="shared" si="65"/>
        <v/>
      </c>
      <c r="O260" s="47" t="str">
        <f t="shared" si="65"/>
        <v/>
      </c>
      <c r="P260" s="47" t="str">
        <f t="shared" si="65"/>
        <v/>
      </c>
      <c r="Q260" s="47" t="str">
        <f t="shared" si="65"/>
        <v/>
      </c>
      <c r="R260" s="47" t="str">
        <f t="shared" si="65"/>
        <v/>
      </c>
      <c r="S260" s="47" t="str">
        <f t="shared" si="65"/>
        <v/>
      </c>
      <c r="T260" s="47" t="str">
        <f t="shared" si="65"/>
        <v/>
      </c>
      <c r="U260" s="47" t="str">
        <f t="shared" si="65"/>
        <v/>
      </c>
    </row>
    <row r="261" spans="1:23" x14ac:dyDescent="0.45">
      <c r="A261" s="222"/>
      <c r="B261" s="120" t="s">
        <v>17</v>
      </c>
      <c r="C261" s="119" t="s">
        <v>54</v>
      </c>
      <c r="D261" s="47" t="str">
        <f t="shared" si="65"/>
        <v/>
      </c>
      <c r="E261" s="47" t="str">
        <f t="shared" si="65"/>
        <v/>
      </c>
      <c r="F261" s="47">
        <f t="shared" si="65"/>
        <v>0</v>
      </c>
      <c r="G261" s="47" t="str">
        <f t="shared" si="65"/>
        <v/>
      </c>
      <c r="H261" s="47" t="str">
        <f t="shared" si="65"/>
        <v/>
      </c>
      <c r="I261" s="47" t="str">
        <f t="shared" si="65"/>
        <v/>
      </c>
      <c r="J261" s="47" t="str">
        <f t="shared" si="65"/>
        <v/>
      </c>
      <c r="K261" s="47" t="str">
        <f t="shared" si="65"/>
        <v/>
      </c>
      <c r="L261" s="47" t="str">
        <f t="shared" si="65"/>
        <v/>
      </c>
      <c r="M261" s="47" t="str">
        <f t="shared" si="65"/>
        <v/>
      </c>
      <c r="N261" s="47" t="str">
        <f t="shared" si="65"/>
        <v/>
      </c>
      <c r="O261" s="47" t="str">
        <f t="shared" si="65"/>
        <v/>
      </c>
      <c r="P261" s="47" t="str">
        <f t="shared" si="65"/>
        <v/>
      </c>
      <c r="Q261" s="47" t="str">
        <f t="shared" si="65"/>
        <v/>
      </c>
      <c r="R261" s="47" t="str">
        <f t="shared" si="65"/>
        <v/>
      </c>
      <c r="S261" s="47" t="str">
        <f t="shared" si="65"/>
        <v/>
      </c>
      <c r="T261" s="47" t="str">
        <f t="shared" si="65"/>
        <v/>
      </c>
      <c r="U261" s="47" t="str">
        <f t="shared" si="65"/>
        <v/>
      </c>
    </row>
    <row r="262" spans="1:23" x14ac:dyDescent="0.45">
      <c r="A262" s="222"/>
      <c r="B262" s="120" t="s">
        <v>17</v>
      </c>
      <c r="C262" s="119" t="s">
        <v>19</v>
      </c>
      <c r="D262" s="47" t="str">
        <f t="shared" si="65"/>
        <v/>
      </c>
      <c r="E262" s="47" t="str">
        <f t="shared" si="65"/>
        <v/>
      </c>
      <c r="F262" s="47">
        <f t="shared" si="65"/>
        <v>0</v>
      </c>
      <c r="G262" s="47" t="str">
        <f t="shared" si="65"/>
        <v/>
      </c>
      <c r="H262" s="47" t="str">
        <f t="shared" si="65"/>
        <v/>
      </c>
      <c r="I262" s="47">
        <f t="shared" si="65"/>
        <v>0</v>
      </c>
      <c r="J262" s="47" t="str">
        <f t="shared" si="65"/>
        <v/>
      </c>
      <c r="K262" s="47" t="str">
        <f t="shared" si="65"/>
        <v/>
      </c>
      <c r="L262" s="47" t="str">
        <f t="shared" si="65"/>
        <v/>
      </c>
      <c r="M262" s="47" t="str">
        <f t="shared" si="65"/>
        <v/>
      </c>
      <c r="N262" s="47" t="str">
        <f t="shared" si="65"/>
        <v/>
      </c>
      <c r="O262" s="47" t="str">
        <f t="shared" si="65"/>
        <v/>
      </c>
      <c r="P262" s="47" t="str">
        <f t="shared" si="65"/>
        <v/>
      </c>
      <c r="Q262" s="47" t="str">
        <f t="shared" si="65"/>
        <v/>
      </c>
      <c r="R262" s="47" t="str">
        <f t="shared" si="65"/>
        <v/>
      </c>
      <c r="S262" s="47" t="str">
        <f t="shared" si="65"/>
        <v/>
      </c>
      <c r="T262" s="47" t="str">
        <f t="shared" si="65"/>
        <v/>
      </c>
      <c r="U262" s="47" t="str">
        <f t="shared" si="65"/>
        <v/>
      </c>
    </row>
    <row r="263" spans="1:23" s="78" customFormat="1" x14ac:dyDescent="0.45">
      <c r="A263" s="77"/>
      <c r="B263" s="100"/>
      <c r="C263" s="100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>
        <f>T186*R$38</f>
        <v>0</v>
      </c>
      <c r="U263" s="101">
        <f>U186*S$38</f>
        <v>0</v>
      </c>
      <c r="W263" s="80"/>
    </row>
  </sheetData>
  <mergeCells count="17">
    <mergeCell ref="A221:A231"/>
    <mergeCell ref="F222:J222"/>
    <mergeCell ref="F232:J232"/>
    <mergeCell ref="A243:A252"/>
    <mergeCell ref="A253:A262"/>
    <mergeCell ref="A199:A209"/>
    <mergeCell ref="A44:A64"/>
    <mergeCell ref="A66:A86"/>
    <mergeCell ref="A88:A108"/>
    <mergeCell ref="F89:J89"/>
    <mergeCell ref="F99:J99"/>
    <mergeCell ref="A110:A130"/>
    <mergeCell ref="A132:A142"/>
    <mergeCell ref="A154:A164"/>
    <mergeCell ref="A176:A186"/>
    <mergeCell ref="F177:J177"/>
    <mergeCell ref="F187:J187"/>
  </mergeCells>
  <conditionalFormatting sqref="B4">
    <cfRule type="endsWith" dxfId="22" priority="32" operator="endsWith" text="TW">
      <formula>RIGHT(B4,LEN("TW"))="TW"</formula>
    </cfRule>
    <cfRule type="endsWith" dxfId="21" priority="33" operator="endsWith" text="TC">
      <formula>RIGHT(B4,LEN("TC"))="TC"</formula>
    </cfRule>
    <cfRule type="endsWith" dxfId="20" priority="34" operator="endsWith" text="SW">
      <formula>RIGHT(B4,LEN("SW"))="SW"</formula>
    </cfRule>
  </conditionalFormatting>
  <conditionalFormatting sqref="B3">
    <cfRule type="endsWith" dxfId="19" priority="29" operator="endsWith" text="TW">
      <formula>RIGHT(B3,LEN("TW"))="TW"</formula>
    </cfRule>
    <cfRule type="endsWith" dxfId="18" priority="30" operator="endsWith" text="TC">
      <formula>RIGHT(B3,LEN("TC"))="TC"</formula>
    </cfRule>
    <cfRule type="endsWith" dxfId="17" priority="31" operator="endsWith" text="SW">
      <formula>RIGHT(B3,LEN("SW"))="SW"</formula>
    </cfRule>
  </conditionalFormatting>
  <conditionalFormatting sqref="V2:V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U1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0:U2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:D231">
    <cfRule type="cellIs" dxfId="16" priority="19" operator="greaterThan">
      <formula>$G$230</formula>
    </cfRule>
  </conditionalFormatting>
  <conditionalFormatting sqref="D155:U17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6">
    <cfRule type="cellIs" dxfId="15" priority="17" operator="lessThan">
      <formula>$G$185</formula>
    </cfRule>
  </conditionalFormatting>
  <conditionalFormatting sqref="D45:U54">
    <cfRule type="cellIs" dxfId="14" priority="15" operator="between">
      <formula>0.01</formula>
      <formula>0.999</formula>
    </cfRule>
    <cfRule type="cellIs" dxfId="13" priority="16" operator="greaterThan">
      <formula>1</formula>
    </cfRule>
  </conditionalFormatting>
  <conditionalFormatting sqref="F91:J95">
    <cfRule type="cellIs" dxfId="12" priority="14" operator="greaterThan">
      <formula>$G$97</formula>
    </cfRule>
  </conditionalFormatting>
  <conditionalFormatting sqref="F179:J183">
    <cfRule type="cellIs" dxfId="11" priority="13" operator="between">
      <formula>0.0001</formula>
      <formula>$G$185</formula>
    </cfRule>
  </conditionalFormatting>
  <conditionalFormatting sqref="D133:U1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4:J228">
    <cfRule type="cellIs" dxfId="10" priority="11" operator="greaterThan">
      <formula>$G$230</formula>
    </cfRule>
  </conditionalFormatting>
  <conditionalFormatting sqref="D55:U55">
    <cfRule type="cellIs" dxfId="9" priority="9" operator="between">
      <formula>0.01</formula>
      <formula>0.999</formula>
    </cfRule>
    <cfRule type="cellIs" dxfId="8" priority="10" operator="greaterThan">
      <formula>1</formula>
    </cfRule>
  </conditionalFormatting>
  <conditionalFormatting sqref="D56:U64">
    <cfRule type="cellIs" dxfId="7" priority="7" operator="between">
      <formula>0.01</formula>
      <formula>0.999</formula>
    </cfRule>
    <cfRule type="cellIs" dxfId="6" priority="8" operator="greaterThan">
      <formula>1</formula>
    </cfRule>
  </conditionalFormatting>
  <conditionalFormatting sqref="F101:J105">
    <cfRule type="cellIs" dxfId="5" priority="6" operator="greaterThan">
      <formula>$G$97</formula>
    </cfRule>
  </conditionalFormatting>
  <conditionalFormatting sqref="D89:D108">
    <cfRule type="cellIs" dxfId="4" priority="5" operator="greaterThan">
      <formula>$G$97</formula>
    </cfRule>
  </conditionalFormatting>
  <conditionalFormatting sqref="D187:D196">
    <cfRule type="cellIs" dxfId="3" priority="4" operator="lessThan">
      <formula>$G$185</formula>
    </cfRule>
  </conditionalFormatting>
  <conditionalFormatting sqref="F189:J193">
    <cfRule type="cellIs" dxfId="2" priority="3" operator="between">
      <formula>0.0001</formula>
      <formula>$G$185</formula>
    </cfRule>
  </conditionalFormatting>
  <conditionalFormatting sqref="D232:D241">
    <cfRule type="cellIs" dxfId="1" priority="2" operator="greaterThan">
      <formula>$G$230</formula>
    </cfRule>
  </conditionalFormatting>
  <conditionalFormatting sqref="F234:J238">
    <cfRule type="cellIs" dxfId="0" priority="1" operator="greaterThan">
      <formula>$G$230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zoomScale="80" zoomScaleNormal="80" workbookViewId="0">
      <selection activeCell="F73" sqref="F73:F77"/>
    </sheetView>
  </sheetViews>
  <sheetFormatPr defaultRowHeight="13.15" x14ac:dyDescent="0.45"/>
  <cols>
    <col min="1" max="1" width="9.06640625" style="142"/>
    <col min="2" max="2" width="13.9296875" style="149" bestFit="1" customWidth="1"/>
    <col min="3" max="3" width="23.59765625" style="142" customWidth="1"/>
    <col min="4" max="4" width="30.59765625" style="150" customWidth="1"/>
    <col min="5" max="5" width="36.265625" style="142" customWidth="1"/>
    <col min="6" max="6" width="60.1328125" style="150" customWidth="1"/>
    <col min="7" max="7" width="6" style="142" customWidth="1"/>
    <col min="8" max="8" width="11.265625" style="176" customWidth="1"/>
    <col min="9" max="9" width="43.53125" style="150" customWidth="1"/>
    <col min="10" max="12" width="9.06640625" style="162"/>
    <col min="13" max="13" width="9.06640625" style="166"/>
    <col min="14" max="16384" width="9.06640625" style="142"/>
  </cols>
  <sheetData>
    <row r="1" spans="1:13" ht="13.5" thickBot="1" x14ac:dyDescent="0.5"/>
    <row r="2" spans="1:13" s="132" customFormat="1" ht="13.5" thickBot="1" x14ac:dyDescent="0.5">
      <c r="A2" s="131"/>
      <c r="B2" s="155" t="s">
        <v>88</v>
      </c>
      <c r="C2" s="156" t="s">
        <v>49</v>
      </c>
      <c r="D2" s="157" t="s">
        <v>89</v>
      </c>
      <c r="E2" s="156" t="s">
        <v>90</v>
      </c>
      <c r="F2" s="157" t="s">
        <v>91</v>
      </c>
      <c r="G2" s="272" t="s">
        <v>102</v>
      </c>
      <c r="H2" s="272"/>
      <c r="I2" s="158" t="s">
        <v>103</v>
      </c>
      <c r="J2" s="169" t="s">
        <v>130</v>
      </c>
      <c r="K2" s="169" t="s">
        <v>131</v>
      </c>
      <c r="L2" s="169" t="s">
        <v>132</v>
      </c>
      <c r="M2" s="163" t="s">
        <v>129</v>
      </c>
    </row>
    <row r="3" spans="1:13" s="133" customFormat="1" ht="12" customHeight="1" x14ac:dyDescent="0.4">
      <c r="B3" s="246" t="s">
        <v>29</v>
      </c>
      <c r="C3" s="230" t="s">
        <v>32</v>
      </c>
      <c r="D3" s="230" t="s">
        <v>95</v>
      </c>
      <c r="E3" s="230" t="s">
        <v>96</v>
      </c>
      <c r="F3" s="233" t="s">
        <v>94</v>
      </c>
      <c r="G3" s="134" t="s">
        <v>25</v>
      </c>
      <c r="H3" s="172">
        <v>5.262032085561497</v>
      </c>
      <c r="I3" s="227" t="s">
        <v>104</v>
      </c>
      <c r="J3" s="164">
        <v>12</v>
      </c>
      <c r="K3" s="164">
        <v>0</v>
      </c>
      <c r="L3" s="164">
        <f>K3-J3</f>
        <v>-12</v>
      </c>
      <c r="M3" s="167">
        <f>(H3-J3)/L3*(0-100)+100</f>
        <v>43.850267379679138</v>
      </c>
    </row>
    <row r="4" spans="1:13" s="135" customFormat="1" ht="12" customHeight="1" x14ac:dyDescent="0.4">
      <c r="B4" s="247"/>
      <c r="C4" s="231"/>
      <c r="D4" s="231"/>
      <c r="E4" s="231"/>
      <c r="F4" s="234"/>
      <c r="G4" s="136" t="s">
        <v>54</v>
      </c>
      <c r="H4" s="173">
        <v>8.7983193277310932</v>
      </c>
      <c r="I4" s="228"/>
      <c r="J4" s="164">
        <v>12</v>
      </c>
      <c r="K4" s="164">
        <v>0</v>
      </c>
      <c r="L4" s="164">
        <f t="shared" ref="L4:L67" si="0">K4-J4</f>
        <v>-12</v>
      </c>
      <c r="M4" s="167">
        <f t="shared" ref="M4:M67" si="1">(H4-J4)/L4*(0-100)+100</f>
        <v>73.319327731092443</v>
      </c>
    </row>
    <row r="5" spans="1:13" s="133" customFormat="1" ht="12" customHeight="1" x14ac:dyDescent="0.4">
      <c r="B5" s="247"/>
      <c r="C5" s="231"/>
      <c r="D5" s="231"/>
      <c r="E5" s="231"/>
      <c r="F5" s="234"/>
      <c r="G5" s="136" t="s">
        <v>19</v>
      </c>
      <c r="H5" s="173">
        <v>10.424657534246576</v>
      </c>
      <c r="I5" s="228"/>
      <c r="J5" s="164">
        <v>12</v>
      </c>
      <c r="K5" s="164">
        <v>0</v>
      </c>
      <c r="L5" s="164">
        <f t="shared" si="0"/>
        <v>-12</v>
      </c>
      <c r="M5" s="167">
        <f t="shared" si="1"/>
        <v>86.87214611872146</v>
      </c>
    </row>
    <row r="6" spans="1:13" s="133" customFormat="1" ht="12" customHeight="1" x14ac:dyDescent="0.4">
      <c r="B6" s="247"/>
      <c r="C6" s="231"/>
      <c r="D6" s="231"/>
      <c r="E6" s="231"/>
      <c r="F6" s="234"/>
      <c r="G6" s="136" t="s">
        <v>26</v>
      </c>
      <c r="H6" s="173">
        <v>5</v>
      </c>
      <c r="I6" s="228"/>
      <c r="J6" s="164">
        <v>12</v>
      </c>
      <c r="K6" s="164">
        <v>0</v>
      </c>
      <c r="L6" s="164">
        <f t="shared" si="0"/>
        <v>-12</v>
      </c>
      <c r="M6" s="167">
        <f t="shared" si="1"/>
        <v>41.666666666666664</v>
      </c>
    </row>
    <row r="7" spans="1:13" s="133" customFormat="1" ht="12" customHeight="1" x14ac:dyDescent="0.4">
      <c r="B7" s="247"/>
      <c r="C7" s="232"/>
      <c r="D7" s="232"/>
      <c r="E7" s="232"/>
      <c r="F7" s="235"/>
      <c r="G7" s="137" t="s">
        <v>17</v>
      </c>
      <c r="H7" s="174">
        <v>11.368253968253969</v>
      </c>
      <c r="I7" s="229"/>
      <c r="J7" s="164">
        <v>12</v>
      </c>
      <c r="K7" s="164">
        <v>0</v>
      </c>
      <c r="L7" s="164">
        <f t="shared" si="0"/>
        <v>-12</v>
      </c>
      <c r="M7" s="167">
        <f t="shared" si="1"/>
        <v>94.735449735449734</v>
      </c>
    </row>
    <row r="8" spans="1:13" s="133" customFormat="1" ht="12" customHeight="1" x14ac:dyDescent="0.4">
      <c r="B8" s="247"/>
      <c r="C8" s="236" t="s">
        <v>33</v>
      </c>
      <c r="D8" s="236" t="s">
        <v>61</v>
      </c>
      <c r="E8" s="236" t="str">
        <f>IF(D8= "Qualitative Interviews", "----", "")</f>
        <v>----</v>
      </c>
      <c r="F8" s="239" t="str">
        <f>IF(E8 = "----", "----", "")</f>
        <v>----</v>
      </c>
      <c r="G8" s="138" t="s">
        <v>25</v>
      </c>
      <c r="H8" s="177">
        <v>5</v>
      </c>
      <c r="I8" s="270" t="s">
        <v>105</v>
      </c>
      <c r="J8" s="164">
        <v>5</v>
      </c>
      <c r="K8" s="164">
        <v>1</v>
      </c>
      <c r="L8" s="164">
        <f t="shared" si="0"/>
        <v>-4</v>
      </c>
      <c r="M8" s="167">
        <f t="shared" si="1"/>
        <v>100</v>
      </c>
    </row>
    <row r="9" spans="1:13" s="135" customFormat="1" ht="12" customHeight="1" x14ac:dyDescent="0.4">
      <c r="B9" s="247"/>
      <c r="C9" s="237"/>
      <c r="D9" s="237"/>
      <c r="E9" s="237"/>
      <c r="F9" s="240"/>
      <c r="G9" s="139" t="s">
        <v>54</v>
      </c>
      <c r="H9" s="178">
        <v>2</v>
      </c>
      <c r="I9" s="228"/>
      <c r="J9" s="164">
        <v>5</v>
      </c>
      <c r="K9" s="164">
        <v>1</v>
      </c>
      <c r="L9" s="164">
        <f t="shared" si="0"/>
        <v>-4</v>
      </c>
      <c r="M9" s="167">
        <f t="shared" si="1"/>
        <v>25</v>
      </c>
    </row>
    <row r="10" spans="1:13" s="133" customFormat="1" ht="12" customHeight="1" x14ac:dyDescent="0.4">
      <c r="B10" s="247"/>
      <c r="C10" s="237"/>
      <c r="D10" s="237"/>
      <c r="E10" s="237"/>
      <c r="F10" s="240"/>
      <c r="G10" s="139" t="s">
        <v>19</v>
      </c>
      <c r="H10" s="178">
        <v>4</v>
      </c>
      <c r="I10" s="228"/>
      <c r="J10" s="164">
        <v>5</v>
      </c>
      <c r="K10" s="164">
        <v>1</v>
      </c>
      <c r="L10" s="164">
        <f t="shared" si="0"/>
        <v>-4</v>
      </c>
      <c r="M10" s="167">
        <f t="shared" si="1"/>
        <v>75</v>
      </c>
    </row>
    <row r="11" spans="1:13" s="133" customFormat="1" ht="12" customHeight="1" x14ac:dyDescent="0.4">
      <c r="B11" s="247"/>
      <c r="C11" s="237"/>
      <c r="D11" s="237"/>
      <c r="E11" s="237"/>
      <c r="F11" s="240"/>
      <c r="G11" s="139" t="s">
        <v>26</v>
      </c>
      <c r="H11" s="178">
        <v>4</v>
      </c>
      <c r="I11" s="228"/>
      <c r="J11" s="164">
        <v>5</v>
      </c>
      <c r="K11" s="164">
        <v>1</v>
      </c>
      <c r="L11" s="164">
        <f t="shared" si="0"/>
        <v>-4</v>
      </c>
      <c r="M11" s="167">
        <f t="shared" si="1"/>
        <v>75</v>
      </c>
    </row>
    <row r="12" spans="1:13" s="135" customFormat="1" ht="12" customHeight="1" x14ac:dyDescent="0.4">
      <c r="B12" s="247"/>
      <c r="C12" s="238"/>
      <c r="D12" s="238"/>
      <c r="E12" s="238"/>
      <c r="F12" s="244"/>
      <c r="G12" s="140" t="s">
        <v>17</v>
      </c>
      <c r="H12" s="179">
        <v>4</v>
      </c>
      <c r="I12" s="229"/>
      <c r="J12" s="164">
        <v>5</v>
      </c>
      <c r="K12" s="164">
        <v>1</v>
      </c>
      <c r="L12" s="164">
        <f t="shared" si="0"/>
        <v>-4</v>
      </c>
      <c r="M12" s="167">
        <f t="shared" si="1"/>
        <v>75</v>
      </c>
    </row>
    <row r="13" spans="1:13" s="135" customFormat="1" ht="12" customHeight="1" x14ac:dyDescent="0.4">
      <c r="B13" s="247"/>
      <c r="C13" s="249" t="s">
        <v>0</v>
      </c>
      <c r="D13" s="249" t="s">
        <v>60</v>
      </c>
      <c r="E13" s="249" t="s">
        <v>96</v>
      </c>
      <c r="F13" s="250" t="s">
        <v>48</v>
      </c>
      <c r="G13" s="141" t="s">
        <v>25</v>
      </c>
      <c r="H13" s="177">
        <v>-2.6737967914438502E-2</v>
      </c>
      <c r="I13" s="270" t="s">
        <v>107</v>
      </c>
      <c r="J13" s="164">
        <v>0</v>
      </c>
      <c r="K13" s="164">
        <v>-1</v>
      </c>
      <c r="L13" s="164">
        <f t="shared" si="0"/>
        <v>-1</v>
      </c>
      <c r="M13" s="167">
        <f t="shared" si="1"/>
        <v>97.326203208556151</v>
      </c>
    </row>
    <row r="14" spans="1:13" s="135" customFormat="1" ht="12" customHeight="1" x14ac:dyDescent="0.4">
      <c r="B14" s="247"/>
      <c r="C14" s="231"/>
      <c r="D14" s="231"/>
      <c r="E14" s="231"/>
      <c r="F14" s="234"/>
      <c r="G14" s="136" t="s">
        <v>54</v>
      </c>
      <c r="H14" s="178">
        <v>-0.59680289106225926</v>
      </c>
      <c r="I14" s="228"/>
      <c r="J14" s="164">
        <v>0</v>
      </c>
      <c r="K14" s="164">
        <v>-1</v>
      </c>
      <c r="L14" s="164">
        <f t="shared" si="0"/>
        <v>-1</v>
      </c>
      <c r="M14" s="167">
        <f t="shared" si="1"/>
        <v>40.319710893774072</v>
      </c>
    </row>
    <row r="15" spans="1:13" s="133" customFormat="1" ht="12" customHeight="1" x14ac:dyDescent="0.4">
      <c r="B15" s="247"/>
      <c r="C15" s="231"/>
      <c r="D15" s="231"/>
      <c r="E15" s="231"/>
      <c r="F15" s="234"/>
      <c r="G15" s="136" t="s">
        <v>19</v>
      </c>
      <c r="H15" s="178">
        <v>-0.13612847423952848</v>
      </c>
      <c r="I15" s="228"/>
      <c r="J15" s="164">
        <v>0</v>
      </c>
      <c r="K15" s="164">
        <v>-1</v>
      </c>
      <c r="L15" s="164">
        <f t="shared" si="0"/>
        <v>-1</v>
      </c>
      <c r="M15" s="167">
        <f t="shared" si="1"/>
        <v>86.387152576047157</v>
      </c>
    </row>
    <row r="16" spans="1:13" s="135" customFormat="1" ht="12" customHeight="1" x14ac:dyDescent="0.4">
      <c r="B16" s="247"/>
      <c r="C16" s="231"/>
      <c r="D16" s="231"/>
      <c r="E16" s="231"/>
      <c r="F16" s="234"/>
      <c r="G16" s="136" t="s">
        <v>26</v>
      </c>
      <c r="H16" s="178">
        <v>-0.35956781953864542</v>
      </c>
      <c r="I16" s="228"/>
      <c r="J16" s="164">
        <v>0</v>
      </c>
      <c r="K16" s="164">
        <v>-1</v>
      </c>
      <c r="L16" s="164">
        <f t="shared" si="0"/>
        <v>-1</v>
      </c>
      <c r="M16" s="167">
        <f t="shared" si="1"/>
        <v>64.043218046135451</v>
      </c>
    </row>
    <row r="17" spans="2:13" s="133" customFormat="1" ht="12" customHeight="1" x14ac:dyDescent="0.4">
      <c r="B17" s="247"/>
      <c r="C17" s="232"/>
      <c r="D17" s="232"/>
      <c r="E17" s="232"/>
      <c r="F17" s="235"/>
      <c r="G17" s="137" t="s">
        <v>17</v>
      </c>
      <c r="H17" s="179">
        <v>-0.64144971716143895</v>
      </c>
      <c r="I17" s="229"/>
      <c r="J17" s="164">
        <v>0</v>
      </c>
      <c r="K17" s="164">
        <v>-1</v>
      </c>
      <c r="L17" s="164">
        <f t="shared" si="0"/>
        <v>-1</v>
      </c>
      <c r="M17" s="167">
        <f t="shared" si="1"/>
        <v>35.8550282838561</v>
      </c>
    </row>
    <row r="18" spans="2:13" s="133" customFormat="1" ht="12" customHeight="1" x14ac:dyDescent="0.4">
      <c r="B18" s="247"/>
      <c r="C18" s="236" t="s">
        <v>34</v>
      </c>
      <c r="D18" s="236" t="s">
        <v>61</v>
      </c>
      <c r="E18" s="236" t="str">
        <f>IF(D18= "Qualitative Interviews", "----", "")</f>
        <v>----</v>
      </c>
      <c r="F18" s="239" t="str">
        <f>IF(E18 = "----", "----", "")</f>
        <v>----</v>
      </c>
      <c r="G18" s="138" t="s">
        <v>25</v>
      </c>
      <c r="H18" s="175">
        <v>4</v>
      </c>
      <c r="I18" s="270" t="s">
        <v>106</v>
      </c>
      <c r="J18" s="164">
        <v>5</v>
      </c>
      <c r="K18" s="164">
        <v>1</v>
      </c>
      <c r="L18" s="164">
        <f t="shared" si="0"/>
        <v>-4</v>
      </c>
      <c r="M18" s="167">
        <f t="shared" si="1"/>
        <v>75</v>
      </c>
    </row>
    <row r="19" spans="2:13" s="135" customFormat="1" ht="12" customHeight="1" x14ac:dyDescent="0.4">
      <c r="B19" s="247"/>
      <c r="C19" s="237"/>
      <c r="D19" s="237"/>
      <c r="E19" s="237"/>
      <c r="F19" s="240"/>
      <c r="G19" s="139" t="s">
        <v>54</v>
      </c>
      <c r="H19" s="173">
        <v>5</v>
      </c>
      <c r="I19" s="228"/>
      <c r="J19" s="164">
        <v>5</v>
      </c>
      <c r="K19" s="164">
        <v>1</v>
      </c>
      <c r="L19" s="164">
        <f t="shared" si="0"/>
        <v>-4</v>
      </c>
      <c r="M19" s="167">
        <f t="shared" si="1"/>
        <v>100</v>
      </c>
    </row>
    <row r="20" spans="2:13" s="135" customFormat="1" ht="12" customHeight="1" x14ac:dyDescent="0.4">
      <c r="B20" s="247"/>
      <c r="C20" s="237"/>
      <c r="D20" s="237"/>
      <c r="E20" s="237"/>
      <c r="F20" s="240"/>
      <c r="G20" s="139" t="s">
        <v>19</v>
      </c>
      <c r="H20" s="173">
        <v>1</v>
      </c>
      <c r="I20" s="228"/>
      <c r="J20" s="164">
        <v>5</v>
      </c>
      <c r="K20" s="164">
        <v>1</v>
      </c>
      <c r="L20" s="164">
        <f t="shared" si="0"/>
        <v>-4</v>
      </c>
      <c r="M20" s="167">
        <f t="shared" si="1"/>
        <v>0</v>
      </c>
    </row>
    <row r="21" spans="2:13" ht="12" customHeight="1" x14ac:dyDescent="0.4">
      <c r="B21" s="247"/>
      <c r="C21" s="237"/>
      <c r="D21" s="237"/>
      <c r="E21" s="237"/>
      <c r="F21" s="240"/>
      <c r="G21" s="139" t="s">
        <v>26</v>
      </c>
      <c r="H21" s="173">
        <v>1</v>
      </c>
      <c r="I21" s="228"/>
      <c r="J21" s="164">
        <v>5</v>
      </c>
      <c r="K21" s="164">
        <v>1</v>
      </c>
      <c r="L21" s="164">
        <f t="shared" si="0"/>
        <v>-4</v>
      </c>
      <c r="M21" s="167">
        <f t="shared" si="1"/>
        <v>0</v>
      </c>
    </row>
    <row r="22" spans="2:13" ht="12" customHeight="1" x14ac:dyDescent="0.4">
      <c r="B22" s="247"/>
      <c r="C22" s="238"/>
      <c r="D22" s="238"/>
      <c r="E22" s="238"/>
      <c r="F22" s="244"/>
      <c r="G22" s="140" t="s">
        <v>17</v>
      </c>
      <c r="H22" s="174">
        <v>4</v>
      </c>
      <c r="I22" s="229"/>
      <c r="J22" s="164">
        <v>5</v>
      </c>
      <c r="K22" s="164">
        <v>1</v>
      </c>
      <c r="L22" s="164">
        <f t="shared" si="0"/>
        <v>-4</v>
      </c>
      <c r="M22" s="167">
        <f t="shared" si="1"/>
        <v>75</v>
      </c>
    </row>
    <row r="23" spans="2:13" ht="12" customHeight="1" x14ac:dyDescent="0.4">
      <c r="B23" s="247"/>
      <c r="C23" s="238" t="s">
        <v>35</v>
      </c>
      <c r="D23" s="238" t="s">
        <v>61</v>
      </c>
      <c r="E23" s="236" t="str">
        <f t="shared" ref="E23" si="2">IF(D23= "Qualitative Interviews", "----", "")</f>
        <v>----</v>
      </c>
      <c r="F23" s="239" t="str">
        <f t="shared" ref="F23" si="3">IF(E23 = "----", "----", "")</f>
        <v>----</v>
      </c>
      <c r="G23" s="139" t="s">
        <v>25</v>
      </c>
      <c r="H23" s="173">
        <v>5</v>
      </c>
      <c r="I23" s="270" t="s">
        <v>108</v>
      </c>
      <c r="J23" s="164">
        <v>5</v>
      </c>
      <c r="K23" s="164">
        <v>1</v>
      </c>
      <c r="L23" s="164">
        <f t="shared" si="0"/>
        <v>-4</v>
      </c>
      <c r="M23" s="167">
        <f t="shared" si="1"/>
        <v>100</v>
      </c>
    </row>
    <row r="24" spans="2:13" ht="12" customHeight="1" x14ac:dyDescent="0.4">
      <c r="B24" s="247"/>
      <c r="C24" s="238"/>
      <c r="D24" s="238"/>
      <c r="E24" s="237"/>
      <c r="F24" s="240"/>
      <c r="G24" s="139" t="s">
        <v>54</v>
      </c>
      <c r="H24" s="173">
        <v>4</v>
      </c>
      <c r="I24" s="228"/>
      <c r="J24" s="164">
        <v>5</v>
      </c>
      <c r="K24" s="164">
        <v>1</v>
      </c>
      <c r="L24" s="164">
        <f t="shared" si="0"/>
        <v>-4</v>
      </c>
      <c r="M24" s="167">
        <f t="shared" si="1"/>
        <v>75</v>
      </c>
    </row>
    <row r="25" spans="2:13" ht="12" customHeight="1" x14ac:dyDescent="0.4">
      <c r="B25" s="247"/>
      <c r="C25" s="238"/>
      <c r="D25" s="238"/>
      <c r="E25" s="237"/>
      <c r="F25" s="240"/>
      <c r="G25" s="139" t="s">
        <v>19</v>
      </c>
      <c r="H25" s="173">
        <v>3</v>
      </c>
      <c r="I25" s="228"/>
      <c r="J25" s="164">
        <v>5</v>
      </c>
      <c r="K25" s="164">
        <v>1</v>
      </c>
      <c r="L25" s="164">
        <f t="shared" si="0"/>
        <v>-4</v>
      </c>
      <c r="M25" s="167">
        <f t="shared" si="1"/>
        <v>50</v>
      </c>
    </row>
    <row r="26" spans="2:13" ht="12" customHeight="1" x14ac:dyDescent="0.4">
      <c r="B26" s="247"/>
      <c r="C26" s="238"/>
      <c r="D26" s="238"/>
      <c r="E26" s="237"/>
      <c r="F26" s="240"/>
      <c r="G26" s="139" t="s">
        <v>26</v>
      </c>
      <c r="H26" s="173">
        <v>3</v>
      </c>
      <c r="I26" s="228"/>
      <c r="J26" s="164">
        <v>5</v>
      </c>
      <c r="K26" s="164">
        <v>1</v>
      </c>
      <c r="L26" s="164">
        <f t="shared" si="0"/>
        <v>-4</v>
      </c>
      <c r="M26" s="167">
        <f t="shared" si="1"/>
        <v>50</v>
      </c>
    </row>
    <row r="27" spans="2:13" ht="12" customHeight="1" thickBot="1" x14ac:dyDescent="0.45">
      <c r="B27" s="248"/>
      <c r="C27" s="242"/>
      <c r="D27" s="242"/>
      <c r="E27" s="242"/>
      <c r="F27" s="241"/>
      <c r="G27" s="143" t="s">
        <v>17</v>
      </c>
      <c r="H27" s="180">
        <v>4</v>
      </c>
      <c r="I27" s="271"/>
      <c r="J27" s="164">
        <v>5</v>
      </c>
      <c r="K27" s="164">
        <v>1</v>
      </c>
      <c r="L27" s="164">
        <f t="shared" si="0"/>
        <v>-4</v>
      </c>
      <c r="M27" s="167">
        <f t="shared" si="1"/>
        <v>75</v>
      </c>
    </row>
    <row r="28" spans="2:13" ht="12" customHeight="1" x14ac:dyDescent="0.4">
      <c r="B28" s="246" t="s">
        <v>30</v>
      </c>
      <c r="C28" s="259" t="s">
        <v>50</v>
      </c>
      <c r="D28" s="259" t="s">
        <v>62</v>
      </c>
      <c r="E28" s="260" t="str">
        <f t="shared" ref="E28" si="4">IF(D28= "Qualitative Interviews", "----", "")</f>
        <v/>
      </c>
      <c r="F28" s="243" t="str">
        <f t="shared" ref="F28" si="5">IF(E28 = "----", "----", "")</f>
        <v/>
      </c>
      <c r="G28" s="134" t="s">
        <v>25</v>
      </c>
      <c r="H28" s="183">
        <f>AVERAGE(15000, 70000)</f>
        <v>42500</v>
      </c>
      <c r="I28" s="230" t="s">
        <v>121</v>
      </c>
      <c r="J28" s="119">
        <f>50*78</f>
        <v>3900</v>
      </c>
      <c r="K28" s="119">
        <v>1000000</v>
      </c>
      <c r="L28" s="164">
        <f t="shared" si="0"/>
        <v>996100</v>
      </c>
      <c r="M28" s="167">
        <f t="shared" si="1"/>
        <v>96.12488705953217</v>
      </c>
    </row>
    <row r="29" spans="2:13" ht="12" customHeight="1" x14ac:dyDescent="0.4">
      <c r="B29" s="247"/>
      <c r="C29" s="252"/>
      <c r="D29" s="252"/>
      <c r="E29" s="237"/>
      <c r="F29" s="240"/>
      <c r="G29" s="136" t="s">
        <v>54</v>
      </c>
      <c r="H29" s="184">
        <f>H32*2</f>
        <v>410000</v>
      </c>
      <c r="I29" s="231"/>
      <c r="J29" s="119">
        <f>50*78</f>
        <v>3900</v>
      </c>
      <c r="K29" s="119">
        <v>1000000</v>
      </c>
      <c r="L29" s="164">
        <f t="shared" si="0"/>
        <v>996100</v>
      </c>
      <c r="M29" s="167">
        <f t="shared" si="1"/>
        <v>59.231000903523743</v>
      </c>
    </row>
    <row r="30" spans="2:13" ht="12" customHeight="1" x14ac:dyDescent="0.4">
      <c r="B30" s="247"/>
      <c r="C30" s="252"/>
      <c r="D30" s="252"/>
      <c r="E30" s="237"/>
      <c r="F30" s="240"/>
      <c r="G30" s="136" t="s">
        <v>19</v>
      </c>
      <c r="H30" s="184">
        <f>AVERAGE(40000, 60000)</f>
        <v>50000</v>
      </c>
      <c r="I30" s="231"/>
      <c r="J30" s="119">
        <f t="shared" ref="J30:J32" si="6">50*78</f>
        <v>3900</v>
      </c>
      <c r="K30" s="119">
        <v>1000000</v>
      </c>
      <c r="L30" s="164">
        <f t="shared" si="0"/>
        <v>996100</v>
      </c>
      <c r="M30" s="167">
        <f t="shared" si="1"/>
        <v>95.371950607368746</v>
      </c>
    </row>
    <row r="31" spans="2:13" ht="12" customHeight="1" x14ac:dyDescent="0.4">
      <c r="B31" s="247"/>
      <c r="C31" s="252"/>
      <c r="D31" s="252"/>
      <c r="E31" s="237"/>
      <c r="F31" s="240"/>
      <c r="G31" s="136" t="s">
        <v>26</v>
      </c>
      <c r="H31" s="184">
        <v>600000</v>
      </c>
      <c r="I31" s="231"/>
      <c r="J31" s="119">
        <f t="shared" si="6"/>
        <v>3900</v>
      </c>
      <c r="K31" s="119">
        <v>1000000</v>
      </c>
      <c r="L31" s="164">
        <f t="shared" si="0"/>
        <v>996100</v>
      </c>
      <c r="M31" s="167">
        <f t="shared" si="1"/>
        <v>40.156610782049995</v>
      </c>
    </row>
    <row r="32" spans="2:13" ht="12" customHeight="1" x14ac:dyDescent="0.4">
      <c r="B32" s="247"/>
      <c r="C32" s="252"/>
      <c r="D32" s="252"/>
      <c r="E32" s="238"/>
      <c r="F32" s="244"/>
      <c r="G32" s="137" t="s">
        <v>17</v>
      </c>
      <c r="H32" s="185">
        <f>AVERAGE(90000, 320000)</f>
        <v>205000</v>
      </c>
      <c r="I32" s="232"/>
      <c r="J32" s="119">
        <f t="shared" si="6"/>
        <v>3900</v>
      </c>
      <c r="K32" s="119">
        <v>1000000</v>
      </c>
      <c r="L32" s="164">
        <f t="shared" si="0"/>
        <v>996100</v>
      </c>
      <c r="M32" s="167">
        <f t="shared" si="1"/>
        <v>79.811263929324369</v>
      </c>
    </row>
    <row r="33" spans="2:13" ht="12" customHeight="1" x14ac:dyDescent="0.4">
      <c r="B33" s="247"/>
      <c r="C33" s="245" t="s">
        <v>36</v>
      </c>
      <c r="D33" s="245" t="s">
        <v>61</v>
      </c>
      <c r="E33" s="236" t="str">
        <f t="shared" ref="E33" si="7">IF(D33= "Qualitative Interviews", "----", "")</f>
        <v>----</v>
      </c>
      <c r="F33" s="239" t="str">
        <f t="shared" ref="F33" si="8">IF(E33 = "----", "----", "")</f>
        <v>----</v>
      </c>
      <c r="G33" s="138" t="s">
        <v>25</v>
      </c>
      <c r="H33" s="177">
        <v>5</v>
      </c>
      <c r="I33" s="270" t="s">
        <v>112</v>
      </c>
      <c r="J33" s="164">
        <v>5</v>
      </c>
      <c r="K33" s="164">
        <v>1</v>
      </c>
      <c r="L33" s="164">
        <f t="shared" si="0"/>
        <v>-4</v>
      </c>
      <c r="M33" s="167">
        <f t="shared" si="1"/>
        <v>100</v>
      </c>
    </row>
    <row r="34" spans="2:13" ht="12" customHeight="1" x14ac:dyDescent="0.4">
      <c r="B34" s="247"/>
      <c r="C34" s="245"/>
      <c r="D34" s="245"/>
      <c r="E34" s="237"/>
      <c r="F34" s="240"/>
      <c r="G34" s="139" t="s">
        <v>54</v>
      </c>
      <c r="H34" s="178">
        <v>2</v>
      </c>
      <c r="I34" s="228"/>
      <c r="J34" s="164">
        <v>5</v>
      </c>
      <c r="K34" s="164">
        <v>1</v>
      </c>
      <c r="L34" s="164">
        <f t="shared" si="0"/>
        <v>-4</v>
      </c>
      <c r="M34" s="167">
        <f t="shared" si="1"/>
        <v>25</v>
      </c>
    </row>
    <row r="35" spans="2:13" ht="12" customHeight="1" x14ac:dyDescent="0.4">
      <c r="B35" s="247"/>
      <c r="C35" s="245"/>
      <c r="D35" s="245"/>
      <c r="E35" s="237"/>
      <c r="F35" s="240"/>
      <c r="G35" s="139" t="s">
        <v>19</v>
      </c>
      <c r="H35" s="178">
        <v>5</v>
      </c>
      <c r="I35" s="228"/>
      <c r="J35" s="164">
        <v>5</v>
      </c>
      <c r="K35" s="164">
        <v>1</v>
      </c>
      <c r="L35" s="164">
        <f t="shared" si="0"/>
        <v>-4</v>
      </c>
      <c r="M35" s="167">
        <f t="shared" si="1"/>
        <v>100</v>
      </c>
    </row>
    <row r="36" spans="2:13" ht="12" customHeight="1" x14ac:dyDescent="0.4">
      <c r="B36" s="247"/>
      <c r="C36" s="245"/>
      <c r="D36" s="245"/>
      <c r="E36" s="237"/>
      <c r="F36" s="240"/>
      <c r="G36" s="139" t="s">
        <v>26</v>
      </c>
      <c r="H36" s="178">
        <v>5</v>
      </c>
      <c r="I36" s="228"/>
      <c r="J36" s="164">
        <v>5</v>
      </c>
      <c r="K36" s="164">
        <v>1</v>
      </c>
      <c r="L36" s="164">
        <f t="shared" si="0"/>
        <v>-4</v>
      </c>
      <c r="M36" s="167">
        <f t="shared" si="1"/>
        <v>100</v>
      </c>
    </row>
    <row r="37" spans="2:13" ht="12" customHeight="1" x14ac:dyDescent="0.4">
      <c r="B37" s="247"/>
      <c r="C37" s="245"/>
      <c r="D37" s="245"/>
      <c r="E37" s="238"/>
      <c r="F37" s="244"/>
      <c r="G37" s="140" t="s">
        <v>17</v>
      </c>
      <c r="H37" s="179">
        <v>2</v>
      </c>
      <c r="I37" s="229"/>
      <c r="J37" s="164">
        <v>5</v>
      </c>
      <c r="K37" s="164">
        <v>1</v>
      </c>
      <c r="L37" s="164">
        <f t="shared" si="0"/>
        <v>-4</v>
      </c>
      <c r="M37" s="167">
        <f t="shared" si="1"/>
        <v>25</v>
      </c>
    </row>
    <row r="38" spans="2:13" ht="12" customHeight="1" x14ac:dyDescent="0.4">
      <c r="B38" s="247"/>
      <c r="C38" s="252" t="s">
        <v>37</v>
      </c>
      <c r="D38" s="252" t="s">
        <v>62</v>
      </c>
      <c r="E38" s="236" t="str">
        <f t="shared" ref="E38" si="9">IF(D38= "Qualitative Interviews", "----", "")</f>
        <v/>
      </c>
      <c r="F38" s="239" t="str">
        <f t="shared" ref="F38" si="10">IF(E38 = "----", "----", "")</f>
        <v/>
      </c>
      <c r="G38" s="141" t="s">
        <v>25</v>
      </c>
      <c r="H38" s="183">
        <v>0</v>
      </c>
      <c r="I38" s="270" t="s">
        <v>120</v>
      </c>
      <c r="J38" s="171">
        <v>0</v>
      </c>
      <c r="K38" s="171">
        <v>4000</v>
      </c>
      <c r="L38" s="164">
        <f t="shared" si="0"/>
        <v>4000</v>
      </c>
      <c r="M38" s="167">
        <f t="shared" si="1"/>
        <v>100</v>
      </c>
    </row>
    <row r="39" spans="2:13" ht="12" customHeight="1" x14ac:dyDescent="0.4">
      <c r="B39" s="247"/>
      <c r="C39" s="252"/>
      <c r="D39" s="252"/>
      <c r="E39" s="237"/>
      <c r="F39" s="240"/>
      <c r="G39" s="136" t="s">
        <v>54</v>
      </c>
      <c r="H39" s="184">
        <v>0</v>
      </c>
      <c r="I39" s="228"/>
      <c r="J39" s="171">
        <v>0</v>
      </c>
      <c r="K39" s="171">
        <v>4000</v>
      </c>
      <c r="L39" s="164">
        <f t="shared" si="0"/>
        <v>4000</v>
      </c>
      <c r="M39" s="167">
        <f t="shared" si="1"/>
        <v>100</v>
      </c>
    </row>
    <row r="40" spans="2:13" ht="12" customHeight="1" x14ac:dyDescent="0.4">
      <c r="B40" s="247"/>
      <c r="C40" s="252"/>
      <c r="D40" s="252"/>
      <c r="E40" s="237"/>
      <c r="F40" s="240"/>
      <c r="G40" s="136" t="s">
        <v>19</v>
      </c>
      <c r="H40" s="184">
        <v>100</v>
      </c>
      <c r="I40" s="228"/>
      <c r="J40" s="171">
        <v>0</v>
      </c>
      <c r="K40" s="171">
        <v>4000</v>
      </c>
      <c r="L40" s="164">
        <f t="shared" si="0"/>
        <v>4000</v>
      </c>
      <c r="M40" s="167">
        <f t="shared" si="1"/>
        <v>97.5</v>
      </c>
    </row>
    <row r="41" spans="2:13" ht="12" customHeight="1" x14ac:dyDescent="0.4">
      <c r="B41" s="247"/>
      <c r="C41" s="252"/>
      <c r="D41" s="252"/>
      <c r="E41" s="237"/>
      <c r="F41" s="240"/>
      <c r="G41" s="136" t="s">
        <v>26</v>
      </c>
      <c r="H41" s="184">
        <v>3250</v>
      </c>
      <c r="I41" s="228"/>
      <c r="J41" s="171">
        <v>0</v>
      </c>
      <c r="K41" s="171">
        <v>4000</v>
      </c>
      <c r="L41" s="164">
        <f t="shared" si="0"/>
        <v>4000</v>
      </c>
      <c r="M41" s="167">
        <f t="shared" si="1"/>
        <v>18.75</v>
      </c>
    </row>
    <row r="42" spans="2:13" ht="12" customHeight="1" x14ac:dyDescent="0.4">
      <c r="B42" s="247"/>
      <c r="C42" s="252"/>
      <c r="D42" s="252"/>
      <c r="E42" s="238"/>
      <c r="F42" s="244"/>
      <c r="G42" s="137" t="s">
        <v>17</v>
      </c>
      <c r="H42" s="182">
        <v>0</v>
      </c>
      <c r="I42" s="229"/>
      <c r="J42" s="171">
        <v>0</v>
      </c>
      <c r="K42" s="171">
        <v>4000</v>
      </c>
      <c r="L42" s="164">
        <f t="shared" si="0"/>
        <v>4000</v>
      </c>
      <c r="M42" s="167">
        <f t="shared" si="1"/>
        <v>100</v>
      </c>
    </row>
    <row r="43" spans="2:13" ht="12" customHeight="1" x14ac:dyDescent="0.4">
      <c r="B43" s="247"/>
      <c r="C43" s="245" t="s">
        <v>38</v>
      </c>
      <c r="D43" s="245" t="s">
        <v>61</v>
      </c>
      <c r="E43" s="236" t="str">
        <f t="shared" ref="E43" si="11">IF(D43= "Qualitative Interviews", "----", "")</f>
        <v>----</v>
      </c>
      <c r="F43" s="239" t="str">
        <f t="shared" ref="F43" si="12">IF(E43 = "----", "----", "")</f>
        <v>----</v>
      </c>
      <c r="G43" s="138" t="s">
        <v>25</v>
      </c>
      <c r="H43" s="183">
        <v>0</v>
      </c>
      <c r="I43" s="270" t="s">
        <v>109</v>
      </c>
      <c r="J43" s="162">
        <v>0</v>
      </c>
      <c r="K43" s="170">
        <v>10</v>
      </c>
      <c r="L43" s="164">
        <f t="shared" si="0"/>
        <v>10</v>
      </c>
      <c r="M43" s="167">
        <f t="shared" si="1"/>
        <v>100</v>
      </c>
    </row>
    <row r="44" spans="2:13" ht="12" customHeight="1" x14ac:dyDescent="0.4">
      <c r="B44" s="247"/>
      <c r="C44" s="245"/>
      <c r="D44" s="245"/>
      <c r="E44" s="237"/>
      <c r="F44" s="240"/>
      <c r="G44" s="139" t="s">
        <v>54</v>
      </c>
      <c r="H44" s="184">
        <v>10</v>
      </c>
      <c r="I44" s="228"/>
      <c r="J44" s="162">
        <v>0</v>
      </c>
      <c r="K44" s="170">
        <v>10</v>
      </c>
      <c r="L44" s="164">
        <f t="shared" si="0"/>
        <v>10</v>
      </c>
      <c r="M44" s="167">
        <f t="shared" si="1"/>
        <v>0</v>
      </c>
    </row>
    <row r="45" spans="2:13" ht="12" customHeight="1" x14ac:dyDescent="0.4">
      <c r="B45" s="247"/>
      <c r="C45" s="245"/>
      <c r="D45" s="245"/>
      <c r="E45" s="237"/>
      <c r="F45" s="240"/>
      <c r="G45" s="139" t="s">
        <v>19</v>
      </c>
      <c r="H45" s="184">
        <v>0</v>
      </c>
      <c r="I45" s="228"/>
      <c r="J45" s="162">
        <v>0</v>
      </c>
      <c r="K45" s="170">
        <v>10</v>
      </c>
      <c r="L45" s="164">
        <f t="shared" si="0"/>
        <v>10</v>
      </c>
      <c r="M45" s="167">
        <f t="shared" si="1"/>
        <v>100</v>
      </c>
    </row>
    <row r="46" spans="2:13" ht="12" customHeight="1" x14ac:dyDescent="0.4">
      <c r="B46" s="247"/>
      <c r="C46" s="245"/>
      <c r="D46" s="245"/>
      <c r="E46" s="237"/>
      <c r="F46" s="240"/>
      <c r="G46" s="139" t="s">
        <v>26</v>
      </c>
      <c r="H46" s="184">
        <v>0</v>
      </c>
      <c r="I46" s="228"/>
      <c r="J46" s="162">
        <v>0</v>
      </c>
      <c r="K46" s="170">
        <v>10</v>
      </c>
      <c r="L46" s="164">
        <f t="shared" si="0"/>
        <v>10</v>
      </c>
      <c r="M46" s="167">
        <f t="shared" si="1"/>
        <v>100</v>
      </c>
    </row>
    <row r="47" spans="2:13" ht="12" customHeight="1" thickBot="1" x14ac:dyDescent="0.45">
      <c r="B47" s="248"/>
      <c r="C47" s="251"/>
      <c r="D47" s="251"/>
      <c r="E47" s="242"/>
      <c r="F47" s="241"/>
      <c r="G47" s="143" t="s">
        <v>17</v>
      </c>
      <c r="H47" s="185">
        <v>0</v>
      </c>
      <c r="I47" s="271"/>
      <c r="J47" s="162">
        <v>0</v>
      </c>
      <c r="K47" s="170">
        <v>10</v>
      </c>
      <c r="L47" s="164">
        <f t="shared" si="0"/>
        <v>10</v>
      </c>
      <c r="M47" s="167">
        <f t="shared" si="1"/>
        <v>100</v>
      </c>
    </row>
    <row r="48" spans="2:13" s="133" customFormat="1" ht="12" customHeight="1" x14ac:dyDescent="0.4">
      <c r="B48" s="246" t="s">
        <v>31</v>
      </c>
      <c r="C48" s="260" t="s">
        <v>39</v>
      </c>
      <c r="D48" s="260" t="s">
        <v>61</v>
      </c>
      <c r="E48" s="260" t="str">
        <f t="shared" ref="E48" si="13">IF(D48= "Qualitative Interviews", "----", "")</f>
        <v>----</v>
      </c>
      <c r="F48" s="243" t="str">
        <f t="shared" ref="F48" si="14">IF(E48 = "----", "----", "")</f>
        <v>----</v>
      </c>
      <c r="G48" s="159" t="s">
        <v>25</v>
      </c>
      <c r="H48" s="172">
        <v>5</v>
      </c>
      <c r="I48" s="227" t="s">
        <v>110</v>
      </c>
      <c r="J48" s="164">
        <v>5</v>
      </c>
      <c r="K48" s="164">
        <v>1</v>
      </c>
      <c r="L48" s="164">
        <f t="shared" si="0"/>
        <v>-4</v>
      </c>
      <c r="M48" s="167">
        <f t="shared" si="1"/>
        <v>100</v>
      </c>
    </row>
    <row r="49" spans="2:13" s="135" customFormat="1" ht="12" customHeight="1" x14ac:dyDescent="0.4">
      <c r="B49" s="247"/>
      <c r="C49" s="237"/>
      <c r="D49" s="237"/>
      <c r="E49" s="237"/>
      <c r="F49" s="240"/>
      <c r="G49" s="139" t="s">
        <v>54</v>
      </c>
      <c r="H49" s="173">
        <v>4</v>
      </c>
      <c r="I49" s="228"/>
      <c r="J49" s="164">
        <v>5</v>
      </c>
      <c r="K49" s="164">
        <v>1</v>
      </c>
      <c r="L49" s="164">
        <f t="shared" si="0"/>
        <v>-4</v>
      </c>
      <c r="M49" s="167">
        <f t="shared" si="1"/>
        <v>75</v>
      </c>
    </row>
    <row r="50" spans="2:13" s="133" customFormat="1" ht="12" customHeight="1" x14ac:dyDescent="0.4">
      <c r="B50" s="247"/>
      <c r="C50" s="237"/>
      <c r="D50" s="237"/>
      <c r="E50" s="237"/>
      <c r="F50" s="240"/>
      <c r="G50" s="139" t="s">
        <v>19</v>
      </c>
      <c r="H50" s="173">
        <v>3</v>
      </c>
      <c r="I50" s="228"/>
      <c r="J50" s="164">
        <v>5</v>
      </c>
      <c r="K50" s="164">
        <v>1</v>
      </c>
      <c r="L50" s="164">
        <f t="shared" si="0"/>
        <v>-4</v>
      </c>
      <c r="M50" s="167">
        <f t="shared" si="1"/>
        <v>50</v>
      </c>
    </row>
    <row r="51" spans="2:13" s="133" customFormat="1" ht="12" customHeight="1" x14ac:dyDescent="0.4">
      <c r="B51" s="247"/>
      <c r="C51" s="237"/>
      <c r="D51" s="237"/>
      <c r="E51" s="237"/>
      <c r="F51" s="240"/>
      <c r="G51" s="139" t="s">
        <v>26</v>
      </c>
      <c r="H51" s="173">
        <v>2</v>
      </c>
      <c r="I51" s="228"/>
      <c r="J51" s="164">
        <v>5</v>
      </c>
      <c r="K51" s="164">
        <v>1</v>
      </c>
      <c r="L51" s="164">
        <f t="shared" si="0"/>
        <v>-4</v>
      </c>
      <c r="M51" s="167">
        <f t="shared" si="1"/>
        <v>25</v>
      </c>
    </row>
    <row r="52" spans="2:13" s="133" customFormat="1" ht="12" customHeight="1" x14ac:dyDescent="0.4">
      <c r="B52" s="247"/>
      <c r="C52" s="238"/>
      <c r="D52" s="238"/>
      <c r="E52" s="238"/>
      <c r="F52" s="244"/>
      <c r="G52" s="140" t="s">
        <v>17</v>
      </c>
      <c r="H52" s="174">
        <v>4</v>
      </c>
      <c r="I52" s="229"/>
      <c r="J52" s="164">
        <v>5</v>
      </c>
      <c r="K52" s="164">
        <v>1</v>
      </c>
      <c r="L52" s="164">
        <f t="shared" si="0"/>
        <v>-4</v>
      </c>
      <c r="M52" s="167">
        <f t="shared" si="1"/>
        <v>75</v>
      </c>
    </row>
    <row r="53" spans="2:13" s="133" customFormat="1" ht="12" customHeight="1" x14ac:dyDescent="0.4">
      <c r="B53" s="247"/>
      <c r="C53" s="236" t="s">
        <v>40</v>
      </c>
      <c r="D53" s="236" t="s">
        <v>61</v>
      </c>
      <c r="E53" s="236" t="str">
        <f t="shared" ref="E53" si="15">IF(D53= "Qualitative Interviews", "----", "")</f>
        <v>----</v>
      </c>
      <c r="F53" s="239" t="str">
        <f t="shared" ref="F53" si="16">IF(E53 = "----", "----", "")</f>
        <v>----</v>
      </c>
      <c r="G53" s="138" t="s">
        <v>25</v>
      </c>
      <c r="H53" s="177">
        <v>3</v>
      </c>
      <c r="I53" s="270" t="s">
        <v>111</v>
      </c>
      <c r="J53" s="164">
        <v>5</v>
      </c>
      <c r="K53" s="164">
        <v>1</v>
      </c>
      <c r="L53" s="164">
        <f t="shared" si="0"/>
        <v>-4</v>
      </c>
      <c r="M53" s="167">
        <f t="shared" si="1"/>
        <v>50</v>
      </c>
    </row>
    <row r="54" spans="2:13" s="135" customFormat="1" ht="12" customHeight="1" x14ac:dyDescent="0.4">
      <c r="B54" s="247"/>
      <c r="C54" s="237"/>
      <c r="D54" s="237"/>
      <c r="E54" s="237"/>
      <c r="F54" s="240"/>
      <c r="G54" s="139" t="s">
        <v>54</v>
      </c>
      <c r="H54" s="178">
        <v>5</v>
      </c>
      <c r="I54" s="228"/>
      <c r="J54" s="164">
        <v>5</v>
      </c>
      <c r="K54" s="164">
        <v>1</v>
      </c>
      <c r="L54" s="164">
        <f t="shared" si="0"/>
        <v>-4</v>
      </c>
      <c r="M54" s="167">
        <f t="shared" si="1"/>
        <v>100</v>
      </c>
    </row>
    <row r="55" spans="2:13" s="133" customFormat="1" ht="12" customHeight="1" x14ac:dyDescent="0.4">
      <c r="B55" s="247"/>
      <c r="C55" s="237"/>
      <c r="D55" s="237"/>
      <c r="E55" s="237"/>
      <c r="F55" s="240"/>
      <c r="G55" s="139" t="s">
        <v>19</v>
      </c>
      <c r="H55" s="178">
        <v>4</v>
      </c>
      <c r="I55" s="228"/>
      <c r="J55" s="164">
        <v>5</v>
      </c>
      <c r="K55" s="164">
        <v>1</v>
      </c>
      <c r="L55" s="164">
        <f t="shared" si="0"/>
        <v>-4</v>
      </c>
      <c r="M55" s="167">
        <f t="shared" si="1"/>
        <v>75</v>
      </c>
    </row>
    <row r="56" spans="2:13" s="133" customFormat="1" ht="12" customHeight="1" x14ac:dyDescent="0.4">
      <c r="B56" s="247"/>
      <c r="C56" s="237"/>
      <c r="D56" s="237"/>
      <c r="E56" s="237"/>
      <c r="F56" s="240"/>
      <c r="G56" s="139" t="s">
        <v>26</v>
      </c>
      <c r="H56" s="178">
        <v>3</v>
      </c>
      <c r="I56" s="228"/>
      <c r="J56" s="164">
        <v>5</v>
      </c>
      <c r="K56" s="164">
        <v>1</v>
      </c>
      <c r="L56" s="164">
        <f t="shared" si="0"/>
        <v>-4</v>
      </c>
      <c r="M56" s="167">
        <f t="shared" si="1"/>
        <v>50</v>
      </c>
    </row>
    <row r="57" spans="2:13" s="135" customFormat="1" ht="12" customHeight="1" x14ac:dyDescent="0.4">
      <c r="B57" s="247"/>
      <c r="C57" s="238"/>
      <c r="D57" s="238"/>
      <c r="E57" s="238"/>
      <c r="F57" s="244"/>
      <c r="G57" s="140" t="s">
        <v>17</v>
      </c>
      <c r="H57" s="179">
        <v>4</v>
      </c>
      <c r="I57" s="229"/>
      <c r="J57" s="164">
        <v>5</v>
      </c>
      <c r="K57" s="164">
        <v>1</v>
      </c>
      <c r="L57" s="164">
        <f t="shared" si="0"/>
        <v>-4</v>
      </c>
      <c r="M57" s="167">
        <f t="shared" si="1"/>
        <v>75</v>
      </c>
    </row>
    <row r="58" spans="2:13" s="135" customFormat="1" ht="12" customHeight="1" x14ac:dyDescent="0.4">
      <c r="B58" s="247"/>
      <c r="C58" s="236" t="s">
        <v>41</v>
      </c>
      <c r="D58" s="236" t="s">
        <v>61</v>
      </c>
      <c r="E58" s="236" t="str">
        <f t="shared" ref="E58" si="17">IF(D58= "Qualitative Interviews", "----", "")</f>
        <v>----</v>
      </c>
      <c r="F58" s="239" t="str">
        <f t="shared" ref="F58" si="18">IF(E58 = "----", "----", "")</f>
        <v>----</v>
      </c>
      <c r="G58" s="138" t="s">
        <v>25</v>
      </c>
      <c r="H58" s="177">
        <v>4</v>
      </c>
      <c r="I58" s="270" t="s">
        <v>113</v>
      </c>
      <c r="J58" s="164">
        <v>5</v>
      </c>
      <c r="K58" s="164">
        <v>1</v>
      </c>
      <c r="L58" s="164">
        <f t="shared" si="0"/>
        <v>-4</v>
      </c>
      <c r="M58" s="167">
        <f t="shared" si="1"/>
        <v>75</v>
      </c>
    </row>
    <row r="59" spans="2:13" s="135" customFormat="1" ht="12" customHeight="1" x14ac:dyDescent="0.4">
      <c r="B59" s="247"/>
      <c r="C59" s="237"/>
      <c r="D59" s="237"/>
      <c r="E59" s="237"/>
      <c r="F59" s="240"/>
      <c r="G59" s="139" t="s">
        <v>54</v>
      </c>
      <c r="H59" s="178">
        <v>4</v>
      </c>
      <c r="I59" s="228"/>
      <c r="J59" s="164">
        <v>5</v>
      </c>
      <c r="K59" s="164">
        <v>1</v>
      </c>
      <c r="L59" s="164">
        <f t="shared" si="0"/>
        <v>-4</v>
      </c>
      <c r="M59" s="167">
        <f t="shared" si="1"/>
        <v>75</v>
      </c>
    </row>
    <row r="60" spans="2:13" s="133" customFormat="1" ht="12" customHeight="1" x14ac:dyDescent="0.4">
      <c r="B60" s="247"/>
      <c r="C60" s="237"/>
      <c r="D60" s="237"/>
      <c r="E60" s="237"/>
      <c r="F60" s="240"/>
      <c r="G60" s="139" t="s">
        <v>19</v>
      </c>
      <c r="H60" s="178">
        <v>3</v>
      </c>
      <c r="I60" s="228"/>
      <c r="J60" s="164">
        <v>5</v>
      </c>
      <c r="K60" s="164">
        <v>1</v>
      </c>
      <c r="L60" s="164">
        <f t="shared" si="0"/>
        <v>-4</v>
      </c>
      <c r="M60" s="167">
        <f t="shared" si="1"/>
        <v>50</v>
      </c>
    </row>
    <row r="61" spans="2:13" s="135" customFormat="1" ht="12" customHeight="1" x14ac:dyDescent="0.4">
      <c r="B61" s="247"/>
      <c r="C61" s="237"/>
      <c r="D61" s="237"/>
      <c r="E61" s="237"/>
      <c r="F61" s="240"/>
      <c r="G61" s="139" t="s">
        <v>26</v>
      </c>
      <c r="H61" s="178">
        <v>1</v>
      </c>
      <c r="I61" s="228"/>
      <c r="J61" s="164">
        <v>5</v>
      </c>
      <c r="K61" s="164">
        <v>1</v>
      </c>
      <c r="L61" s="164">
        <f t="shared" si="0"/>
        <v>-4</v>
      </c>
      <c r="M61" s="167">
        <f t="shared" si="1"/>
        <v>0</v>
      </c>
    </row>
    <row r="62" spans="2:13" s="133" customFormat="1" ht="12" customHeight="1" x14ac:dyDescent="0.4">
      <c r="B62" s="247"/>
      <c r="C62" s="238"/>
      <c r="D62" s="238"/>
      <c r="E62" s="238"/>
      <c r="F62" s="244"/>
      <c r="G62" s="140" t="s">
        <v>17</v>
      </c>
      <c r="H62" s="179">
        <v>3</v>
      </c>
      <c r="I62" s="229"/>
      <c r="J62" s="164">
        <v>5</v>
      </c>
      <c r="K62" s="164">
        <v>1</v>
      </c>
      <c r="L62" s="164">
        <f t="shared" si="0"/>
        <v>-4</v>
      </c>
      <c r="M62" s="167">
        <f t="shared" si="1"/>
        <v>50</v>
      </c>
    </row>
    <row r="63" spans="2:13" s="133" customFormat="1" ht="12" customHeight="1" x14ac:dyDescent="0.4">
      <c r="B63" s="247"/>
      <c r="C63" s="253" t="s">
        <v>42</v>
      </c>
      <c r="D63" s="253" t="s">
        <v>92</v>
      </c>
      <c r="E63" s="253" t="s">
        <v>124</v>
      </c>
      <c r="F63" s="256" t="s">
        <v>123</v>
      </c>
      <c r="G63" s="144" t="s">
        <v>25</v>
      </c>
      <c r="H63" s="175">
        <v>6</v>
      </c>
      <c r="I63" s="270" t="s">
        <v>114</v>
      </c>
      <c r="J63" s="164">
        <v>1000</v>
      </c>
      <c r="K63" s="164">
        <v>0</v>
      </c>
      <c r="L63" s="164">
        <f t="shared" si="0"/>
        <v>-1000</v>
      </c>
      <c r="M63" s="167">
        <f t="shared" si="1"/>
        <v>0.59999999999999432</v>
      </c>
    </row>
    <row r="64" spans="2:13" s="135" customFormat="1" ht="12" customHeight="1" x14ac:dyDescent="0.4">
      <c r="B64" s="247"/>
      <c r="C64" s="254"/>
      <c r="D64" s="254"/>
      <c r="E64" s="254"/>
      <c r="F64" s="257"/>
      <c r="G64" s="145" t="s">
        <v>54</v>
      </c>
      <c r="H64" s="173">
        <v>708</v>
      </c>
      <c r="I64" s="228"/>
      <c r="J64" s="164">
        <v>1000</v>
      </c>
      <c r="K64" s="164">
        <v>0</v>
      </c>
      <c r="L64" s="164">
        <f t="shared" si="0"/>
        <v>-1000</v>
      </c>
      <c r="M64" s="167">
        <f t="shared" si="1"/>
        <v>70.8</v>
      </c>
    </row>
    <row r="65" spans="2:20" s="135" customFormat="1" ht="12" customHeight="1" x14ac:dyDescent="0.4">
      <c r="B65" s="247"/>
      <c r="C65" s="254"/>
      <c r="D65" s="254"/>
      <c r="E65" s="254"/>
      <c r="F65" s="257"/>
      <c r="G65" s="145" t="s">
        <v>19</v>
      </c>
      <c r="H65" s="173">
        <v>712</v>
      </c>
      <c r="I65" s="228"/>
      <c r="J65" s="164">
        <v>1000</v>
      </c>
      <c r="K65" s="164">
        <v>0</v>
      </c>
      <c r="L65" s="164">
        <f t="shared" si="0"/>
        <v>-1000</v>
      </c>
      <c r="M65" s="167">
        <f t="shared" si="1"/>
        <v>71.2</v>
      </c>
    </row>
    <row r="66" spans="2:20" ht="12" customHeight="1" x14ac:dyDescent="0.4">
      <c r="B66" s="247"/>
      <c r="C66" s="254"/>
      <c r="D66" s="254"/>
      <c r="E66" s="254"/>
      <c r="F66" s="257"/>
      <c r="G66" s="145" t="s">
        <v>26</v>
      </c>
      <c r="H66" s="173">
        <v>300</v>
      </c>
      <c r="I66" s="228"/>
      <c r="J66" s="164">
        <v>1000</v>
      </c>
      <c r="K66" s="164">
        <v>0</v>
      </c>
      <c r="L66" s="164">
        <f t="shared" si="0"/>
        <v>-1000</v>
      </c>
      <c r="M66" s="167">
        <f t="shared" si="1"/>
        <v>30</v>
      </c>
    </row>
    <row r="67" spans="2:20" ht="12" customHeight="1" x14ac:dyDescent="0.4">
      <c r="B67" s="247"/>
      <c r="C67" s="255"/>
      <c r="D67" s="255"/>
      <c r="E67" s="255"/>
      <c r="F67" s="258"/>
      <c r="G67" s="146" t="s">
        <v>17</v>
      </c>
      <c r="H67" s="174">
        <v>83</v>
      </c>
      <c r="I67" s="229"/>
      <c r="J67" s="164">
        <v>1000</v>
      </c>
      <c r="K67" s="164">
        <v>0</v>
      </c>
      <c r="L67" s="164">
        <f t="shared" si="0"/>
        <v>-1000</v>
      </c>
      <c r="M67" s="167">
        <f t="shared" si="1"/>
        <v>8.2999999999999972</v>
      </c>
    </row>
    <row r="68" spans="2:20" ht="12" customHeight="1" x14ac:dyDescent="0.4">
      <c r="B68" s="247"/>
      <c r="C68" s="238" t="s">
        <v>43</v>
      </c>
      <c r="D68" s="238" t="s">
        <v>61</v>
      </c>
      <c r="E68" s="236" t="str">
        <f t="shared" ref="E68" si="19">IF(D68= "Qualitative Interviews", "----", "")</f>
        <v>----</v>
      </c>
      <c r="F68" s="239" t="str">
        <f t="shared" ref="F68" si="20">IF(E68 = "----", "----", "")</f>
        <v>----</v>
      </c>
      <c r="G68" s="139" t="s">
        <v>25</v>
      </c>
      <c r="H68" s="173">
        <v>1</v>
      </c>
      <c r="I68" s="270" t="s">
        <v>115</v>
      </c>
      <c r="J68" s="164">
        <v>5</v>
      </c>
      <c r="K68" s="164">
        <v>1</v>
      </c>
      <c r="L68" s="164">
        <f t="shared" ref="L68:L92" si="21">K68-J68</f>
        <v>-4</v>
      </c>
      <c r="M68" s="167">
        <f t="shared" ref="M68:M92" si="22">(H68-J68)/L68*(0-100)+100</f>
        <v>0</v>
      </c>
    </row>
    <row r="69" spans="2:20" ht="12" customHeight="1" x14ac:dyDescent="0.4">
      <c r="B69" s="247"/>
      <c r="C69" s="238"/>
      <c r="D69" s="238"/>
      <c r="E69" s="237"/>
      <c r="F69" s="240"/>
      <c r="G69" s="139" t="s">
        <v>54</v>
      </c>
      <c r="H69" s="173">
        <v>2</v>
      </c>
      <c r="I69" s="228"/>
      <c r="J69" s="164">
        <v>5</v>
      </c>
      <c r="K69" s="164">
        <v>1</v>
      </c>
      <c r="L69" s="164">
        <f t="shared" si="21"/>
        <v>-4</v>
      </c>
      <c r="M69" s="167">
        <f t="shared" si="22"/>
        <v>25</v>
      </c>
    </row>
    <row r="70" spans="2:20" ht="12" customHeight="1" x14ac:dyDescent="0.4">
      <c r="B70" s="247"/>
      <c r="C70" s="238"/>
      <c r="D70" s="238"/>
      <c r="E70" s="237"/>
      <c r="F70" s="240"/>
      <c r="G70" s="139" t="s">
        <v>19</v>
      </c>
      <c r="H70" s="173">
        <v>2</v>
      </c>
      <c r="I70" s="228"/>
      <c r="J70" s="164">
        <v>5</v>
      </c>
      <c r="K70" s="164">
        <v>1</v>
      </c>
      <c r="L70" s="164">
        <f t="shared" si="21"/>
        <v>-4</v>
      </c>
      <c r="M70" s="167">
        <f t="shared" si="22"/>
        <v>25</v>
      </c>
    </row>
    <row r="71" spans="2:20" ht="12" customHeight="1" x14ac:dyDescent="0.4">
      <c r="B71" s="247"/>
      <c r="C71" s="238"/>
      <c r="D71" s="238"/>
      <c r="E71" s="237"/>
      <c r="F71" s="240"/>
      <c r="G71" s="139" t="s">
        <v>26</v>
      </c>
      <c r="H71" s="173">
        <v>2</v>
      </c>
      <c r="I71" s="228"/>
      <c r="J71" s="164">
        <v>5</v>
      </c>
      <c r="K71" s="164">
        <v>1</v>
      </c>
      <c r="L71" s="164">
        <f t="shared" si="21"/>
        <v>-4</v>
      </c>
      <c r="M71" s="167">
        <f t="shared" si="22"/>
        <v>25</v>
      </c>
    </row>
    <row r="72" spans="2:20" ht="12" customHeight="1" thickBot="1" x14ac:dyDescent="0.45">
      <c r="B72" s="248"/>
      <c r="C72" s="242"/>
      <c r="D72" s="242"/>
      <c r="E72" s="242"/>
      <c r="F72" s="241"/>
      <c r="G72" s="143" t="s">
        <v>17</v>
      </c>
      <c r="H72" s="180">
        <v>2</v>
      </c>
      <c r="I72" s="271"/>
      <c r="J72" s="164">
        <v>5</v>
      </c>
      <c r="K72" s="164">
        <v>1</v>
      </c>
      <c r="L72" s="164">
        <f t="shared" si="21"/>
        <v>-4</v>
      </c>
      <c r="M72" s="167">
        <f t="shared" si="22"/>
        <v>25</v>
      </c>
    </row>
    <row r="73" spans="2:20" ht="12" customHeight="1" x14ac:dyDescent="0.4">
      <c r="B73" s="246" t="s">
        <v>156</v>
      </c>
      <c r="C73" s="259" t="s">
        <v>157</v>
      </c>
      <c r="D73" s="259" t="s">
        <v>65</v>
      </c>
      <c r="E73" s="267" t="s">
        <v>154</v>
      </c>
      <c r="F73" s="262" t="s">
        <v>155</v>
      </c>
      <c r="G73" s="134" t="s">
        <v>25</v>
      </c>
      <c r="H73" s="154">
        <v>187</v>
      </c>
      <c r="I73" s="227" t="s">
        <v>119</v>
      </c>
      <c r="J73" s="164">
        <v>200</v>
      </c>
      <c r="K73" s="164">
        <v>0</v>
      </c>
      <c r="L73" s="164">
        <f t="shared" si="21"/>
        <v>-200</v>
      </c>
      <c r="M73" s="167">
        <f t="shared" si="22"/>
        <v>93.5</v>
      </c>
      <c r="O73" s="142">
        <v>202</v>
      </c>
      <c r="P73" s="227" t="s">
        <v>119</v>
      </c>
      <c r="Q73" s="171">
        <v>202</v>
      </c>
      <c r="R73" s="171">
        <v>0</v>
      </c>
      <c r="S73" s="164">
        <f t="shared" ref="S73:S77" si="23">R73-Q73</f>
        <v>-202</v>
      </c>
      <c r="T73" s="167">
        <f t="shared" ref="T73:T77" si="24">(O73-Q73)/S73*(0-100)+100</f>
        <v>100</v>
      </c>
    </row>
    <row r="74" spans="2:20" ht="12" customHeight="1" x14ac:dyDescent="0.4">
      <c r="B74" s="247"/>
      <c r="C74" s="252"/>
      <c r="D74" s="252"/>
      <c r="E74" s="268"/>
      <c r="F74" s="257"/>
      <c r="G74" s="136" t="s">
        <v>54</v>
      </c>
      <c r="H74" s="154">
        <v>110</v>
      </c>
      <c r="I74" s="228"/>
      <c r="J74" s="164">
        <v>200</v>
      </c>
      <c r="K74" s="164">
        <v>0</v>
      </c>
      <c r="L74" s="164">
        <f t="shared" si="21"/>
        <v>-200</v>
      </c>
      <c r="M74" s="167">
        <f t="shared" si="22"/>
        <v>55</v>
      </c>
      <c r="O74" s="142">
        <v>197</v>
      </c>
      <c r="P74" s="228"/>
      <c r="Q74" s="171">
        <v>202</v>
      </c>
      <c r="R74" s="171">
        <v>0</v>
      </c>
      <c r="S74" s="164">
        <f t="shared" si="23"/>
        <v>-202</v>
      </c>
      <c r="T74" s="167">
        <f t="shared" si="24"/>
        <v>97.524752475247524</v>
      </c>
    </row>
    <row r="75" spans="2:20" ht="12" customHeight="1" x14ac:dyDescent="0.4">
      <c r="B75" s="247"/>
      <c r="C75" s="252"/>
      <c r="D75" s="252"/>
      <c r="E75" s="268"/>
      <c r="F75" s="257"/>
      <c r="G75" s="136" t="s">
        <v>19</v>
      </c>
      <c r="H75" s="154">
        <v>70</v>
      </c>
      <c r="I75" s="228"/>
      <c r="J75" s="164">
        <v>200</v>
      </c>
      <c r="K75" s="164">
        <v>0</v>
      </c>
      <c r="L75" s="164">
        <f t="shared" si="21"/>
        <v>-200</v>
      </c>
      <c r="M75" s="167">
        <f t="shared" si="22"/>
        <v>35</v>
      </c>
      <c r="O75" s="142">
        <v>84</v>
      </c>
      <c r="P75" s="228"/>
      <c r="Q75" s="171">
        <v>202</v>
      </c>
      <c r="R75" s="171">
        <v>0</v>
      </c>
      <c r="S75" s="164">
        <f t="shared" si="23"/>
        <v>-202</v>
      </c>
      <c r="T75" s="167">
        <f t="shared" si="24"/>
        <v>41.584158415841586</v>
      </c>
    </row>
    <row r="76" spans="2:20" ht="12" customHeight="1" x14ac:dyDescent="0.4">
      <c r="B76" s="247"/>
      <c r="C76" s="252"/>
      <c r="D76" s="252"/>
      <c r="E76" s="268"/>
      <c r="F76" s="257"/>
      <c r="G76" s="136" t="s">
        <v>26</v>
      </c>
      <c r="H76" s="154">
        <v>7</v>
      </c>
      <c r="I76" s="228"/>
      <c r="J76" s="164">
        <v>200</v>
      </c>
      <c r="K76" s="164">
        <v>0</v>
      </c>
      <c r="L76" s="164">
        <f t="shared" si="21"/>
        <v>-200</v>
      </c>
      <c r="M76" s="167">
        <f t="shared" si="22"/>
        <v>3.5</v>
      </c>
      <c r="O76" s="142">
        <v>7</v>
      </c>
      <c r="P76" s="228"/>
      <c r="Q76" s="171">
        <v>202</v>
      </c>
      <c r="R76" s="171">
        <v>0</v>
      </c>
      <c r="S76" s="164">
        <f t="shared" si="23"/>
        <v>-202</v>
      </c>
      <c r="T76" s="167">
        <f t="shared" si="24"/>
        <v>3.4653465346534631</v>
      </c>
    </row>
    <row r="77" spans="2:20" ht="12" customHeight="1" thickBot="1" x14ac:dyDescent="0.45">
      <c r="B77" s="247"/>
      <c r="C77" s="252"/>
      <c r="D77" s="252"/>
      <c r="E77" s="269"/>
      <c r="F77" s="257"/>
      <c r="G77" s="136" t="s">
        <v>17</v>
      </c>
      <c r="H77" s="154">
        <v>122</v>
      </c>
      <c r="I77" s="228"/>
      <c r="J77" s="164">
        <v>200</v>
      </c>
      <c r="K77" s="164">
        <v>0</v>
      </c>
      <c r="L77" s="164">
        <f t="shared" si="21"/>
        <v>-200</v>
      </c>
      <c r="M77" s="167">
        <f t="shared" si="22"/>
        <v>61</v>
      </c>
      <c r="O77" s="142">
        <v>190</v>
      </c>
      <c r="P77" s="229"/>
      <c r="Q77" s="171">
        <v>202</v>
      </c>
      <c r="R77" s="171">
        <v>0</v>
      </c>
      <c r="S77" s="164">
        <f t="shared" si="23"/>
        <v>-202</v>
      </c>
      <c r="T77" s="167">
        <f t="shared" si="24"/>
        <v>94.059405940594061</v>
      </c>
    </row>
    <row r="78" spans="2:20" ht="12" customHeight="1" x14ac:dyDescent="0.4">
      <c r="B78" s="247"/>
      <c r="C78" s="263" t="s">
        <v>45</v>
      </c>
      <c r="D78" s="263" t="s">
        <v>126</v>
      </c>
      <c r="E78" s="261" t="s">
        <v>125</v>
      </c>
      <c r="F78" s="264" t="s">
        <v>127</v>
      </c>
      <c r="G78" s="144" t="s">
        <v>25</v>
      </c>
      <c r="H78" s="186">
        <v>1.91</v>
      </c>
      <c r="I78" s="270" t="s">
        <v>118</v>
      </c>
      <c r="J78" s="162">
        <v>0</v>
      </c>
      <c r="K78" s="162">
        <v>15</v>
      </c>
      <c r="L78" s="164">
        <f t="shared" si="21"/>
        <v>15</v>
      </c>
      <c r="M78" s="167">
        <f t="shared" si="22"/>
        <v>87.266666666666666</v>
      </c>
    </row>
    <row r="79" spans="2:20" ht="12" customHeight="1" x14ac:dyDescent="0.4">
      <c r="B79" s="247"/>
      <c r="C79" s="263"/>
      <c r="D79" s="263"/>
      <c r="E79" s="254"/>
      <c r="F79" s="265"/>
      <c r="G79" s="145" t="s">
        <v>54</v>
      </c>
      <c r="H79" s="187">
        <v>5.0199999999999996</v>
      </c>
      <c r="I79" s="228"/>
      <c r="J79" s="162">
        <v>0</v>
      </c>
      <c r="K79" s="162">
        <v>15</v>
      </c>
      <c r="L79" s="164">
        <f t="shared" si="21"/>
        <v>15</v>
      </c>
      <c r="M79" s="167">
        <f t="shared" si="22"/>
        <v>66.533333333333331</v>
      </c>
    </row>
    <row r="80" spans="2:20" ht="12" customHeight="1" x14ac:dyDescent="0.4">
      <c r="B80" s="247"/>
      <c r="C80" s="263"/>
      <c r="D80" s="263"/>
      <c r="E80" s="254"/>
      <c r="F80" s="265"/>
      <c r="G80" s="145" t="s">
        <v>19</v>
      </c>
      <c r="H80" s="187">
        <v>4.72</v>
      </c>
      <c r="I80" s="228"/>
      <c r="J80" s="162">
        <v>0</v>
      </c>
      <c r="K80" s="162">
        <v>15</v>
      </c>
      <c r="L80" s="164">
        <f t="shared" si="21"/>
        <v>15</v>
      </c>
      <c r="M80" s="167">
        <f t="shared" si="22"/>
        <v>68.533333333333331</v>
      </c>
    </row>
    <row r="81" spans="2:13" ht="12" customHeight="1" x14ac:dyDescent="0.4">
      <c r="B81" s="247"/>
      <c r="C81" s="263"/>
      <c r="D81" s="263"/>
      <c r="E81" s="254"/>
      <c r="F81" s="265"/>
      <c r="G81" s="145" t="s">
        <v>26</v>
      </c>
      <c r="H81" s="187">
        <v>15</v>
      </c>
      <c r="I81" s="228"/>
      <c r="J81" s="162">
        <v>0</v>
      </c>
      <c r="K81" s="162">
        <v>15</v>
      </c>
      <c r="L81" s="164">
        <f t="shared" si="21"/>
        <v>15</v>
      </c>
      <c r="M81" s="167">
        <f t="shared" si="22"/>
        <v>0</v>
      </c>
    </row>
    <row r="82" spans="2:13" ht="12" customHeight="1" x14ac:dyDescent="0.4">
      <c r="B82" s="247"/>
      <c r="C82" s="263"/>
      <c r="D82" s="263"/>
      <c r="E82" s="255"/>
      <c r="F82" s="266"/>
      <c r="G82" s="146" t="s">
        <v>17</v>
      </c>
      <c r="H82" s="188">
        <v>11.39</v>
      </c>
      <c r="I82" s="229"/>
      <c r="J82" s="162">
        <v>0</v>
      </c>
      <c r="K82" s="162">
        <v>15</v>
      </c>
      <c r="L82" s="164">
        <f t="shared" si="21"/>
        <v>15</v>
      </c>
      <c r="M82" s="167">
        <f t="shared" si="22"/>
        <v>24.066666666666663</v>
      </c>
    </row>
    <row r="83" spans="2:13" ht="12" customHeight="1" x14ac:dyDescent="0.4">
      <c r="B83" s="247"/>
      <c r="C83" s="245" t="s">
        <v>46</v>
      </c>
      <c r="D83" s="245" t="s">
        <v>61</v>
      </c>
      <c r="E83" s="236" t="str">
        <f t="shared" ref="E83" si="25">IF(D83= "Qualitative Interviews", "----", "")</f>
        <v>----</v>
      </c>
      <c r="F83" s="239" t="str">
        <f t="shared" ref="F83" si="26">IF(E83 = "----", "----", "")</f>
        <v>----</v>
      </c>
      <c r="G83" s="138" t="s">
        <v>25</v>
      </c>
      <c r="H83" s="177">
        <v>5</v>
      </c>
      <c r="I83" s="270" t="s">
        <v>116</v>
      </c>
      <c r="J83" s="164">
        <v>5</v>
      </c>
      <c r="K83" s="164">
        <v>1</v>
      </c>
      <c r="L83" s="164">
        <f t="shared" si="21"/>
        <v>-4</v>
      </c>
      <c r="M83" s="167">
        <f t="shared" si="22"/>
        <v>100</v>
      </c>
    </row>
    <row r="84" spans="2:13" ht="12" customHeight="1" x14ac:dyDescent="0.4">
      <c r="B84" s="247"/>
      <c r="C84" s="245"/>
      <c r="D84" s="245"/>
      <c r="E84" s="237"/>
      <c r="F84" s="240"/>
      <c r="G84" s="139" t="s">
        <v>54</v>
      </c>
      <c r="H84" s="178">
        <v>1</v>
      </c>
      <c r="I84" s="228"/>
      <c r="J84" s="164">
        <v>5</v>
      </c>
      <c r="K84" s="164">
        <v>1</v>
      </c>
      <c r="L84" s="164">
        <f t="shared" si="21"/>
        <v>-4</v>
      </c>
      <c r="M84" s="167">
        <f t="shared" si="22"/>
        <v>0</v>
      </c>
    </row>
    <row r="85" spans="2:13" ht="12" customHeight="1" x14ac:dyDescent="0.4">
      <c r="B85" s="247"/>
      <c r="C85" s="245"/>
      <c r="D85" s="245"/>
      <c r="E85" s="237"/>
      <c r="F85" s="240"/>
      <c r="G85" s="139" t="s">
        <v>19</v>
      </c>
      <c r="H85" s="178">
        <v>2</v>
      </c>
      <c r="I85" s="228"/>
      <c r="J85" s="164">
        <v>5</v>
      </c>
      <c r="K85" s="164">
        <v>1</v>
      </c>
      <c r="L85" s="164">
        <f t="shared" si="21"/>
        <v>-4</v>
      </c>
      <c r="M85" s="167">
        <f t="shared" si="22"/>
        <v>25</v>
      </c>
    </row>
    <row r="86" spans="2:13" ht="12" customHeight="1" x14ac:dyDescent="0.4">
      <c r="B86" s="247"/>
      <c r="C86" s="245"/>
      <c r="D86" s="245"/>
      <c r="E86" s="237"/>
      <c r="F86" s="240"/>
      <c r="G86" s="139" t="s">
        <v>26</v>
      </c>
      <c r="H86" s="178">
        <v>3</v>
      </c>
      <c r="I86" s="228"/>
      <c r="J86" s="164">
        <v>5</v>
      </c>
      <c r="K86" s="164">
        <v>1</v>
      </c>
      <c r="L86" s="164">
        <f t="shared" si="21"/>
        <v>-4</v>
      </c>
      <c r="M86" s="167">
        <f t="shared" si="22"/>
        <v>50</v>
      </c>
    </row>
    <row r="87" spans="2:13" ht="12" customHeight="1" x14ac:dyDescent="0.4">
      <c r="B87" s="247"/>
      <c r="C87" s="245"/>
      <c r="D87" s="245"/>
      <c r="E87" s="238"/>
      <c r="F87" s="244"/>
      <c r="G87" s="140" t="s">
        <v>17</v>
      </c>
      <c r="H87" s="179">
        <v>5</v>
      </c>
      <c r="I87" s="229"/>
      <c r="J87" s="164">
        <v>5</v>
      </c>
      <c r="K87" s="164">
        <v>1</v>
      </c>
      <c r="L87" s="164">
        <f t="shared" si="21"/>
        <v>-4</v>
      </c>
      <c r="M87" s="167">
        <f t="shared" si="22"/>
        <v>100</v>
      </c>
    </row>
    <row r="88" spans="2:13" ht="12" customHeight="1" x14ac:dyDescent="0.4">
      <c r="B88" s="247"/>
      <c r="C88" s="245" t="s">
        <v>47</v>
      </c>
      <c r="D88" s="245" t="s">
        <v>61</v>
      </c>
      <c r="E88" s="236" t="str">
        <f t="shared" ref="E88" si="27">IF(D88= "Qualitative Interviews", "----", "")</f>
        <v>----</v>
      </c>
      <c r="F88" s="239" t="str">
        <f t="shared" ref="F88" si="28">IF(E88 = "----", "----", "")</f>
        <v>----</v>
      </c>
      <c r="G88" s="138" t="s">
        <v>25</v>
      </c>
      <c r="H88" s="175">
        <v>5</v>
      </c>
      <c r="I88" s="270" t="s">
        <v>117</v>
      </c>
      <c r="J88" s="164">
        <v>5</v>
      </c>
      <c r="K88" s="164">
        <v>1</v>
      </c>
      <c r="L88" s="164">
        <f t="shared" si="21"/>
        <v>-4</v>
      </c>
      <c r="M88" s="167">
        <f t="shared" si="22"/>
        <v>100</v>
      </c>
    </row>
    <row r="89" spans="2:13" ht="12" customHeight="1" x14ac:dyDescent="0.4">
      <c r="B89" s="247"/>
      <c r="C89" s="245"/>
      <c r="D89" s="245"/>
      <c r="E89" s="237"/>
      <c r="F89" s="240"/>
      <c r="G89" s="139" t="s">
        <v>54</v>
      </c>
      <c r="H89" s="173">
        <v>2</v>
      </c>
      <c r="I89" s="228"/>
      <c r="J89" s="164">
        <v>5</v>
      </c>
      <c r="K89" s="164">
        <v>1</v>
      </c>
      <c r="L89" s="164">
        <f t="shared" si="21"/>
        <v>-4</v>
      </c>
      <c r="M89" s="167">
        <f t="shared" si="22"/>
        <v>25</v>
      </c>
    </row>
    <row r="90" spans="2:13" ht="12" customHeight="1" x14ac:dyDescent="0.4">
      <c r="B90" s="247"/>
      <c r="C90" s="245"/>
      <c r="D90" s="245"/>
      <c r="E90" s="237"/>
      <c r="F90" s="240"/>
      <c r="G90" s="139" t="s">
        <v>19</v>
      </c>
      <c r="H90" s="173">
        <v>2</v>
      </c>
      <c r="I90" s="228"/>
      <c r="J90" s="164">
        <v>5</v>
      </c>
      <c r="K90" s="164">
        <v>1</v>
      </c>
      <c r="L90" s="164">
        <f t="shared" si="21"/>
        <v>-4</v>
      </c>
      <c r="M90" s="167">
        <f t="shared" si="22"/>
        <v>25</v>
      </c>
    </row>
    <row r="91" spans="2:13" ht="12" customHeight="1" x14ac:dyDescent="0.4">
      <c r="B91" s="247"/>
      <c r="C91" s="245"/>
      <c r="D91" s="245"/>
      <c r="E91" s="237"/>
      <c r="F91" s="240"/>
      <c r="G91" s="139" t="s">
        <v>26</v>
      </c>
      <c r="H91" s="173">
        <v>3</v>
      </c>
      <c r="I91" s="228"/>
      <c r="J91" s="164">
        <v>5</v>
      </c>
      <c r="K91" s="164">
        <v>1</v>
      </c>
      <c r="L91" s="164">
        <f t="shared" si="21"/>
        <v>-4</v>
      </c>
      <c r="M91" s="167">
        <f t="shared" si="22"/>
        <v>50</v>
      </c>
    </row>
    <row r="92" spans="2:13" ht="12" customHeight="1" thickBot="1" x14ac:dyDescent="0.45">
      <c r="B92" s="248"/>
      <c r="C92" s="251"/>
      <c r="D92" s="251"/>
      <c r="E92" s="242"/>
      <c r="F92" s="241"/>
      <c r="G92" s="143" t="s">
        <v>17</v>
      </c>
      <c r="H92" s="180">
        <v>5</v>
      </c>
      <c r="I92" s="271"/>
      <c r="J92" s="164">
        <v>5</v>
      </c>
      <c r="K92" s="164">
        <v>1</v>
      </c>
      <c r="L92" s="164">
        <f t="shared" si="21"/>
        <v>-4</v>
      </c>
      <c r="M92" s="167">
        <f t="shared" si="22"/>
        <v>100</v>
      </c>
    </row>
    <row r="93" spans="2:13" s="147" customFormat="1" x14ac:dyDescent="0.4">
      <c r="C93" s="148"/>
      <c r="D93" s="148"/>
      <c r="E93" s="148"/>
      <c r="F93" s="148"/>
      <c r="H93" s="181"/>
      <c r="I93" s="151"/>
      <c r="J93" s="165"/>
      <c r="K93" s="165"/>
      <c r="L93" s="165"/>
      <c r="M93" s="168"/>
    </row>
    <row r="95" spans="2:13" ht="52.5" x14ac:dyDescent="0.4">
      <c r="C95" s="151" t="s">
        <v>98</v>
      </c>
      <c r="D95" s="151" t="s">
        <v>99</v>
      </c>
      <c r="E95" s="152"/>
    </row>
    <row r="96" spans="2:13" x14ac:dyDescent="0.4">
      <c r="C96" s="142" t="s">
        <v>97</v>
      </c>
      <c r="D96" s="153">
        <v>41640</v>
      </c>
    </row>
    <row r="97" spans="4:9" ht="65.650000000000006" x14ac:dyDescent="0.4">
      <c r="D97" s="151"/>
      <c r="E97" s="151" t="s">
        <v>100</v>
      </c>
      <c r="I97" s="151" t="s">
        <v>101</v>
      </c>
    </row>
    <row r="98" spans="4:9" x14ac:dyDescent="0.4">
      <c r="D98" s="151"/>
    </row>
  </sheetData>
  <mergeCells count="96">
    <mergeCell ref="G2:H2"/>
    <mergeCell ref="I63:I67"/>
    <mergeCell ref="I68:I72"/>
    <mergeCell ref="I73:I77"/>
    <mergeCell ref="I78:I82"/>
    <mergeCell ref="I3:I7"/>
    <mergeCell ref="I8:I12"/>
    <mergeCell ref="I13:I17"/>
    <mergeCell ref="I18:I22"/>
    <mergeCell ref="I23:I27"/>
    <mergeCell ref="I28:I32"/>
    <mergeCell ref="F88:F92"/>
    <mergeCell ref="I83:I87"/>
    <mergeCell ref="I88:I92"/>
    <mergeCell ref="I33:I37"/>
    <mergeCell ref="I38:I42"/>
    <mergeCell ref="I43:I47"/>
    <mergeCell ref="I48:I52"/>
    <mergeCell ref="I53:I57"/>
    <mergeCell ref="I58:I62"/>
    <mergeCell ref="F68:F72"/>
    <mergeCell ref="B73:B92"/>
    <mergeCell ref="C73:C77"/>
    <mergeCell ref="D73:D77"/>
    <mergeCell ref="E78:E82"/>
    <mergeCell ref="F73:F77"/>
    <mergeCell ref="C78:C82"/>
    <mergeCell ref="D78:D82"/>
    <mergeCell ref="F78:F82"/>
    <mergeCell ref="C83:C87"/>
    <mergeCell ref="E73:E77"/>
    <mergeCell ref="D83:D87"/>
    <mergeCell ref="E83:E87"/>
    <mergeCell ref="F83:F87"/>
    <mergeCell ref="C88:C92"/>
    <mergeCell ref="D88:D92"/>
    <mergeCell ref="E88:E92"/>
    <mergeCell ref="C48:C52"/>
    <mergeCell ref="D48:D52"/>
    <mergeCell ref="E48:E52"/>
    <mergeCell ref="F48:F52"/>
    <mergeCell ref="C58:C62"/>
    <mergeCell ref="D58:D62"/>
    <mergeCell ref="E58:E62"/>
    <mergeCell ref="F58:F62"/>
    <mergeCell ref="C63:C67"/>
    <mergeCell ref="D63:D67"/>
    <mergeCell ref="E63:E67"/>
    <mergeCell ref="F63:F67"/>
    <mergeCell ref="B28:B47"/>
    <mergeCell ref="B48:B72"/>
    <mergeCell ref="C53:C57"/>
    <mergeCell ref="D53:D57"/>
    <mergeCell ref="E53:E57"/>
    <mergeCell ref="C28:C32"/>
    <mergeCell ref="D28:D32"/>
    <mergeCell ref="E28:E32"/>
    <mergeCell ref="C68:C72"/>
    <mergeCell ref="D68:D72"/>
    <mergeCell ref="E68:E72"/>
    <mergeCell ref="D38:D42"/>
    <mergeCell ref="E38:E42"/>
    <mergeCell ref="F38:F42"/>
    <mergeCell ref="C43:C47"/>
    <mergeCell ref="D43:D47"/>
    <mergeCell ref="E43:E47"/>
    <mergeCell ref="F43:F47"/>
    <mergeCell ref="C38:C42"/>
    <mergeCell ref="B3:B27"/>
    <mergeCell ref="C13:C17"/>
    <mergeCell ref="C18:C22"/>
    <mergeCell ref="F18:F22"/>
    <mergeCell ref="E18:E22"/>
    <mergeCell ref="D18:D22"/>
    <mergeCell ref="D8:D12"/>
    <mergeCell ref="E8:E12"/>
    <mergeCell ref="F8:F12"/>
    <mergeCell ref="F13:F17"/>
    <mergeCell ref="E13:E17"/>
    <mergeCell ref="D13:D17"/>
    <mergeCell ref="P73:P77"/>
    <mergeCell ref="C3:C7"/>
    <mergeCell ref="D3:D7"/>
    <mergeCell ref="E3:E7"/>
    <mergeCell ref="F3:F7"/>
    <mergeCell ref="C8:C12"/>
    <mergeCell ref="F23:F27"/>
    <mergeCell ref="E23:E27"/>
    <mergeCell ref="D23:D27"/>
    <mergeCell ref="C23:C27"/>
    <mergeCell ref="F28:F32"/>
    <mergeCell ref="C33:C37"/>
    <mergeCell ref="D33:D37"/>
    <mergeCell ref="E33:E37"/>
    <mergeCell ref="F33:F37"/>
    <mergeCell ref="F53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3" workbookViewId="0">
      <selection activeCell="C87" sqref="C87:C91"/>
    </sheetView>
  </sheetViews>
  <sheetFormatPr defaultRowHeight="11.65" x14ac:dyDescent="0.35"/>
  <cols>
    <col min="1" max="1" width="9.06640625" style="193"/>
    <col min="2" max="2" width="10.59765625" style="193" customWidth="1"/>
    <col min="3" max="3" width="28.1328125" style="193" customWidth="1"/>
    <col min="4" max="4" width="15.3984375" style="193" customWidth="1"/>
    <col min="5" max="5" width="32.06640625" style="193" customWidth="1"/>
    <col min="6" max="6" width="5.33203125" style="193" customWidth="1"/>
    <col min="7" max="7" width="7.3984375" style="193" bestFit="1" customWidth="1"/>
    <col min="8" max="8" width="32.86328125" style="193" customWidth="1"/>
    <col min="9" max="16384" width="9.06640625" style="193"/>
  </cols>
  <sheetData>
    <row r="1" spans="1:8" ht="12" thickBot="1" x14ac:dyDescent="0.4">
      <c r="A1" s="189" t="str">
        <f>Formulas!B2</f>
        <v>Group</v>
      </c>
      <c r="B1" s="190" t="str">
        <f>Formulas!C2</f>
        <v>Criteria</v>
      </c>
      <c r="C1" s="191" t="str">
        <f>Formulas!D2</f>
        <v>Source</v>
      </c>
      <c r="D1" s="190" t="str">
        <f>Formulas!E2</f>
        <v>Data Used</v>
      </c>
      <c r="E1" s="191" t="str">
        <f>Formulas!F2</f>
        <v>Formula</v>
      </c>
      <c r="F1" s="273" t="str">
        <f>Formulas!G2</f>
        <v>Value</v>
      </c>
      <c r="G1" s="273"/>
      <c r="H1" s="192" t="str">
        <f>Formulas!I2</f>
        <v>Interpretation</v>
      </c>
    </row>
    <row r="2" spans="1:8" ht="14.25" customHeight="1" x14ac:dyDescent="0.35">
      <c r="A2" s="274" t="str">
        <f>Formulas!B3</f>
        <v>Technical</v>
      </c>
      <c r="B2" s="277" t="str">
        <f>Formulas!C3</f>
        <v>Variability in Supply</v>
      </c>
      <c r="C2" s="277" t="str">
        <f>Formulas!D3</f>
        <v xml:space="preserve">Average of number of months used </v>
      </c>
      <c r="D2" s="277" t="str">
        <f>Formulas!E3</f>
        <v>BEMS, pilot, HH; BEMS; MAR</v>
      </c>
      <c r="E2" s="277" t="str">
        <f>Formulas!F3</f>
        <v>Average(# of months used)</v>
      </c>
      <c r="F2" s="194" t="str">
        <f>Formulas!G3</f>
        <v>RWH</v>
      </c>
      <c r="G2" s="195">
        <f>Formulas!H3</f>
        <v>5.262032085561497</v>
      </c>
      <c r="H2" s="281" t="str">
        <f>Formulas!I3</f>
        <v xml:space="preserve">How offten can the source be used during the year </v>
      </c>
    </row>
    <row r="3" spans="1:8" x14ac:dyDescent="0.35">
      <c r="A3" s="275"/>
      <c r="B3" s="278"/>
      <c r="C3" s="278"/>
      <c r="D3" s="278"/>
      <c r="E3" s="278"/>
      <c r="F3" s="196" t="str">
        <f>Formulas!G4</f>
        <v>Pond</v>
      </c>
      <c r="G3" s="197">
        <f>Formulas!H4</f>
        <v>8.7983193277310932</v>
      </c>
      <c r="H3" s="282"/>
    </row>
    <row r="4" spans="1:8" x14ac:dyDescent="0.35">
      <c r="A4" s="275"/>
      <c r="B4" s="278"/>
      <c r="C4" s="278"/>
      <c r="D4" s="278"/>
      <c r="E4" s="278"/>
      <c r="F4" s="196" t="str">
        <f>Formulas!G5</f>
        <v>PSF</v>
      </c>
      <c r="G4" s="197">
        <f>Formulas!H5</f>
        <v>10.424657534246576</v>
      </c>
      <c r="H4" s="282"/>
    </row>
    <row r="5" spans="1:8" x14ac:dyDescent="0.35">
      <c r="A5" s="275"/>
      <c r="B5" s="278"/>
      <c r="C5" s="278"/>
      <c r="D5" s="278"/>
      <c r="E5" s="278"/>
      <c r="F5" s="196" t="str">
        <f>Formulas!G6</f>
        <v>MAR</v>
      </c>
      <c r="G5" s="197">
        <f>Formulas!H6</f>
        <v>5</v>
      </c>
      <c r="H5" s="282"/>
    </row>
    <row r="6" spans="1:8" x14ac:dyDescent="0.35">
      <c r="A6" s="275"/>
      <c r="B6" s="279"/>
      <c r="C6" s="279"/>
      <c r="D6" s="279"/>
      <c r="E6" s="279"/>
      <c r="F6" s="198" t="str">
        <f>Formulas!G7</f>
        <v>TW</v>
      </c>
      <c r="G6" s="199">
        <f>Formulas!H7</f>
        <v>11.368253968253969</v>
      </c>
      <c r="H6" s="283"/>
    </row>
    <row r="7" spans="1:8" ht="14.25" customHeight="1" x14ac:dyDescent="0.35">
      <c r="A7" s="275"/>
      <c r="B7" s="284" t="str">
        <f>Formulas!C8</f>
        <v>Variability in Quality</v>
      </c>
      <c r="C7" s="284" t="str">
        <f>Formulas!D8</f>
        <v>Qualitative Interviews</v>
      </c>
      <c r="D7" s="284" t="str">
        <f>Formulas!E8</f>
        <v>----</v>
      </c>
      <c r="E7" s="284" t="str">
        <f>Formulas!F8</f>
        <v>----</v>
      </c>
      <c r="F7" s="200" t="str">
        <f>Formulas!G8</f>
        <v>RWH</v>
      </c>
      <c r="G7" s="201">
        <f>Formulas!H8</f>
        <v>5</v>
      </c>
      <c r="H7" s="287" t="str">
        <f>Formulas!I8</f>
        <v>How the source changes in quality due to season; How the source changes in quality due to location</v>
      </c>
    </row>
    <row r="8" spans="1:8" x14ac:dyDescent="0.35">
      <c r="A8" s="275"/>
      <c r="B8" s="285"/>
      <c r="C8" s="285"/>
      <c r="D8" s="285"/>
      <c r="E8" s="285"/>
      <c r="F8" s="202" t="str">
        <f>Formulas!G9</f>
        <v>Pond</v>
      </c>
      <c r="G8" s="203">
        <f>Formulas!H9</f>
        <v>2</v>
      </c>
      <c r="H8" s="282"/>
    </row>
    <row r="9" spans="1:8" x14ac:dyDescent="0.35">
      <c r="A9" s="275"/>
      <c r="B9" s="285"/>
      <c r="C9" s="285"/>
      <c r="D9" s="285"/>
      <c r="E9" s="285"/>
      <c r="F9" s="202" t="str">
        <f>Formulas!G10</f>
        <v>PSF</v>
      </c>
      <c r="G9" s="203">
        <f>Formulas!H10</f>
        <v>4</v>
      </c>
      <c r="H9" s="282"/>
    </row>
    <row r="10" spans="1:8" x14ac:dyDescent="0.35">
      <c r="A10" s="275"/>
      <c r="B10" s="285"/>
      <c r="C10" s="285"/>
      <c r="D10" s="285"/>
      <c r="E10" s="285"/>
      <c r="F10" s="202" t="str">
        <f>Formulas!G11</f>
        <v>MAR</v>
      </c>
      <c r="G10" s="203">
        <f>Formulas!H11</f>
        <v>4</v>
      </c>
      <c r="H10" s="282"/>
    </row>
    <row r="11" spans="1:8" x14ac:dyDescent="0.35">
      <c r="A11" s="275"/>
      <c r="B11" s="286"/>
      <c r="C11" s="286"/>
      <c r="D11" s="286"/>
      <c r="E11" s="286"/>
      <c r="F11" s="204" t="str">
        <f>Formulas!G12</f>
        <v>TW</v>
      </c>
      <c r="G11" s="205">
        <f>Formulas!H12</f>
        <v>4</v>
      </c>
      <c r="H11" s="283"/>
    </row>
    <row r="12" spans="1:8" ht="14.25" customHeight="1" x14ac:dyDescent="0.35">
      <c r="A12" s="275"/>
      <c r="B12" s="280" t="str">
        <f>Formulas!C13</f>
        <v>Water Quality</v>
      </c>
      <c r="C12" s="280" t="str">
        <f>Formulas!D13</f>
        <v>Function of TDS, Salinity, Arsenic, and pathogens</v>
      </c>
      <c r="D12" s="280" t="str">
        <f>Formulas!E13</f>
        <v>BEMS, pilot, HH; BEMS; MAR</v>
      </c>
      <c r="E12" s="280" t="str">
        <f>Formulas!F13</f>
        <v xml:space="preserve"> - Sal/Max Sal - TDS/Max TDS - 0.5 (for Arsenic if TW) - 0.5 (for Pathogens if SW) - 0.5  (if perceived as salty)……. (if no salinty or TDS data is available, and the source is used as drinking water, use the average value for TW)</v>
      </c>
      <c r="F12" s="206" t="str">
        <f>Formulas!G13</f>
        <v>RWH</v>
      </c>
      <c r="G12" s="201">
        <f>Formulas!H13</f>
        <v>-2.6737967914438502E-2</v>
      </c>
      <c r="H12" s="287" t="str">
        <f>Formulas!I13</f>
        <v>How clean is the water</v>
      </c>
    </row>
    <row r="13" spans="1:8" x14ac:dyDescent="0.35">
      <c r="A13" s="275"/>
      <c r="B13" s="278"/>
      <c r="C13" s="278"/>
      <c r="D13" s="278"/>
      <c r="E13" s="278"/>
      <c r="F13" s="196" t="str">
        <f>Formulas!G14</f>
        <v>Pond</v>
      </c>
      <c r="G13" s="203">
        <f>Formulas!H14</f>
        <v>-0.59680289106225926</v>
      </c>
      <c r="H13" s="282"/>
    </row>
    <row r="14" spans="1:8" x14ac:dyDescent="0.35">
      <c r="A14" s="275"/>
      <c r="B14" s="278"/>
      <c r="C14" s="278"/>
      <c r="D14" s="278"/>
      <c r="E14" s="278"/>
      <c r="F14" s="196" t="str">
        <f>Formulas!G15</f>
        <v>PSF</v>
      </c>
      <c r="G14" s="203">
        <f>Formulas!H15</f>
        <v>-0.13612847423952848</v>
      </c>
      <c r="H14" s="282"/>
    </row>
    <row r="15" spans="1:8" x14ac:dyDescent="0.35">
      <c r="A15" s="275"/>
      <c r="B15" s="278"/>
      <c r="C15" s="278"/>
      <c r="D15" s="278"/>
      <c r="E15" s="278"/>
      <c r="F15" s="196" t="str">
        <f>Formulas!G16</f>
        <v>MAR</v>
      </c>
      <c r="G15" s="203">
        <f>Formulas!H16</f>
        <v>-0.35956781953864542</v>
      </c>
      <c r="H15" s="282"/>
    </row>
    <row r="16" spans="1:8" x14ac:dyDescent="0.35">
      <c r="A16" s="275"/>
      <c r="B16" s="279"/>
      <c r="C16" s="279"/>
      <c r="D16" s="279"/>
      <c r="E16" s="279"/>
      <c r="F16" s="198" t="str">
        <f>Formulas!G17</f>
        <v>TW</v>
      </c>
      <c r="G16" s="205">
        <f>Formulas!H17</f>
        <v>-0.64144971716143895</v>
      </c>
      <c r="H16" s="283"/>
    </row>
    <row r="17" spans="1:8" ht="14.25" customHeight="1" x14ac:dyDescent="0.35">
      <c r="A17" s="275"/>
      <c r="B17" s="284" t="str">
        <f>Formulas!C18</f>
        <v>Maintenance Requirements</v>
      </c>
      <c r="C17" s="284" t="str">
        <f>Formulas!D18</f>
        <v>Qualitative Interviews</v>
      </c>
      <c r="D17" s="284" t="str">
        <f>Formulas!E18</f>
        <v>----</v>
      </c>
      <c r="E17" s="284" t="str">
        <f>Formulas!F18</f>
        <v>----</v>
      </c>
      <c r="F17" s="200" t="str">
        <f>Formulas!G18</f>
        <v>RWH</v>
      </c>
      <c r="G17" s="207">
        <f>Formulas!H18</f>
        <v>4</v>
      </c>
      <c r="H17" s="287" t="str">
        <f>Formulas!I18</f>
        <v>How much time and effort is required for regular maintenance</v>
      </c>
    </row>
    <row r="18" spans="1:8" x14ac:dyDescent="0.35">
      <c r="A18" s="275"/>
      <c r="B18" s="285"/>
      <c r="C18" s="285"/>
      <c r="D18" s="285"/>
      <c r="E18" s="285"/>
      <c r="F18" s="202" t="str">
        <f>Formulas!G19</f>
        <v>Pond</v>
      </c>
      <c r="G18" s="197">
        <f>Formulas!H19</f>
        <v>5</v>
      </c>
      <c r="H18" s="282"/>
    </row>
    <row r="19" spans="1:8" x14ac:dyDescent="0.35">
      <c r="A19" s="275"/>
      <c r="B19" s="285"/>
      <c r="C19" s="285"/>
      <c r="D19" s="285"/>
      <c r="E19" s="285"/>
      <c r="F19" s="202" t="str">
        <f>Formulas!G20</f>
        <v>PSF</v>
      </c>
      <c r="G19" s="197">
        <f>Formulas!H20</f>
        <v>1</v>
      </c>
      <c r="H19" s="282"/>
    </row>
    <row r="20" spans="1:8" x14ac:dyDescent="0.35">
      <c r="A20" s="275"/>
      <c r="B20" s="285"/>
      <c r="C20" s="285"/>
      <c r="D20" s="285"/>
      <c r="E20" s="285"/>
      <c r="F20" s="202" t="str">
        <f>Formulas!G21</f>
        <v>MAR</v>
      </c>
      <c r="G20" s="197">
        <f>Formulas!H21</f>
        <v>1</v>
      </c>
      <c r="H20" s="282"/>
    </row>
    <row r="21" spans="1:8" x14ac:dyDescent="0.35">
      <c r="A21" s="275"/>
      <c r="B21" s="286"/>
      <c r="C21" s="286"/>
      <c r="D21" s="286"/>
      <c r="E21" s="286"/>
      <c r="F21" s="204" t="str">
        <f>Formulas!G22</f>
        <v>TW</v>
      </c>
      <c r="G21" s="199">
        <f>Formulas!H22</f>
        <v>4</v>
      </c>
      <c r="H21" s="283"/>
    </row>
    <row r="22" spans="1:8" ht="14.25" customHeight="1" x14ac:dyDescent="0.35">
      <c r="A22" s="275"/>
      <c r="B22" s="284" t="str">
        <f>Formulas!C23</f>
        <v>Failure Rate</v>
      </c>
      <c r="C22" s="284" t="str">
        <f>Formulas!D23</f>
        <v>Qualitative Interviews</v>
      </c>
      <c r="D22" s="284" t="str">
        <f>Formulas!E23</f>
        <v>----</v>
      </c>
      <c r="E22" s="284" t="str">
        <f>Formulas!F23</f>
        <v>----</v>
      </c>
      <c r="F22" s="202" t="str">
        <f>Formulas!G23</f>
        <v>RWH</v>
      </c>
      <c r="G22" s="197">
        <f>Formulas!H23</f>
        <v>5</v>
      </c>
      <c r="H22" s="287" t="str">
        <f>Formulas!I23</f>
        <v>How often does source failure interrupt usage</v>
      </c>
    </row>
    <row r="23" spans="1:8" x14ac:dyDescent="0.35">
      <c r="A23" s="275"/>
      <c r="B23" s="285"/>
      <c r="C23" s="285"/>
      <c r="D23" s="285"/>
      <c r="E23" s="285"/>
      <c r="F23" s="202" t="str">
        <f>Formulas!G24</f>
        <v>Pond</v>
      </c>
      <c r="G23" s="197">
        <f>Formulas!H24</f>
        <v>4</v>
      </c>
      <c r="H23" s="282"/>
    </row>
    <row r="24" spans="1:8" x14ac:dyDescent="0.35">
      <c r="A24" s="275"/>
      <c r="B24" s="285"/>
      <c r="C24" s="285"/>
      <c r="D24" s="285"/>
      <c r="E24" s="285"/>
      <c r="F24" s="202" t="str">
        <f>Formulas!G25</f>
        <v>PSF</v>
      </c>
      <c r="G24" s="197">
        <f>Formulas!H25</f>
        <v>3</v>
      </c>
      <c r="H24" s="282"/>
    </row>
    <row r="25" spans="1:8" x14ac:dyDescent="0.35">
      <c r="A25" s="275"/>
      <c r="B25" s="285"/>
      <c r="C25" s="285"/>
      <c r="D25" s="285"/>
      <c r="E25" s="285"/>
      <c r="F25" s="202" t="str">
        <f>Formulas!G26</f>
        <v>MAR</v>
      </c>
      <c r="G25" s="197">
        <f>Formulas!H26</f>
        <v>3</v>
      </c>
      <c r="H25" s="282"/>
    </row>
    <row r="26" spans="1:8" ht="12" thickBot="1" x14ac:dyDescent="0.4">
      <c r="A26" s="276"/>
      <c r="B26" s="289"/>
      <c r="C26" s="289"/>
      <c r="D26" s="289"/>
      <c r="E26" s="289"/>
      <c r="F26" s="208" t="str">
        <f>Formulas!G27</f>
        <v>TW</v>
      </c>
      <c r="G26" s="209">
        <f>Formulas!H27</f>
        <v>4</v>
      </c>
      <c r="H26" s="290"/>
    </row>
    <row r="27" spans="1:8" ht="14.25" customHeight="1" x14ac:dyDescent="0.35">
      <c r="A27" s="274" t="str">
        <f>Formulas!B28</f>
        <v>Economic</v>
      </c>
      <c r="B27" s="277" t="str">
        <f>Formulas!C28</f>
        <v>Construction Cost</v>
      </c>
      <c r="C27" s="277" t="str">
        <f>Formulas!D28</f>
        <v>Matin Paper</v>
      </c>
      <c r="D27" s="288" t="str">
        <f>Formulas!E28</f>
        <v/>
      </c>
      <c r="E27" s="288" t="str">
        <f>Formulas!F28</f>
        <v/>
      </c>
      <c r="F27" s="194" t="str">
        <f>Formulas!G28</f>
        <v>RWH</v>
      </c>
      <c r="G27" s="210">
        <f>Formulas!H28</f>
        <v>42500</v>
      </c>
      <c r="H27" s="277" t="str">
        <f>Formulas!I28</f>
        <v>How much does it cost to contruct/purchase the source</v>
      </c>
    </row>
    <row r="28" spans="1:8" x14ac:dyDescent="0.35">
      <c r="A28" s="275"/>
      <c r="B28" s="278"/>
      <c r="C28" s="278"/>
      <c r="D28" s="285"/>
      <c r="E28" s="285"/>
      <c r="F28" s="196" t="str">
        <f>Formulas!G29</f>
        <v>Pond</v>
      </c>
      <c r="G28" s="211">
        <f>Formulas!H29</f>
        <v>410000</v>
      </c>
      <c r="H28" s="278"/>
    </row>
    <row r="29" spans="1:8" x14ac:dyDescent="0.35">
      <c r="A29" s="275"/>
      <c r="B29" s="278"/>
      <c r="C29" s="278"/>
      <c r="D29" s="285"/>
      <c r="E29" s="285"/>
      <c r="F29" s="196" t="str">
        <f>Formulas!G30</f>
        <v>PSF</v>
      </c>
      <c r="G29" s="211">
        <f>Formulas!H30</f>
        <v>50000</v>
      </c>
      <c r="H29" s="278"/>
    </row>
    <row r="30" spans="1:8" x14ac:dyDescent="0.35">
      <c r="A30" s="275"/>
      <c r="B30" s="278"/>
      <c r="C30" s="278"/>
      <c r="D30" s="285"/>
      <c r="E30" s="285"/>
      <c r="F30" s="196" t="str">
        <f>Formulas!G31</f>
        <v>MAR</v>
      </c>
      <c r="G30" s="211">
        <f>Formulas!H31</f>
        <v>600000</v>
      </c>
      <c r="H30" s="278"/>
    </row>
    <row r="31" spans="1:8" x14ac:dyDescent="0.35">
      <c r="A31" s="275"/>
      <c r="B31" s="279"/>
      <c r="C31" s="279"/>
      <c r="D31" s="286"/>
      <c r="E31" s="286"/>
      <c r="F31" s="198" t="str">
        <f>Formulas!G32</f>
        <v>TW</v>
      </c>
      <c r="G31" s="212">
        <f>Formulas!H32</f>
        <v>205000</v>
      </c>
      <c r="H31" s="279"/>
    </row>
    <row r="32" spans="1:8" ht="14.25" customHeight="1" x14ac:dyDescent="0.35">
      <c r="A32" s="275"/>
      <c r="B32" s="284" t="str">
        <f>Formulas!C33</f>
        <v>Potential for NGO/Governmental Help</v>
      </c>
      <c r="C32" s="284" t="str">
        <f>Formulas!D33</f>
        <v>Qualitative Interviews</v>
      </c>
      <c r="D32" s="284" t="str">
        <f>Formulas!E33</f>
        <v>----</v>
      </c>
      <c r="E32" s="284" t="str">
        <f>Formulas!F33</f>
        <v>----</v>
      </c>
      <c r="F32" s="200" t="str">
        <f>Formulas!G33</f>
        <v>RWH</v>
      </c>
      <c r="G32" s="201">
        <f>Formulas!H33</f>
        <v>5</v>
      </c>
      <c r="H32" s="287" t="str">
        <f>Formulas!I33</f>
        <v>How likely is it that outside organization assist in purchasing the source</v>
      </c>
    </row>
    <row r="33" spans="1:8" x14ac:dyDescent="0.35">
      <c r="A33" s="275"/>
      <c r="B33" s="285"/>
      <c r="C33" s="285"/>
      <c r="D33" s="285"/>
      <c r="E33" s="285"/>
      <c r="F33" s="202" t="str">
        <f>Formulas!G34</f>
        <v>Pond</v>
      </c>
      <c r="G33" s="203">
        <f>Formulas!H34</f>
        <v>2</v>
      </c>
      <c r="H33" s="282"/>
    </row>
    <row r="34" spans="1:8" x14ac:dyDescent="0.35">
      <c r="A34" s="275"/>
      <c r="B34" s="285"/>
      <c r="C34" s="285"/>
      <c r="D34" s="285"/>
      <c r="E34" s="285"/>
      <c r="F34" s="202" t="str">
        <f>Formulas!G35</f>
        <v>PSF</v>
      </c>
      <c r="G34" s="203">
        <f>Formulas!H35</f>
        <v>5</v>
      </c>
      <c r="H34" s="282"/>
    </row>
    <row r="35" spans="1:8" x14ac:dyDescent="0.35">
      <c r="A35" s="275"/>
      <c r="B35" s="285"/>
      <c r="C35" s="285"/>
      <c r="D35" s="285"/>
      <c r="E35" s="285"/>
      <c r="F35" s="202" t="str">
        <f>Formulas!G36</f>
        <v>MAR</v>
      </c>
      <c r="G35" s="203">
        <f>Formulas!H36</f>
        <v>5</v>
      </c>
      <c r="H35" s="282"/>
    </row>
    <row r="36" spans="1:8" x14ac:dyDescent="0.35">
      <c r="A36" s="275"/>
      <c r="B36" s="286"/>
      <c r="C36" s="286"/>
      <c r="D36" s="286"/>
      <c r="E36" s="286"/>
      <c r="F36" s="204" t="str">
        <f>Formulas!G37</f>
        <v>TW</v>
      </c>
      <c r="G36" s="205">
        <f>Formulas!H37</f>
        <v>2</v>
      </c>
      <c r="H36" s="283"/>
    </row>
    <row r="37" spans="1:8" ht="14.25" customHeight="1" x14ac:dyDescent="0.35">
      <c r="A37" s="275"/>
      <c r="B37" s="280" t="str">
        <f>Formulas!C38</f>
        <v>Maintenance Cost</v>
      </c>
      <c r="C37" s="280" t="str">
        <f>Formulas!D38</f>
        <v>Matin Paper</v>
      </c>
      <c r="D37" s="284" t="str">
        <f>Formulas!E38</f>
        <v/>
      </c>
      <c r="E37" s="284" t="str">
        <f>Formulas!F38</f>
        <v/>
      </c>
      <c r="F37" s="206" t="str">
        <f>Formulas!G38</f>
        <v>RWH</v>
      </c>
      <c r="G37" s="210">
        <f>Formulas!H38</f>
        <v>0</v>
      </c>
      <c r="H37" s="287" t="str">
        <f>Formulas!I38</f>
        <v>How much does the regular maintenance of the source cost</v>
      </c>
    </row>
    <row r="38" spans="1:8" x14ac:dyDescent="0.35">
      <c r="A38" s="275"/>
      <c r="B38" s="278"/>
      <c r="C38" s="278"/>
      <c r="D38" s="285"/>
      <c r="E38" s="285"/>
      <c r="F38" s="196" t="str">
        <f>Formulas!G39</f>
        <v>Pond</v>
      </c>
      <c r="G38" s="211">
        <f>Formulas!H39</f>
        <v>0</v>
      </c>
      <c r="H38" s="282"/>
    </row>
    <row r="39" spans="1:8" x14ac:dyDescent="0.35">
      <c r="A39" s="275"/>
      <c r="B39" s="278"/>
      <c r="C39" s="278"/>
      <c r="D39" s="285"/>
      <c r="E39" s="285"/>
      <c r="F39" s="196" t="str">
        <f>Formulas!G40</f>
        <v>PSF</v>
      </c>
      <c r="G39" s="211">
        <f>Formulas!H40</f>
        <v>100</v>
      </c>
      <c r="H39" s="282"/>
    </row>
    <row r="40" spans="1:8" x14ac:dyDescent="0.35">
      <c r="A40" s="275"/>
      <c r="B40" s="278"/>
      <c r="C40" s="278"/>
      <c r="D40" s="285"/>
      <c r="E40" s="285"/>
      <c r="F40" s="196" t="str">
        <f>Formulas!G41</f>
        <v>MAR</v>
      </c>
      <c r="G40" s="211">
        <f>Formulas!H41</f>
        <v>3250</v>
      </c>
      <c r="H40" s="282"/>
    </row>
    <row r="41" spans="1:8" x14ac:dyDescent="0.35">
      <c r="A41" s="275"/>
      <c r="B41" s="279"/>
      <c r="C41" s="279"/>
      <c r="D41" s="286"/>
      <c r="E41" s="286"/>
      <c r="F41" s="198" t="str">
        <f>Formulas!G42</f>
        <v>TW</v>
      </c>
      <c r="G41" s="213">
        <f>Formulas!H42</f>
        <v>0</v>
      </c>
      <c r="H41" s="283"/>
    </row>
    <row r="42" spans="1:8" ht="14.25" customHeight="1" x14ac:dyDescent="0.35">
      <c r="A42" s="275"/>
      <c r="B42" s="284" t="str">
        <f>Formulas!C43</f>
        <v>Transportation Cost</v>
      </c>
      <c r="C42" s="284" t="str">
        <f>Formulas!D43</f>
        <v>Qualitative Interviews</v>
      </c>
      <c r="D42" s="284" t="str">
        <f>Formulas!E43</f>
        <v>----</v>
      </c>
      <c r="E42" s="284" t="str">
        <f>Formulas!F43</f>
        <v>----</v>
      </c>
      <c r="F42" s="200" t="str">
        <f>Formulas!G43</f>
        <v>RWH</v>
      </c>
      <c r="G42" s="210">
        <f>Formulas!H43</f>
        <v>0</v>
      </c>
      <c r="H42" s="287" t="str">
        <f>Formulas!I43</f>
        <v>Cost of transporting the water to the household</v>
      </c>
    </row>
    <row r="43" spans="1:8" x14ac:dyDescent="0.35">
      <c r="A43" s="275"/>
      <c r="B43" s="285"/>
      <c r="C43" s="285"/>
      <c r="D43" s="285"/>
      <c r="E43" s="285"/>
      <c r="F43" s="202" t="str">
        <f>Formulas!G44</f>
        <v>Pond</v>
      </c>
      <c r="G43" s="211">
        <f>Formulas!H44</f>
        <v>10</v>
      </c>
      <c r="H43" s="282"/>
    </row>
    <row r="44" spans="1:8" x14ac:dyDescent="0.35">
      <c r="A44" s="275"/>
      <c r="B44" s="285"/>
      <c r="C44" s="285"/>
      <c r="D44" s="285"/>
      <c r="E44" s="285"/>
      <c r="F44" s="202" t="str">
        <f>Formulas!G45</f>
        <v>PSF</v>
      </c>
      <c r="G44" s="211">
        <f>Formulas!H45</f>
        <v>0</v>
      </c>
      <c r="H44" s="282"/>
    </row>
    <row r="45" spans="1:8" x14ac:dyDescent="0.35">
      <c r="A45" s="275"/>
      <c r="B45" s="285"/>
      <c r="C45" s="285"/>
      <c r="D45" s="285"/>
      <c r="E45" s="285"/>
      <c r="F45" s="202" t="str">
        <f>Formulas!G46</f>
        <v>MAR</v>
      </c>
      <c r="G45" s="211">
        <f>Formulas!H46</f>
        <v>0</v>
      </c>
      <c r="H45" s="282"/>
    </row>
    <row r="46" spans="1:8" ht="12" thickBot="1" x14ac:dyDescent="0.4">
      <c r="A46" s="276"/>
      <c r="B46" s="289"/>
      <c r="C46" s="289"/>
      <c r="D46" s="289"/>
      <c r="E46" s="289"/>
      <c r="F46" s="208" t="str">
        <f>Formulas!G47</f>
        <v>TW</v>
      </c>
      <c r="G46" s="212">
        <f>Formulas!H47</f>
        <v>0</v>
      </c>
      <c r="H46" s="290"/>
    </row>
    <row r="47" spans="1:8" ht="14.25" customHeight="1" x14ac:dyDescent="0.35">
      <c r="A47" s="274" t="str">
        <f>Formulas!B48</f>
        <v>Social</v>
      </c>
      <c r="B47" s="288" t="str">
        <f>Formulas!C48</f>
        <v>Sense of Ownership</v>
      </c>
      <c r="C47" s="288" t="str">
        <f>Formulas!D48</f>
        <v>Qualitative Interviews</v>
      </c>
      <c r="D47" s="288" t="str">
        <f>Formulas!E48</f>
        <v>----</v>
      </c>
      <c r="E47" s="288" t="str">
        <f>Formulas!F48</f>
        <v>----</v>
      </c>
      <c r="F47" s="214" t="str">
        <f>Formulas!G48</f>
        <v>RWH</v>
      </c>
      <c r="G47" s="195">
        <f>Formulas!H48</f>
        <v>5</v>
      </c>
      <c r="H47" s="281" t="str">
        <f>Formulas!I48</f>
        <v>How likely will locals feel ownership and responsibility of the source</v>
      </c>
    </row>
    <row r="48" spans="1:8" x14ac:dyDescent="0.35">
      <c r="A48" s="275"/>
      <c r="B48" s="285"/>
      <c r="C48" s="285"/>
      <c r="D48" s="285"/>
      <c r="E48" s="285"/>
      <c r="F48" s="202" t="str">
        <f>Formulas!G49</f>
        <v>Pond</v>
      </c>
      <c r="G48" s="197">
        <f>Formulas!H49</f>
        <v>4</v>
      </c>
      <c r="H48" s="282"/>
    </row>
    <row r="49" spans="1:8" x14ac:dyDescent="0.35">
      <c r="A49" s="275"/>
      <c r="B49" s="285"/>
      <c r="C49" s="285"/>
      <c r="D49" s="285"/>
      <c r="E49" s="285"/>
      <c r="F49" s="202" t="str">
        <f>Formulas!G50</f>
        <v>PSF</v>
      </c>
      <c r="G49" s="197">
        <f>Formulas!H50</f>
        <v>3</v>
      </c>
      <c r="H49" s="282"/>
    </row>
    <row r="50" spans="1:8" x14ac:dyDescent="0.35">
      <c r="A50" s="275"/>
      <c r="B50" s="285"/>
      <c r="C50" s="285"/>
      <c r="D50" s="285"/>
      <c r="E50" s="285"/>
      <c r="F50" s="202" t="str">
        <f>Formulas!G51</f>
        <v>MAR</v>
      </c>
      <c r="G50" s="197">
        <f>Formulas!H51</f>
        <v>2</v>
      </c>
      <c r="H50" s="282"/>
    </row>
    <row r="51" spans="1:8" x14ac:dyDescent="0.35">
      <c r="A51" s="275"/>
      <c r="B51" s="286"/>
      <c r="C51" s="286"/>
      <c r="D51" s="286"/>
      <c r="E51" s="286"/>
      <c r="F51" s="204" t="str">
        <f>Formulas!G52</f>
        <v>TW</v>
      </c>
      <c r="G51" s="199">
        <f>Formulas!H52</f>
        <v>4</v>
      </c>
      <c r="H51" s="283"/>
    </row>
    <row r="52" spans="1:8" ht="14.25" customHeight="1" x14ac:dyDescent="0.35">
      <c r="A52" s="275"/>
      <c r="B52" s="284" t="str">
        <f>Formulas!C53</f>
        <v>Discrimination</v>
      </c>
      <c r="C52" s="284" t="str">
        <f>Formulas!D53</f>
        <v>Qualitative Interviews</v>
      </c>
      <c r="D52" s="284" t="str">
        <f>Formulas!E53</f>
        <v>----</v>
      </c>
      <c r="E52" s="284" t="str">
        <f>Formulas!F53</f>
        <v>----</v>
      </c>
      <c r="F52" s="200" t="str">
        <f>Formulas!G53</f>
        <v>RWH</v>
      </c>
      <c r="G52" s="201">
        <f>Formulas!H53</f>
        <v>3</v>
      </c>
      <c r="H52" s="287" t="str">
        <f>Formulas!I53</f>
        <v>How likely will there be discrimination in use of source (economic status, gender, relative location to source, etc.)</v>
      </c>
    </row>
    <row r="53" spans="1:8" x14ac:dyDescent="0.35">
      <c r="A53" s="275"/>
      <c r="B53" s="285"/>
      <c r="C53" s="285"/>
      <c r="D53" s="285"/>
      <c r="E53" s="285"/>
      <c r="F53" s="202" t="str">
        <f>Formulas!G54</f>
        <v>Pond</v>
      </c>
      <c r="G53" s="203">
        <f>Formulas!H54</f>
        <v>5</v>
      </c>
      <c r="H53" s="282"/>
    </row>
    <row r="54" spans="1:8" x14ac:dyDescent="0.35">
      <c r="A54" s="275"/>
      <c r="B54" s="285"/>
      <c r="C54" s="285"/>
      <c r="D54" s="285"/>
      <c r="E54" s="285"/>
      <c r="F54" s="202" t="str">
        <f>Formulas!G55</f>
        <v>PSF</v>
      </c>
      <c r="G54" s="203">
        <f>Formulas!H55</f>
        <v>4</v>
      </c>
      <c r="H54" s="282"/>
    </row>
    <row r="55" spans="1:8" x14ac:dyDescent="0.35">
      <c r="A55" s="275"/>
      <c r="B55" s="285"/>
      <c r="C55" s="285"/>
      <c r="D55" s="285"/>
      <c r="E55" s="285"/>
      <c r="F55" s="202" t="str">
        <f>Formulas!G56</f>
        <v>MAR</v>
      </c>
      <c r="G55" s="203">
        <f>Formulas!H56</f>
        <v>3</v>
      </c>
      <c r="H55" s="282"/>
    </row>
    <row r="56" spans="1:8" x14ac:dyDescent="0.35">
      <c r="A56" s="275"/>
      <c r="B56" s="286"/>
      <c r="C56" s="286"/>
      <c r="D56" s="286"/>
      <c r="E56" s="286"/>
      <c r="F56" s="204" t="str">
        <f>Formulas!G57</f>
        <v>TW</v>
      </c>
      <c r="G56" s="205">
        <f>Formulas!H57</f>
        <v>4</v>
      </c>
      <c r="H56" s="283"/>
    </row>
    <row r="57" spans="1:8" ht="14.25" customHeight="1" x14ac:dyDescent="0.35">
      <c r="A57" s="275"/>
      <c r="B57" s="284" t="str">
        <f>Formulas!C58</f>
        <v xml:space="preserve">Misinformation </v>
      </c>
      <c r="C57" s="284" t="str">
        <f>Formulas!D58</f>
        <v>Qualitative Interviews</v>
      </c>
      <c r="D57" s="284" t="str">
        <f>Formulas!E58</f>
        <v>----</v>
      </c>
      <c r="E57" s="284" t="str">
        <f>Formulas!F58</f>
        <v>----</v>
      </c>
      <c r="F57" s="200" t="str">
        <f>Formulas!G58</f>
        <v>RWH</v>
      </c>
      <c r="G57" s="201">
        <f>Formulas!H58</f>
        <v>4</v>
      </c>
      <c r="H57" s="287" t="str">
        <f>Formulas!I58</f>
        <v>How likely the locals are misinformed about the source (ownership, quality, function, etc.)</v>
      </c>
    </row>
    <row r="58" spans="1:8" x14ac:dyDescent="0.35">
      <c r="A58" s="275"/>
      <c r="B58" s="285"/>
      <c r="C58" s="285"/>
      <c r="D58" s="285"/>
      <c r="E58" s="285"/>
      <c r="F58" s="202" t="str">
        <f>Formulas!G59</f>
        <v>Pond</v>
      </c>
      <c r="G58" s="203">
        <f>Formulas!H59</f>
        <v>4</v>
      </c>
      <c r="H58" s="282"/>
    </row>
    <row r="59" spans="1:8" x14ac:dyDescent="0.35">
      <c r="A59" s="275"/>
      <c r="B59" s="285"/>
      <c r="C59" s="285"/>
      <c r="D59" s="285"/>
      <c r="E59" s="285"/>
      <c r="F59" s="202" t="str">
        <f>Formulas!G60</f>
        <v>PSF</v>
      </c>
      <c r="G59" s="203">
        <f>Formulas!H60</f>
        <v>3</v>
      </c>
      <c r="H59" s="282"/>
    </row>
    <row r="60" spans="1:8" x14ac:dyDescent="0.35">
      <c r="A60" s="275"/>
      <c r="B60" s="285"/>
      <c r="C60" s="285"/>
      <c r="D60" s="285"/>
      <c r="E60" s="285"/>
      <c r="F60" s="202" t="str">
        <f>Formulas!G61</f>
        <v>MAR</v>
      </c>
      <c r="G60" s="203">
        <f>Formulas!H61</f>
        <v>1</v>
      </c>
      <c r="H60" s="282"/>
    </row>
    <row r="61" spans="1:8" x14ac:dyDescent="0.35">
      <c r="A61" s="275"/>
      <c r="B61" s="286"/>
      <c r="C61" s="286"/>
      <c r="D61" s="286"/>
      <c r="E61" s="286"/>
      <c r="F61" s="204" t="str">
        <f>Formulas!G62</f>
        <v>TW</v>
      </c>
      <c r="G61" s="205">
        <f>Formulas!H62</f>
        <v>3</v>
      </c>
      <c r="H61" s="283"/>
    </row>
    <row r="62" spans="1:8" ht="14.25" customHeight="1" x14ac:dyDescent="0.35">
      <c r="A62" s="275"/>
      <c r="B62" s="291" t="str">
        <f>Formulas!C63</f>
        <v>Persons Served</v>
      </c>
      <c r="C62" s="291" t="str">
        <f>Formulas!D63</f>
        <v>Average of how many people use the source</v>
      </c>
      <c r="D62" s="291" t="str">
        <f>Formulas!E63</f>
        <v>Data = range of number of people using the source</v>
      </c>
      <c r="E62" s="291" t="str">
        <f>Formulas!F63</f>
        <v>Sum(Mean(Range of people using the source))/Total number of each source</v>
      </c>
      <c r="F62" s="215" t="str">
        <f>Formulas!G63</f>
        <v>RWH</v>
      </c>
      <c r="G62" s="207">
        <f>Formulas!H63</f>
        <v>6</v>
      </c>
      <c r="H62" s="287" t="str">
        <f>Formulas!I63</f>
        <v>How many people can the source serve</v>
      </c>
    </row>
    <row r="63" spans="1:8" x14ac:dyDescent="0.35">
      <c r="A63" s="275"/>
      <c r="B63" s="292"/>
      <c r="C63" s="292"/>
      <c r="D63" s="292"/>
      <c r="E63" s="292"/>
      <c r="F63" s="216" t="str">
        <f>Formulas!G64</f>
        <v>Pond</v>
      </c>
      <c r="G63" s="197">
        <f>Formulas!H64</f>
        <v>708</v>
      </c>
      <c r="H63" s="282"/>
    </row>
    <row r="64" spans="1:8" x14ac:dyDescent="0.35">
      <c r="A64" s="275"/>
      <c r="B64" s="292"/>
      <c r="C64" s="292"/>
      <c r="D64" s="292"/>
      <c r="E64" s="292"/>
      <c r="F64" s="216" t="str">
        <f>Formulas!G65</f>
        <v>PSF</v>
      </c>
      <c r="G64" s="197">
        <f>Formulas!H65</f>
        <v>712</v>
      </c>
      <c r="H64" s="282"/>
    </row>
    <row r="65" spans="1:8" x14ac:dyDescent="0.35">
      <c r="A65" s="275"/>
      <c r="B65" s="292"/>
      <c r="C65" s="292"/>
      <c r="D65" s="292"/>
      <c r="E65" s="292"/>
      <c r="F65" s="216" t="str">
        <f>Formulas!G66</f>
        <v>MAR</v>
      </c>
      <c r="G65" s="197">
        <f>Formulas!H66</f>
        <v>300</v>
      </c>
      <c r="H65" s="282"/>
    </row>
    <row r="66" spans="1:8" x14ac:dyDescent="0.35">
      <c r="A66" s="275"/>
      <c r="B66" s="293"/>
      <c r="C66" s="293"/>
      <c r="D66" s="293"/>
      <c r="E66" s="293"/>
      <c r="F66" s="217" t="str">
        <f>Formulas!G67</f>
        <v>TW</v>
      </c>
      <c r="G66" s="199">
        <f>Formulas!H67</f>
        <v>83</v>
      </c>
      <c r="H66" s="283"/>
    </row>
    <row r="67" spans="1:8" ht="14.25" customHeight="1" x14ac:dyDescent="0.35">
      <c r="A67" s="275"/>
      <c r="B67" s="284" t="str">
        <f>Formulas!C68</f>
        <v>Job Creation</v>
      </c>
      <c r="C67" s="284" t="str">
        <f>Formulas!D68</f>
        <v>Qualitative Interviews</v>
      </c>
      <c r="D67" s="284" t="str">
        <f>Formulas!E68</f>
        <v>----</v>
      </c>
      <c r="E67" s="284" t="str">
        <f>Formulas!F68</f>
        <v>----</v>
      </c>
      <c r="F67" s="202" t="str">
        <f>Formulas!G68</f>
        <v>RWH</v>
      </c>
      <c r="G67" s="197">
        <f>Formulas!H68</f>
        <v>1</v>
      </c>
      <c r="H67" s="287" t="str">
        <f>Formulas!I68</f>
        <v>How likely is it that the source will create a job/s for local community members</v>
      </c>
    </row>
    <row r="68" spans="1:8" x14ac:dyDescent="0.35">
      <c r="A68" s="275"/>
      <c r="B68" s="285"/>
      <c r="C68" s="285"/>
      <c r="D68" s="285"/>
      <c r="E68" s="285"/>
      <c r="F68" s="202" t="str">
        <f>Formulas!G69</f>
        <v>Pond</v>
      </c>
      <c r="G68" s="197">
        <f>Formulas!H69</f>
        <v>2</v>
      </c>
      <c r="H68" s="282"/>
    </row>
    <row r="69" spans="1:8" x14ac:dyDescent="0.35">
      <c r="A69" s="275"/>
      <c r="B69" s="285"/>
      <c r="C69" s="285"/>
      <c r="D69" s="285"/>
      <c r="E69" s="285"/>
      <c r="F69" s="202" t="str">
        <f>Formulas!G70</f>
        <v>PSF</v>
      </c>
      <c r="G69" s="197">
        <f>Formulas!H70</f>
        <v>2</v>
      </c>
      <c r="H69" s="282"/>
    </row>
    <row r="70" spans="1:8" x14ac:dyDescent="0.35">
      <c r="A70" s="275"/>
      <c r="B70" s="285"/>
      <c r="C70" s="285"/>
      <c r="D70" s="285"/>
      <c r="E70" s="285"/>
      <c r="F70" s="202" t="str">
        <f>Formulas!G71</f>
        <v>MAR</v>
      </c>
      <c r="G70" s="197">
        <f>Formulas!H71</f>
        <v>2</v>
      </c>
      <c r="H70" s="282"/>
    </row>
    <row r="71" spans="1:8" ht="12" thickBot="1" x14ac:dyDescent="0.4">
      <c r="A71" s="276"/>
      <c r="B71" s="289"/>
      <c r="C71" s="289"/>
      <c r="D71" s="289"/>
      <c r="E71" s="289"/>
      <c r="F71" s="208" t="str">
        <f>Formulas!G72</f>
        <v>TW</v>
      </c>
      <c r="G71" s="209">
        <f>Formulas!H72</f>
        <v>2</v>
      </c>
      <c r="H71" s="290"/>
    </row>
    <row r="72" spans="1:8" ht="14.25" customHeight="1" x14ac:dyDescent="0.35">
      <c r="A72" s="274" t="str">
        <f>Formulas!B73</f>
        <v>Environmental</v>
      </c>
      <c r="B72" s="277" t="str">
        <f>Formulas!C73</f>
        <v>Prevalence of Source</v>
      </c>
      <c r="C72" s="277" t="str">
        <f>Formulas!D73</f>
        <v>Number of each used for drinking water in Khulna District</v>
      </c>
      <c r="D72" s="295" t="str">
        <f>Formulas!E73</f>
        <v>MAR, BEMS; MAR-salinity; BEMS pilot, HH, Amanda</v>
      </c>
      <c r="E72" s="298" t="str">
        <f>Formulas!F73</f>
        <v>Number of each source used for drinking water in Khulna district</v>
      </c>
      <c r="F72" s="194" t="str">
        <f>Formulas!G73</f>
        <v>RWH</v>
      </c>
      <c r="G72" s="218">
        <f>Formulas!H73</f>
        <v>187</v>
      </c>
      <c r="H72" s="281" t="str">
        <f>Formulas!I73</f>
        <v>How many occurances of this source is currently used in the area</v>
      </c>
    </row>
    <row r="73" spans="1:8" x14ac:dyDescent="0.35">
      <c r="A73" s="275"/>
      <c r="B73" s="278"/>
      <c r="C73" s="278"/>
      <c r="D73" s="296"/>
      <c r="E73" s="299"/>
      <c r="F73" s="196" t="str">
        <f>Formulas!G74</f>
        <v>Pond</v>
      </c>
      <c r="G73" s="218">
        <f>Formulas!H74</f>
        <v>110</v>
      </c>
      <c r="H73" s="282"/>
    </row>
    <row r="74" spans="1:8" x14ac:dyDescent="0.35">
      <c r="A74" s="275"/>
      <c r="B74" s="278"/>
      <c r="C74" s="278"/>
      <c r="D74" s="296"/>
      <c r="E74" s="299"/>
      <c r="F74" s="196" t="str">
        <f>Formulas!G75</f>
        <v>PSF</v>
      </c>
      <c r="G74" s="218">
        <f>Formulas!H75</f>
        <v>70</v>
      </c>
      <c r="H74" s="282"/>
    </row>
    <row r="75" spans="1:8" x14ac:dyDescent="0.35">
      <c r="A75" s="275"/>
      <c r="B75" s="278"/>
      <c r="C75" s="278"/>
      <c r="D75" s="296"/>
      <c r="E75" s="299"/>
      <c r="F75" s="196" t="str">
        <f>Formulas!G76</f>
        <v>MAR</v>
      </c>
      <c r="G75" s="218">
        <f>Formulas!H76</f>
        <v>7</v>
      </c>
      <c r="H75" s="282"/>
    </row>
    <row r="76" spans="1:8" ht="12" thickBot="1" x14ac:dyDescent="0.4">
      <c r="A76" s="275"/>
      <c r="B76" s="279"/>
      <c r="C76" s="279"/>
      <c r="D76" s="297"/>
      <c r="E76" s="300"/>
      <c r="F76" s="196" t="str">
        <f>Formulas!G77</f>
        <v>TW</v>
      </c>
      <c r="G76" s="218">
        <f>Formulas!H77</f>
        <v>122</v>
      </c>
      <c r="H76" s="283"/>
    </row>
    <row r="77" spans="1:8" ht="14.25" customHeight="1" x14ac:dyDescent="0.35">
      <c r="A77" s="275"/>
      <c r="B77" s="291" t="str">
        <f>Formulas!C78</f>
        <v>Distance to Source</v>
      </c>
      <c r="C77" s="291" t="str">
        <f>Formulas!D78</f>
        <v>Travel time to source</v>
      </c>
      <c r="D77" s="294" t="str">
        <f>Formulas!E78</f>
        <v>BEMS, pilot, HH</v>
      </c>
      <c r="E77" s="291" t="str">
        <f>Formulas!F78</f>
        <v>Average travel time to source (minutes)</v>
      </c>
      <c r="F77" s="215" t="str">
        <f>Formulas!G78</f>
        <v>RWH</v>
      </c>
      <c r="G77" s="219">
        <f>Formulas!H78</f>
        <v>1.91</v>
      </c>
      <c r="H77" s="287" t="str">
        <f>Formulas!I78</f>
        <v>How far do people travel to this source</v>
      </c>
    </row>
    <row r="78" spans="1:8" x14ac:dyDescent="0.35">
      <c r="A78" s="275"/>
      <c r="B78" s="292"/>
      <c r="C78" s="292"/>
      <c r="D78" s="292"/>
      <c r="E78" s="292"/>
      <c r="F78" s="216" t="str">
        <f>Formulas!G79</f>
        <v>Pond</v>
      </c>
      <c r="G78" s="220">
        <f>Formulas!H79</f>
        <v>5.0199999999999996</v>
      </c>
      <c r="H78" s="282"/>
    </row>
    <row r="79" spans="1:8" x14ac:dyDescent="0.35">
      <c r="A79" s="275"/>
      <c r="B79" s="292"/>
      <c r="C79" s="292"/>
      <c r="D79" s="292"/>
      <c r="E79" s="292"/>
      <c r="F79" s="216" t="str">
        <f>Formulas!G80</f>
        <v>PSF</v>
      </c>
      <c r="G79" s="220">
        <f>Formulas!H80</f>
        <v>4.72</v>
      </c>
      <c r="H79" s="282"/>
    </row>
    <row r="80" spans="1:8" x14ac:dyDescent="0.35">
      <c r="A80" s="275"/>
      <c r="B80" s="292"/>
      <c r="C80" s="292"/>
      <c r="D80" s="292"/>
      <c r="E80" s="292"/>
      <c r="F80" s="216" t="str">
        <f>Formulas!G81</f>
        <v>MAR</v>
      </c>
      <c r="G80" s="220">
        <f>Formulas!H81</f>
        <v>15</v>
      </c>
      <c r="H80" s="282"/>
    </row>
    <row r="81" spans="1:8" x14ac:dyDescent="0.35">
      <c r="A81" s="275"/>
      <c r="B81" s="293"/>
      <c r="C81" s="293"/>
      <c r="D81" s="293"/>
      <c r="E81" s="293"/>
      <c r="F81" s="217" t="str">
        <f>Formulas!G82</f>
        <v>TW</v>
      </c>
      <c r="G81" s="221">
        <f>Formulas!H82</f>
        <v>11.39</v>
      </c>
      <c r="H81" s="283"/>
    </row>
    <row r="82" spans="1:8" ht="14.25" customHeight="1" x14ac:dyDescent="0.35">
      <c r="A82" s="275"/>
      <c r="B82" s="284" t="str">
        <f>Formulas!C83</f>
        <v>Hazard Impact</v>
      </c>
      <c r="C82" s="284" t="str">
        <f>Formulas!D83</f>
        <v>Qualitative Interviews</v>
      </c>
      <c r="D82" s="284" t="str">
        <f>Formulas!E83</f>
        <v>----</v>
      </c>
      <c r="E82" s="284" t="str">
        <f>Formulas!F83</f>
        <v>----</v>
      </c>
      <c r="F82" s="200" t="str">
        <f>Formulas!G83</f>
        <v>RWH</v>
      </c>
      <c r="G82" s="201">
        <f>Formulas!H83</f>
        <v>5</v>
      </c>
      <c r="H82" s="287" t="str">
        <f>Formulas!I83</f>
        <v>How likely is it that the source will be negatively impacted by an environmental hazard (cyclone, flood, drought, etc)</v>
      </c>
    </row>
    <row r="83" spans="1:8" x14ac:dyDescent="0.35">
      <c r="A83" s="275"/>
      <c r="B83" s="285"/>
      <c r="C83" s="285"/>
      <c r="D83" s="285"/>
      <c r="E83" s="285"/>
      <c r="F83" s="202" t="str">
        <f>Formulas!G84</f>
        <v>Pond</v>
      </c>
      <c r="G83" s="203">
        <f>Formulas!H84</f>
        <v>1</v>
      </c>
      <c r="H83" s="282"/>
    </row>
    <row r="84" spans="1:8" x14ac:dyDescent="0.35">
      <c r="A84" s="275"/>
      <c r="B84" s="285"/>
      <c r="C84" s="285"/>
      <c r="D84" s="285"/>
      <c r="E84" s="285"/>
      <c r="F84" s="202" t="str">
        <f>Formulas!G85</f>
        <v>PSF</v>
      </c>
      <c r="G84" s="203">
        <f>Formulas!H85</f>
        <v>2</v>
      </c>
      <c r="H84" s="282"/>
    </row>
    <row r="85" spans="1:8" x14ac:dyDescent="0.35">
      <c r="A85" s="275"/>
      <c r="B85" s="285"/>
      <c r="C85" s="285"/>
      <c r="D85" s="285"/>
      <c r="E85" s="285"/>
      <c r="F85" s="202" t="str">
        <f>Formulas!G86</f>
        <v>MAR</v>
      </c>
      <c r="G85" s="203">
        <f>Formulas!H86</f>
        <v>3</v>
      </c>
      <c r="H85" s="282"/>
    </row>
    <row r="86" spans="1:8" x14ac:dyDescent="0.35">
      <c r="A86" s="275"/>
      <c r="B86" s="286"/>
      <c r="C86" s="286"/>
      <c r="D86" s="286"/>
      <c r="E86" s="286"/>
      <c r="F86" s="204" t="str">
        <f>Formulas!G87</f>
        <v>TW</v>
      </c>
      <c r="G86" s="205">
        <f>Formulas!H87</f>
        <v>5</v>
      </c>
      <c r="H86" s="283"/>
    </row>
    <row r="87" spans="1:8" ht="14.25" customHeight="1" x14ac:dyDescent="0.35">
      <c r="A87" s="275"/>
      <c r="B87" s="284" t="str">
        <f>Formulas!C88</f>
        <v>Resilience</v>
      </c>
      <c r="C87" s="284" t="str">
        <f>Formulas!D88</f>
        <v>Qualitative Interviews</v>
      </c>
      <c r="D87" s="284" t="str">
        <f>Formulas!E88</f>
        <v>----</v>
      </c>
      <c r="E87" s="284" t="str">
        <f>Formulas!F88</f>
        <v>----</v>
      </c>
      <c r="F87" s="200" t="str">
        <f>Formulas!G88</f>
        <v>RWH</v>
      </c>
      <c r="G87" s="207">
        <f>Formulas!H88</f>
        <v>5</v>
      </c>
      <c r="H87" s="287" t="str">
        <f>Formulas!I88</f>
        <v>How easily can the source recover from a negative hazard impact</v>
      </c>
    </row>
    <row r="88" spans="1:8" x14ac:dyDescent="0.35">
      <c r="A88" s="275"/>
      <c r="B88" s="285"/>
      <c r="C88" s="285"/>
      <c r="D88" s="285"/>
      <c r="E88" s="285"/>
      <c r="F88" s="202" t="str">
        <f>Formulas!G89</f>
        <v>Pond</v>
      </c>
      <c r="G88" s="197">
        <f>Formulas!H89</f>
        <v>2</v>
      </c>
      <c r="H88" s="282"/>
    </row>
    <row r="89" spans="1:8" x14ac:dyDescent="0.35">
      <c r="A89" s="275"/>
      <c r="B89" s="285"/>
      <c r="C89" s="285"/>
      <c r="D89" s="285"/>
      <c r="E89" s="285"/>
      <c r="F89" s="202" t="str">
        <f>Formulas!G90</f>
        <v>PSF</v>
      </c>
      <c r="G89" s="197">
        <f>Formulas!H90</f>
        <v>2</v>
      </c>
      <c r="H89" s="282"/>
    </row>
    <row r="90" spans="1:8" x14ac:dyDescent="0.35">
      <c r="A90" s="275"/>
      <c r="B90" s="285"/>
      <c r="C90" s="285"/>
      <c r="D90" s="285"/>
      <c r="E90" s="285"/>
      <c r="F90" s="202" t="str">
        <f>Formulas!G91</f>
        <v>MAR</v>
      </c>
      <c r="G90" s="197">
        <f>Formulas!H91</f>
        <v>3</v>
      </c>
      <c r="H90" s="282"/>
    </row>
    <row r="91" spans="1:8" ht="12" thickBot="1" x14ac:dyDescent="0.4">
      <c r="A91" s="276"/>
      <c r="B91" s="289"/>
      <c r="C91" s="289"/>
      <c r="D91" s="289"/>
      <c r="E91" s="289"/>
      <c r="F91" s="208" t="str">
        <f>Formulas!G92</f>
        <v>TW</v>
      </c>
      <c r="G91" s="209">
        <f>Formulas!H92</f>
        <v>5</v>
      </c>
      <c r="H91" s="290"/>
    </row>
  </sheetData>
  <mergeCells count="95">
    <mergeCell ref="H82:H86"/>
    <mergeCell ref="B87:B91"/>
    <mergeCell ref="C87:C91"/>
    <mergeCell ref="D87:D91"/>
    <mergeCell ref="E87:E91"/>
    <mergeCell ref="H87:H91"/>
    <mergeCell ref="A72:A91"/>
    <mergeCell ref="B72:B76"/>
    <mergeCell ref="C72:C76"/>
    <mergeCell ref="D72:D76"/>
    <mergeCell ref="E72:E76"/>
    <mergeCell ref="B82:B86"/>
    <mergeCell ref="C82:C86"/>
    <mergeCell ref="D82:D86"/>
    <mergeCell ref="E82:E86"/>
    <mergeCell ref="H72:H76"/>
    <mergeCell ref="B77:B81"/>
    <mergeCell ref="C77:C81"/>
    <mergeCell ref="D77:D81"/>
    <mergeCell ref="E77:E81"/>
    <mergeCell ref="H77:H81"/>
    <mergeCell ref="H57:H61"/>
    <mergeCell ref="B67:B71"/>
    <mergeCell ref="C67:C71"/>
    <mergeCell ref="D67:D71"/>
    <mergeCell ref="E67:E71"/>
    <mergeCell ref="H67:H71"/>
    <mergeCell ref="B62:B66"/>
    <mergeCell ref="C62:C66"/>
    <mergeCell ref="D62:D66"/>
    <mergeCell ref="E62:E66"/>
    <mergeCell ref="H62:H66"/>
    <mergeCell ref="A47:A71"/>
    <mergeCell ref="B47:B51"/>
    <mergeCell ref="C47:C51"/>
    <mergeCell ref="D47:D51"/>
    <mergeCell ref="E47:E51"/>
    <mergeCell ref="B57:B61"/>
    <mergeCell ref="C57:C61"/>
    <mergeCell ref="D57:D61"/>
    <mergeCell ref="E57:E61"/>
    <mergeCell ref="H47:H51"/>
    <mergeCell ref="B52:B56"/>
    <mergeCell ref="C52:C56"/>
    <mergeCell ref="D52:D56"/>
    <mergeCell ref="E52:E56"/>
    <mergeCell ref="H52:H56"/>
    <mergeCell ref="H42:H46"/>
    <mergeCell ref="B37:B41"/>
    <mergeCell ref="C37:C41"/>
    <mergeCell ref="D37:D41"/>
    <mergeCell ref="E37:E41"/>
    <mergeCell ref="H37:H41"/>
    <mergeCell ref="H22:H26"/>
    <mergeCell ref="H27:H31"/>
    <mergeCell ref="B32:B36"/>
    <mergeCell ref="C32:C36"/>
    <mergeCell ref="D32:D36"/>
    <mergeCell ref="E32:E36"/>
    <mergeCell ref="H32:H36"/>
    <mergeCell ref="A27:A46"/>
    <mergeCell ref="B27:B31"/>
    <mergeCell ref="C27:C31"/>
    <mergeCell ref="D27:D31"/>
    <mergeCell ref="E27:E31"/>
    <mergeCell ref="B42:B46"/>
    <mergeCell ref="C42:C46"/>
    <mergeCell ref="D42:D46"/>
    <mergeCell ref="E42:E46"/>
    <mergeCell ref="H12:H16"/>
    <mergeCell ref="B17:B21"/>
    <mergeCell ref="C17:C21"/>
    <mergeCell ref="D17:D21"/>
    <mergeCell ref="E17:E21"/>
    <mergeCell ref="H17:H21"/>
    <mergeCell ref="H2:H6"/>
    <mergeCell ref="B7:B11"/>
    <mergeCell ref="C7:C11"/>
    <mergeCell ref="D7:D11"/>
    <mergeCell ref="E7:E11"/>
    <mergeCell ref="H7:H11"/>
    <mergeCell ref="F1:G1"/>
    <mergeCell ref="A2:A26"/>
    <mergeCell ref="B2:B6"/>
    <mergeCell ref="C2:C6"/>
    <mergeCell ref="D2:D6"/>
    <mergeCell ref="E2:E6"/>
    <mergeCell ref="B12:B16"/>
    <mergeCell ref="C12:C16"/>
    <mergeCell ref="D12:D16"/>
    <mergeCell ref="E12:E16"/>
    <mergeCell ref="B22:B26"/>
    <mergeCell ref="C22:C26"/>
    <mergeCell ref="D22:D26"/>
    <mergeCell ref="E22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F17" sqref="F17"/>
    </sheetView>
  </sheetViews>
  <sheetFormatPr defaultRowHeight="13.9" x14ac:dyDescent="0.4"/>
  <cols>
    <col min="1" max="16384" width="9.06640625" style="160"/>
  </cols>
  <sheetData>
    <row r="1" spans="1:19" x14ac:dyDescent="0.4">
      <c r="B1" s="160" t="s">
        <v>128</v>
      </c>
      <c r="C1" s="160" t="s">
        <v>133</v>
      </c>
      <c r="D1" s="160" t="s">
        <v>134</v>
      </c>
      <c r="E1" s="160" t="s">
        <v>135</v>
      </c>
      <c r="F1" s="160" t="s">
        <v>136</v>
      </c>
      <c r="G1" s="160" t="s">
        <v>137</v>
      </c>
      <c r="H1" s="160" t="s">
        <v>138</v>
      </c>
      <c r="I1" s="160" t="s">
        <v>139</v>
      </c>
      <c r="J1" s="160" t="s">
        <v>140</v>
      </c>
      <c r="K1" s="160" t="s">
        <v>141</v>
      </c>
      <c r="L1" s="160" t="s">
        <v>40</v>
      </c>
      <c r="M1" s="160" t="s">
        <v>142</v>
      </c>
      <c r="N1" s="160" t="s">
        <v>143</v>
      </c>
      <c r="O1" s="160" t="s">
        <v>144</v>
      </c>
      <c r="P1" s="160" t="s">
        <v>145</v>
      </c>
      <c r="Q1" s="160" t="s">
        <v>146</v>
      </c>
      <c r="R1" s="160" t="s">
        <v>147</v>
      </c>
      <c r="S1" s="160" t="s">
        <v>47</v>
      </c>
    </row>
    <row r="2" spans="1:19" x14ac:dyDescent="0.4">
      <c r="A2" s="148" t="s">
        <v>25</v>
      </c>
      <c r="B2" s="161">
        <f>Formulas!M3</f>
        <v>43.850267379679138</v>
      </c>
      <c r="C2" s="161">
        <f>Formulas!M8</f>
        <v>100</v>
      </c>
      <c r="D2" s="161">
        <f>Formulas!M13</f>
        <v>97.326203208556151</v>
      </c>
      <c r="E2" s="161">
        <f>Formulas!M18</f>
        <v>75</v>
      </c>
      <c r="F2" s="161">
        <f>Formulas!M23</f>
        <v>100</v>
      </c>
      <c r="G2" s="161">
        <f>Formulas!M28</f>
        <v>96.12488705953217</v>
      </c>
      <c r="H2" s="161">
        <f>Formulas!M33</f>
        <v>100</v>
      </c>
      <c r="I2" s="161">
        <f>Formulas!M38</f>
        <v>100</v>
      </c>
      <c r="J2" s="161">
        <f>Formulas!M43</f>
        <v>100</v>
      </c>
      <c r="K2" s="161">
        <f>Formulas!M48</f>
        <v>100</v>
      </c>
      <c r="L2" s="161">
        <f>Formulas!M53</f>
        <v>50</v>
      </c>
      <c r="M2" s="161">
        <f>Formulas!M58</f>
        <v>75</v>
      </c>
      <c r="N2" s="161">
        <f>Formulas!M63</f>
        <v>0.59999999999999432</v>
      </c>
      <c r="O2" s="161">
        <f>Formulas!M68</f>
        <v>0</v>
      </c>
      <c r="P2" s="161">
        <f>Formulas!M73</f>
        <v>93.5</v>
      </c>
      <c r="Q2" s="161">
        <f>Formulas!M78</f>
        <v>87.266666666666666</v>
      </c>
      <c r="R2" s="161">
        <f>Formulas!M83</f>
        <v>100</v>
      </c>
      <c r="S2" s="161">
        <f>Formulas!M88</f>
        <v>100</v>
      </c>
    </row>
    <row r="3" spans="1:19" x14ac:dyDescent="0.4">
      <c r="A3" s="148" t="s">
        <v>54</v>
      </c>
      <c r="B3" s="161">
        <f>Formulas!M4</f>
        <v>73.319327731092443</v>
      </c>
      <c r="C3" s="161">
        <f>Formulas!M9</f>
        <v>25</v>
      </c>
      <c r="D3" s="161">
        <f>Formulas!M14</f>
        <v>40.319710893774072</v>
      </c>
      <c r="E3" s="161">
        <f>Formulas!M19</f>
        <v>100</v>
      </c>
      <c r="F3" s="161">
        <f>Formulas!M24</f>
        <v>75</v>
      </c>
      <c r="G3" s="161">
        <f>Formulas!M29</f>
        <v>59.231000903523743</v>
      </c>
      <c r="H3" s="161">
        <f>Formulas!M34</f>
        <v>25</v>
      </c>
      <c r="I3" s="161">
        <f>Formulas!M39</f>
        <v>100</v>
      </c>
      <c r="J3" s="161">
        <f>Formulas!M44</f>
        <v>0</v>
      </c>
      <c r="K3" s="161">
        <f>Formulas!M49</f>
        <v>75</v>
      </c>
      <c r="L3" s="161">
        <f>Formulas!M54</f>
        <v>100</v>
      </c>
      <c r="M3" s="161">
        <f>Formulas!M59</f>
        <v>75</v>
      </c>
      <c r="N3" s="161">
        <f>Formulas!M64</f>
        <v>70.8</v>
      </c>
      <c r="O3" s="161">
        <f>Formulas!M69</f>
        <v>25</v>
      </c>
      <c r="P3" s="161">
        <f>Formulas!M74</f>
        <v>55</v>
      </c>
      <c r="Q3" s="161">
        <f>Formulas!M79</f>
        <v>66.533333333333331</v>
      </c>
      <c r="R3" s="161">
        <f>Formulas!M84</f>
        <v>0</v>
      </c>
      <c r="S3" s="161">
        <f>Formulas!M89</f>
        <v>25</v>
      </c>
    </row>
    <row r="4" spans="1:19" x14ac:dyDescent="0.4">
      <c r="A4" s="148" t="s">
        <v>19</v>
      </c>
      <c r="B4" s="161">
        <f>Formulas!M5</f>
        <v>86.87214611872146</v>
      </c>
      <c r="C4" s="161">
        <f>Formulas!M10</f>
        <v>75</v>
      </c>
      <c r="D4" s="161">
        <f>Formulas!M15</f>
        <v>86.387152576047157</v>
      </c>
      <c r="E4" s="161">
        <f>Formulas!M20</f>
        <v>0</v>
      </c>
      <c r="F4" s="161">
        <f>Formulas!M25</f>
        <v>50</v>
      </c>
      <c r="G4" s="161">
        <f>Formulas!M30</f>
        <v>95.371950607368746</v>
      </c>
      <c r="H4" s="161">
        <f>Formulas!M35</f>
        <v>100</v>
      </c>
      <c r="I4" s="161">
        <f>Formulas!M40</f>
        <v>97.5</v>
      </c>
      <c r="J4" s="161">
        <f>Formulas!M45</f>
        <v>100</v>
      </c>
      <c r="K4" s="161">
        <f>Formulas!M50</f>
        <v>50</v>
      </c>
      <c r="L4" s="161">
        <f>Formulas!M55</f>
        <v>75</v>
      </c>
      <c r="M4" s="161">
        <f>Formulas!M60</f>
        <v>50</v>
      </c>
      <c r="N4" s="161">
        <f>Formulas!M65</f>
        <v>71.2</v>
      </c>
      <c r="O4" s="161">
        <f>Formulas!M70</f>
        <v>25</v>
      </c>
      <c r="P4" s="161">
        <f>Formulas!M75</f>
        <v>35</v>
      </c>
      <c r="Q4" s="161">
        <f>Formulas!M80</f>
        <v>68.533333333333331</v>
      </c>
      <c r="R4" s="161">
        <f>Formulas!M85</f>
        <v>25</v>
      </c>
      <c r="S4" s="161">
        <f>Formulas!M90</f>
        <v>25</v>
      </c>
    </row>
    <row r="5" spans="1:19" x14ac:dyDescent="0.4">
      <c r="A5" s="148" t="s">
        <v>26</v>
      </c>
      <c r="B5" s="161">
        <f>Formulas!M6</f>
        <v>41.666666666666664</v>
      </c>
      <c r="C5" s="161">
        <f>Formulas!M11</f>
        <v>75</v>
      </c>
      <c r="D5" s="161">
        <f>Formulas!M16</f>
        <v>64.043218046135451</v>
      </c>
      <c r="E5" s="161">
        <f>Formulas!M21</f>
        <v>0</v>
      </c>
      <c r="F5" s="161">
        <f>Formulas!M26</f>
        <v>50</v>
      </c>
      <c r="G5" s="161">
        <f>Formulas!M31</f>
        <v>40.156610782049995</v>
      </c>
      <c r="H5" s="161">
        <f>Formulas!M36</f>
        <v>100</v>
      </c>
      <c r="I5" s="161">
        <f>Formulas!M41</f>
        <v>18.75</v>
      </c>
      <c r="J5" s="161">
        <f>Formulas!M46</f>
        <v>100</v>
      </c>
      <c r="K5" s="161">
        <f>Formulas!M51</f>
        <v>25</v>
      </c>
      <c r="L5" s="161">
        <f>Formulas!M56</f>
        <v>50</v>
      </c>
      <c r="M5" s="161">
        <f>Formulas!M61</f>
        <v>0</v>
      </c>
      <c r="N5" s="161">
        <f>Formulas!M66</f>
        <v>30</v>
      </c>
      <c r="O5" s="161">
        <f>Formulas!M71</f>
        <v>25</v>
      </c>
      <c r="P5" s="161">
        <f>Formulas!M76</f>
        <v>3.5</v>
      </c>
      <c r="Q5" s="161">
        <f>Formulas!M81</f>
        <v>0</v>
      </c>
      <c r="R5" s="161">
        <f>Formulas!M86</f>
        <v>50</v>
      </c>
      <c r="S5" s="161">
        <f>Formulas!M91</f>
        <v>50</v>
      </c>
    </row>
    <row r="6" spans="1:19" x14ac:dyDescent="0.4">
      <c r="A6" s="148" t="s">
        <v>17</v>
      </c>
      <c r="B6" s="161">
        <f>Formulas!M7</f>
        <v>94.735449735449734</v>
      </c>
      <c r="C6" s="161">
        <f>Formulas!M12</f>
        <v>75</v>
      </c>
      <c r="D6" s="161">
        <f>Formulas!M17</f>
        <v>35.8550282838561</v>
      </c>
      <c r="E6" s="161">
        <f>Formulas!M22</f>
        <v>75</v>
      </c>
      <c r="F6" s="161">
        <f>Formulas!M27</f>
        <v>75</v>
      </c>
      <c r="G6" s="161">
        <f>Formulas!M32</f>
        <v>79.811263929324369</v>
      </c>
      <c r="H6" s="161">
        <f>Formulas!M37</f>
        <v>25</v>
      </c>
      <c r="I6" s="161">
        <f>Formulas!M42</f>
        <v>100</v>
      </c>
      <c r="J6" s="161">
        <f>Formulas!M47</f>
        <v>100</v>
      </c>
      <c r="K6" s="161">
        <f>Formulas!M52</f>
        <v>75</v>
      </c>
      <c r="L6" s="161">
        <f>Formulas!M57</f>
        <v>75</v>
      </c>
      <c r="M6" s="161">
        <f>Formulas!M62</f>
        <v>50</v>
      </c>
      <c r="N6" s="161">
        <f>Formulas!M67</f>
        <v>8.2999999999999972</v>
      </c>
      <c r="O6" s="161">
        <f>Formulas!M72</f>
        <v>25</v>
      </c>
      <c r="P6" s="161">
        <f>Formulas!M77</f>
        <v>61</v>
      </c>
      <c r="Q6" s="161">
        <f>Formulas!M82</f>
        <v>24.066666666666663</v>
      </c>
      <c r="R6" s="161">
        <f>Formulas!M87</f>
        <v>100</v>
      </c>
      <c r="S6" s="161">
        <f>Formulas!M92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to Evaluation Formulas</vt:lpstr>
      <vt:lpstr>Derviation of Scores</vt:lpstr>
      <vt:lpstr>Formulas</vt:lpstr>
      <vt:lpstr>FINAL</vt:lpstr>
      <vt:lpstr>Performance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Peters</dc:creator>
  <cp:lastModifiedBy>Chelsea Peters</cp:lastModifiedBy>
  <dcterms:created xsi:type="dcterms:W3CDTF">2017-06-06T16:47:15Z</dcterms:created>
  <dcterms:modified xsi:type="dcterms:W3CDTF">2017-09-06T16:07:43Z</dcterms:modified>
</cp:coreProperties>
</file>