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yectos\CTT\Arquitectura\"/>
    </mc:Choice>
  </mc:AlternateContent>
  <bookViews>
    <workbookView xWindow="0" yWindow="0" windowWidth="23040" windowHeight="8620"/>
  </bookViews>
  <sheets>
    <sheet name="Escenario Medio - LargoPlazo" sheetId="1" r:id="rId1"/>
    <sheet name="Notas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H29" i="1"/>
  <c r="I29" i="1"/>
  <c r="J29" i="1"/>
  <c r="K29" i="1"/>
  <c r="L29" i="1"/>
  <c r="M29" i="1"/>
  <c r="N29" i="1"/>
  <c r="O29" i="1"/>
  <c r="P29" i="1"/>
  <c r="Q29" i="1"/>
  <c r="F29" i="1"/>
  <c r="F11" i="1"/>
  <c r="D23" i="1"/>
  <c r="N22" i="1" s="1"/>
  <c r="D20" i="1"/>
  <c r="K19" i="1" s="1"/>
  <c r="I19" i="1"/>
  <c r="J19" i="1"/>
  <c r="G11" i="1"/>
  <c r="H11" i="1"/>
  <c r="I11" i="1"/>
  <c r="J11" i="1"/>
  <c r="K11" i="1"/>
  <c r="L11" i="1"/>
  <c r="M11" i="1"/>
  <c r="N11" i="1"/>
  <c r="O11" i="1"/>
  <c r="P11" i="1"/>
  <c r="Q11" i="1"/>
  <c r="L19" i="1" l="1"/>
  <c r="F19" i="1"/>
  <c r="O19" i="1"/>
  <c r="M19" i="1"/>
  <c r="Q19" i="1"/>
  <c r="H19" i="1"/>
  <c r="P19" i="1"/>
  <c r="G19" i="1"/>
  <c r="N19" i="1"/>
  <c r="O22" i="1"/>
  <c r="M22" i="1"/>
  <c r="Q22" i="1"/>
  <c r="P22" i="1"/>
  <c r="L22" i="1"/>
  <c r="K22" i="1"/>
  <c r="J22" i="1"/>
  <c r="F22" i="1"/>
  <c r="I22" i="1"/>
  <c r="H22" i="1"/>
  <c r="G22" i="1"/>
  <c r="F7" i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G7" i="1" l="1"/>
  <c r="H7" i="1" s="1"/>
  <c r="I7" i="1" s="1"/>
  <c r="J7" i="1" s="1"/>
  <c r="K7" i="1" s="1"/>
  <c r="L7" i="1" s="1"/>
  <c r="M7" i="1" s="1"/>
  <c r="N7" i="1" s="1"/>
  <c r="O7" i="1" s="1"/>
  <c r="P7" i="1" s="1"/>
  <c r="Q7" i="1" s="1"/>
  <c r="B12" i="1"/>
  <c r="F17" i="1"/>
  <c r="Q17" i="1" l="1"/>
  <c r="P17" i="1"/>
  <c r="O17" i="1"/>
  <c r="N17" i="1"/>
  <c r="M17" i="1"/>
  <c r="L17" i="1"/>
  <c r="K17" i="1"/>
  <c r="J17" i="1"/>
  <c r="I17" i="1"/>
  <c r="H17" i="1"/>
  <c r="G17" i="1"/>
  <c r="B25" i="1" l="1"/>
  <c r="B18" i="1"/>
  <c r="B30" i="1"/>
  <c r="F6" i="1" l="1"/>
  <c r="F8" i="1"/>
  <c r="G8" i="1"/>
  <c r="H8" i="1" l="1"/>
  <c r="I8" i="1" l="1"/>
  <c r="G6" i="1"/>
  <c r="J8" i="1" l="1"/>
  <c r="H6" i="1"/>
  <c r="K8" i="1" l="1"/>
  <c r="I6" i="1"/>
  <c r="L8" i="1" l="1"/>
  <c r="J6" i="1"/>
  <c r="M8" i="1" l="1"/>
  <c r="K6" i="1"/>
  <c r="N8" i="1" l="1"/>
  <c r="L6" i="1"/>
  <c r="O8" i="1" l="1"/>
  <c r="M6" i="1"/>
  <c r="P8" i="1" l="1"/>
  <c r="N6" i="1"/>
  <c r="Q8" i="1" l="1"/>
  <c r="O6" i="1"/>
  <c r="P6" i="1" l="1"/>
  <c r="Q6" i="1" l="1"/>
  <c r="B9" i="1" s="1"/>
  <c r="B31" i="1" s="1"/>
  <c r="B34" i="1" l="1"/>
</calcChain>
</file>

<file path=xl/sharedStrings.xml><?xml version="1.0" encoding="utf-8"?>
<sst xmlns="http://schemas.openxmlformats.org/spreadsheetml/2006/main" count="90" uniqueCount="72">
  <si>
    <t>Servicio AWS</t>
  </si>
  <si>
    <t>Drivers</t>
  </si>
  <si>
    <t>Asunciones</t>
  </si>
  <si>
    <t>Unidades \ Meses</t>
  </si>
  <si>
    <t>Amazon S3 Standard</t>
  </si>
  <si>
    <t>GB/month</t>
  </si>
  <si>
    <t>Tasa crecimiento de datos</t>
  </si>
  <si>
    <t>TB/año</t>
  </si>
  <si>
    <t>Carga Inicial</t>
  </si>
  <si>
    <t>TB</t>
  </si>
  <si>
    <t>%</t>
  </si>
  <si>
    <t>Almacenamiento 1</t>
  </si>
  <si>
    <t>USD/GB</t>
  </si>
  <si>
    <t>Almacenamiento 2</t>
  </si>
  <si>
    <t>Salida Data Transfer almacenamiento 1</t>
  </si>
  <si>
    <t>Data Transfer almacenamiento 1</t>
  </si>
  <si>
    <t>Total</t>
  </si>
  <si>
    <t>Glue</t>
  </si>
  <si>
    <t>Nº Objetos almacenados</t>
  </si>
  <si>
    <t>Menos de un millón de tablas</t>
  </si>
  <si>
    <t>Nº medio de trabajos</t>
  </si>
  <si>
    <t>trabajos</t>
  </si>
  <si>
    <t>Nº medio DPUs consumidos</t>
  </si>
  <si>
    <t>DPUs</t>
  </si>
  <si>
    <t>Nº medio de horas trabajos</t>
  </si>
  <si>
    <t>horas/trabajo</t>
  </si>
  <si>
    <t>DPU/Hora Rastreadores</t>
  </si>
  <si>
    <t>USD/mes</t>
  </si>
  <si>
    <t>EC2</t>
  </si>
  <si>
    <t>Tamaño instancia</t>
  </si>
  <si>
    <t>m5a.4xlarge (*Características al pie)</t>
  </si>
  <si>
    <t>USD/hora</t>
  </si>
  <si>
    <t>Hora de servicio</t>
  </si>
  <si>
    <t>horas/mes</t>
  </si>
  <si>
    <t>Nº Instancias</t>
  </si>
  <si>
    <t>EMR</t>
  </si>
  <si>
    <t>Athena</t>
  </si>
  <si>
    <t>Número de queries</t>
  </si>
  <si>
    <t>queries/mes</t>
  </si>
  <si>
    <t>Espacio escaneado por query</t>
  </si>
  <si>
    <t>Espacio medio escaneado por query</t>
  </si>
  <si>
    <t>GB</t>
  </si>
  <si>
    <t>Precio por query</t>
  </si>
  <si>
    <t>USD/TB</t>
  </si>
  <si>
    <t>TOTAL COSTE AWS</t>
  </si>
  <si>
    <t>Tasa de cambio</t>
  </si>
  <si>
    <t>Tamaño de instancia</t>
  </si>
  <si>
    <t>CPU virtual</t>
  </si>
  <si>
    <t>Memoria (GiB)</t>
  </si>
  <si>
    <t>Almacenamiento de la instancia (GiB)</t>
  </si>
  <si>
    <t>Ancho de banda de red (Gbps)</t>
  </si>
  <si>
    <t>Ancho de banda de EBS (Mbps)</t>
  </si>
  <si>
    <t>Observaciones</t>
  </si>
  <si>
    <t>m5a.4xlarge</t>
  </si>
  <si>
    <t>Solo EBS</t>
  </si>
  <si>
    <t>Hasta 10</t>
  </si>
  <si>
    <t>Es necesario levantar la instancia EC2</t>
  </si>
  <si>
    <t>Servicios</t>
  </si>
  <si>
    <t>Consideraciones</t>
  </si>
  <si>
    <t>S3</t>
  </si>
  <si>
    <t>El trafico de entrada al almacenamiento es gratuita y una tasa de hasta 1Gb al mes de trafico de salida es gratuita se recomenda el uso del ciclo de vida de los datos para reducir costes</t>
  </si>
  <si>
    <t xml:space="preserve">EMR </t>
  </si>
  <si>
    <t>El servicio se cobra por cada Tb escaneado, por tanto ouede ahorrar entre un 30% y un 90% en los costes de consulta y obtener un desempeño mejor si comprime, divide en particiones y convierte los datos en formatos en columnas. Cada una de estas operaciones reduce la cantidad de datos que Amazon Athena debe escanear para ejecutar una consulta.</t>
  </si>
  <si>
    <t xml:space="preserve"> Data Transfer </t>
  </si>
  <si>
    <t>Transferencia</t>
  </si>
  <si>
    <t>Tasa de queries</t>
  </si>
  <si>
    <t>Se recomienda spot o reserva de instancias y un uso bajo demanda</t>
  </si>
  <si>
    <t xml:space="preserve"> Tasa de uso al mes (4 Semana, 5 dias, 10 Horas) </t>
  </si>
  <si>
    <t>Sobrecarga EMR 
(EMR Necesita almacenamiento adicional)</t>
  </si>
  <si>
    <t>Tasa de almacenamiento 1
 (S3 Stándard)</t>
  </si>
  <si>
    <t>Tasa almacenamiento 2 
(S3 Única zona - Acceso poco frecuente)</t>
  </si>
  <si>
    <t>Volumen de trabajo generado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</si>
</sst>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[$$-409]* #,##0.00_ ;_-[$$-409]* \-#,##0.00\ ;_-[$$-409]* &quot;-&quot;??_ ;_-@_ "/>
    <numFmt numFmtId="165" formatCode="_-* #,##0.00\ [$€-C0A]_-;\-* #,##0.00\ [$€-C0A]_-;_-* &quot;-&quot;??\ [$€-C0A]_-;_-@_-"/>
    <numFmt numFmtId="166" formatCode="#,##0.0000\ &quot;TB&quot;"/>
    <numFmt numFmtId="167" formatCode="#,##0.0000"/>
    <numFmt numFmtId="168" formatCode="#,##0.00\ &quot;$&quot;"/>
  </numFmts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1F4F6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/>
    <xf numFmtId="0" fontId="3" fillId="0" borderId="0" xfId="0" applyFont="1" applyAlignment="1"/>
    <xf numFmtId="164" fontId="5" fillId="0" borderId="1" xfId="0" applyNumberFormat="1" applyFont="1" applyBorder="1"/>
    <xf numFmtId="164" fontId="6" fillId="2" borderId="0" xfId="0" applyNumberFormat="1" applyFont="1" applyFill="1" applyAlignment="1">
      <alignment horizontal="right"/>
    </xf>
    <xf numFmtId="164" fontId="6" fillId="2" borderId="4" xfId="0" applyNumberFormat="1" applyFont="1" applyFill="1" applyBorder="1"/>
    <xf numFmtId="0" fontId="1" fillId="2" borderId="4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164" fontId="6" fillId="2" borderId="4" xfId="0" applyNumberFormat="1" applyFont="1" applyFill="1" applyBorder="1" applyAlignment="1"/>
    <xf numFmtId="0" fontId="4" fillId="2" borderId="4" xfId="0" applyFont="1" applyFill="1" applyBorder="1" applyAlignment="1"/>
    <xf numFmtId="0" fontId="4" fillId="2" borderId="5" xfId="0" applyFont="1" applyFill="1" applyBorder="1" applyAlignment="1"/>
    <xf numFmtId="164" fontId="6" fillId="2" borderId="4" xfId="0" applyNumberFormat="1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4" fillId="3" borderId="0" xfId="0" applyFont="1" applyFill="1" applyAlignment="1"/>
    <xf numFmtId="165" fontId="4" fillId="3" borderId="0" xfId="0" applyNumberFormat="1" applyFont="1" applyFill="1" applyAlignment="1"/>
    <xf numFmtId="164" fontId="5" fillId="0" borderId="0" xfId="0" applyNumberFormat="1" applyFont="1" applyBorder="1"/>
    <xf numFmtId="0" fontId="0" fillId="0" borderId="6" xfId="0" applyFont="1" applyBorder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164" fontId="0" fillId="0" borderId="0" xfId="0" applyNumberFormat="1" applyFont="1" applyBorder="1" applyAlignment="1"/>
    <xf numFmtId="0" fontId="1" fillId="0" borderId="7" xfId="0" applyFont="1" applyBorder="1" applyAlignment="1"/>
    <xf numFmtId="0" fontId="0" fillId="0" borderId="7" xfId="0" applyFont="1" applyBorder="1" applyAlignment="1"/>
    <xf numFmtId="0" fontId="7" fillId="4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7" xfId="0" applyFont="1" applyBorder="1" applyAlignment="1"/>
    <xf numFmtId="0" fontId="2" fillId="2" borderId="0" xfId="0" applyFont="1" applyFill="1" applyAlignment="1"/>
    <xf numFmtId="0" fontId="0" fillId="0" borderId="8" xfId="0" applyFont="1" applyBorder="1" applyAlignment="1"/>
    <xf numFmtId="0" fontId="3" fillId="0" borderId="0" xfId="0" applyFont="1" applyAlignment="1">
      <alignment wrapText="1"/>
    </xf>
    <xf numFmtId="0" fontId="4" fillId="5" borderId="0" xfId="0" applyFont="1" applyFill="1" applyBorder="1" applyAlignment="1"/>
    <xf numFmtId="0" fontId="4" fillId="5" borderId="0" xfId="0" applyFont="1" applyFill="1" applyBorder="1" applyAlignment="1">
      <alignment wrapText="1"/>
    </xf>
    <xf numFmtId="0" fontId="3" fillId="0" borderId="4" xfId="0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 wrapText="1"/>
    </xf>
    <xf numFmtId="0" fontId="3" fillId="0" borderId="9" xfId="0" applyFont="1" applyBorder="1" applyAlignment="1">
      <alignment horizontal="justify" vertical="center"/>
    </xf>
    <xf numFmtId="0" fontId="3" fillId="0" borderId="9" xfId="0" applyFont="1" applyBorder="1" applyAlignment="1">
      <alignment horizontal="justify" vertical="center" wrapText="1"/>
    </xf>
    <xf numFmtId="0" fontId="7" fillId="4" borderId="0" xfId="0" applyFont="1" applyFill="1" applyAlignment="1">
      <alignment horizontal="center" vertical="center" wrapText="1"/>
    </xf>
    <xf numFmtId="166" fontId="1" fillId="0" borderId="1" xfId="0" applyNumberFormat="1" applyFont="1" applyBorder="1"/>
    <xf numFmtId="167" fontId="3" fillId="0" borderId="0" xfId="0" applyNumberFormat="1" applyFont="1" applyAlignment="1"/>
    <xf numFmtId="166" fontId="1" fillId="0" borderId="0" xfId="0" applyNumberFormat="1" applyFont="1" applyBorder="1"/>
    <xf numFmtId="168" fontId="5" fillId="0" borderId="1" xfId="0" applyNumberFormat="1" applyFont="1" applyBorder="1"/>
    <xf numFmtId="168" fontId="5" fillId="0" borderId="0" xfId="0" applyNumberFormat="1" applyFont="1" applyBorder="1"/>
    <xf numFmtId="168" fontId="5" fillId="0" borderId="8" xfId="0" applyNumberFormat="1" applyFont="1" applyBorder="1"/>
    <xf numFmtId="168" fontId="5" fillId="0" borderId="7" xfId="0" applyNumberFormat="1" applyFont="1" applyBorder="1"/>
    <xf numFmtId="0" fontId="2" fillId="3" borderId="2" xfId="0" applyFont="1" applyFill="1" applyBorder="1" applyAlignment="1">
      <alignment horizontal="center"/>
    </xf>
    <xf numFmtId="0" fontId="0" fillId="3" borderId="2" xfId="0" applyFont="1" applyFill="1" applyBorder="1" applyAlignment="1"/>
    <xf numFmtId="0" fontId="4" fillId="3" borderId="2" xfId="0" applyFont="1" applyFill="1" applyBorder="1" applyAlignment="1"/>
    <xf numFmtId="0" fontId="2" fillId="3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40</xdr:row>
      <xdr:rowOff>304800</xdr:rowOff>
    </xdr:to>
    <xdr:sp macro="" textlink="">
      <xdr:nvSpPr>
        <xdr:cNvPr id="2" name="AutoShape 2" descr="data:image/jpeg;base64,/9j/4AAQSkZJRgABAQEAYABgAAD/2wBDAAgGBgcGBQgHBwcJCQgKDBQNDAsLDBkSEw8UHRofHh0aHBwgJC4nICIsIxwcKDcpLDAxNDQ0Hyc5PTgyPC4zNDL/2wBDAQkJCQwLDBgNDRgyIRwhMjIyMjIyMjIyMjIyMjIyMjIyMjIyMjIyMjIyMjIyMjIyMjIyMjIyMjIyMjIyMjIyMjL/wAARCACc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ZmIPboO1N3H2/IUN1/AfypKokXcfb8hRuPt+QpKKAF3H2/IUbj7fkKSigBdx9vyFG4+35CkooAXcfb8hRuPt+QpKKAF3H2/IUbj7fkKSigBdx9vyFG4+35CkooAXcfb8hRuPt+QpKKAF3H2/IUbj7fkKSigBdx9vyFG4+35CkooAXcfb8hRuPt+QpKKAF3H2/IUbj7fkKSigBdx9vyFG4+35CkooAXcfb8hRuPt+QpKKAF3H2/IUbj7fkKSigBdx9vyFG4+35CkooAXcfb8hRuPt+QpKKAF3H2/IUbj7fkKSigBdx9vyFG4+35CkooAXcfb8hRuPt+QpKKAF3H2/IUbj7fkKSigBdx9vyFG4+35CkoPAyeB6mgBdx9vyFG4+35CkooAXcfb8hRuPt+QpKKAF3H2/IUbj7fkKSigBdx9vyFG4+35CkooAXcfb8hRuPt+QpKMjOMjPpQAu4+35Cjcfb8hSZA6kD60UALuPt+Qo3H2/IUlFAC7j7fkKNx9vyFJRQAu4+35Cjcfb8hSUUALuPt+Qo3H2/IUlFAC7j7fkKNx9vyFJRQAu4+35Cjcfb8hSYOM44ooAXcfb8hRuPt+QpMj1HHWigBdx9vyFG4+35CkyM4yM+lBIHUgfU0ALuPt+Qo3H2/IUlFAC7j7fkKNx9vyFJkZxkZHWigBdx9vyFG4+35CkBBGQQR6iigBdx9vyFG4+35CkJAGSQB6migBdx9vyFG4+35CkooAXcfb8hRuPt+QpKKAF3H2/IUbj7fkKTBHUUUALuPt+Qo3H2/IUgIIyCCPUUUALuPt+Qo3H2/IUmQehBx1oyM4yM+lAC7j7fkKNx9vyFJRQAu4+35Cjcfb8hSAgjIII9RQSB1IH1oAXcfb8hRuPt+QpKXa390/lQAbj7fkKNx9vyFG05xg/lSUALuPt+QpQxz2/IU2lHWgAbr+A/lSUrdfwH8qhubSC+t3tbqMSQSja6E8EUhkxBHUUleUpNceGfDVvJpcFzb31w9wWcRlhJskOxW3Bj06AYyO9bA1DxLc3KsuoXEEc1zcxbFtFIjVI9ykEjPJ4yaLhY76kBB6EH6GvOB4q12S+s41+0h3tx58TwALuMJbco25HzY5J68YqKxk1PQotkTvDDdxWk91dpZjdb792/AAwcEDqDjOTR1A9NpAwb7rA4ODg5rkW1jVx4Lgvmd0ma6Ecl0Lf5lt/MI87y8dduD075xXM2ur65YxJDY3JS3nurmVbq5hKid/NGARsPBXnAAznrR1sHS56rRXHeJ7rUrXW/M08Mkpso1Eqw79padQevHQk4qjLrWuWmoR2s1/NIkd9Jb/u7dRNMuV2tyu0gZOcY9aE7gd/RXln9v61peiQwx3+oTX6yzFxLbjaCHwE5Qlsg5wMcHrxWtNrHiaGSS6heS43XN1DHaNbDaAiFkOQMnn356UXCx3tFedT6zcxNb38V5d35FjIHuVtAjxOXjyuCuABk5yDx64rqfCN/e6loCXF+S04mkTcy7SyhiFPQdu+BmmI3KKKKACiiigApdp9DWT4mF6fDOojTvM+1+SfL8v7/vt98ZxXFXdhpGo/2Pa+HbJZka4Y3Mdz56IT5RwXJ5z/AFpXGel4PpSV5rcR3Gg2Ot6Tez3NxeXenwxWjojt5z4ZSFPPIJA55xzXR+IL3WNIg09rCN5fOj+yNGqbvLmYDZIfYHOe1Ajp6K4PSDrkmrS6el5LbQh7qSSRbYHznV1AOSOM5J461m2fiLVdN0JY3vryec6e5j821JZbkOBs+7zgetFx2PTSwUZZgoHUk4FLXl+ua3qt/Nqmnhbp7XyZN8TwjKFGQgrtXIB5xknIr06N1kiR0OVZQQcdqfQQ6iiigAo69KK57xvbyXfhK7t4mlV5XiUNFncuZF5GPSgZ0ODjNFeaah/wlem6r/aVwPNvItPlhhjiBeMKrIPNI/vMCWx7VJ/bPiWazZodSJEdpc3CSwwCTzChXYrEoBnk9AM0rhY9HorgJtZ121me2u9RnitBMm+/FmC0YaHeFCgYwX4zj2qB77xDqWm3M18ZFWL7H/on2Xh2dlLN68dcdqfUR6NQpDZ2kNg4ODnBrkPC+u6lqfiO/t5jcG0WIuizxhWjcSFdvCgDjtk/WuYXY2n2kupx+bbtFcsRL5hiN75x3CTZznbwM0rjser4J7U3I3FcjcOozyK8n1Ay3zW0lzZpbW7TWzMk0UrRoPs7cNt+YgHA+tb3hBrj+1tNEolEx0gi68zOW2y4jY555GcZ5xT6i6Hd0UUUAFFFFAB3rzC7v9Ul1HVtRazvRp+pwXFnAxOU+RT5RVBypJD8kc5Fen0ZNJq407Hn1rquuTm2Sy1Aw2n2i1tEX7IGwrwgs2TzkH8KgHjDWlm0uLdI1wzqs0bW6qkwMjJkcZzgDOMAV6Rmlyab3F0sea3HivWxplrLFqEfnzyMLoPbiNbJgDtjJIPUjqfTjrV2PXtfE4uprgGBLyK3e3httwZWh3Myt1PzdK7zOetLk0hnm2meJte1W5jtYrx0jluUUXDWyMyqYnYggDbkFR9OlC6xrtzbWK30n2kXC21xtFt5flt5+wjj2Gea9IzRmgTPN7XxN4mvJzG1xBA8l1HC0YiDSW+ZSp+XHTb3Y9eaeNX15NTglmv5XaOK8jjhFuFW6kjfCA46Fh6enHWvRGdUVndlVRyzMcAfU0ufftnrRYd9Tk/Dmt6lfR6gWmGoLDbJLFKIPK/fFSWhx3wQPcZrlV8QaslzNqcF2bq4ks7aO4kNv5a2m6Rt64Ix8vTJzjPNeqlhjJYYAyTn9aVXDqGVgysMgg5BFHUDjLu9u7jw3oF9fPHJIupRNLJbgspUFgDwPp7Zp3hPxDfazqGpw3DySW6QCWIyRKrqSWBU7eOw46iuxzRmiwHm+maxrsOnRSRTeVb2y2Y+zm2zv8xiHyx54HpSNrur3QgMusSxLb6kiT3FvArQ7GDYwcZxwAQw4Jr0nJpcmmI81j8W63dXF3FazybC8QjeW2UtFum2MCo/2ecHnvV621/Vhq40/UNRFtBHNNGt0bQZumVwFT0Xg9utd5k0maQzzWx8S6laPoVlD5qbzEs0LwjayvIwJBPzHA6nOBXpR60uTSUxBRRRQAUdTRRQB51Lq2qxeKrnW0tbwabIZLCOQkGLCqdjbOufMB5xjBFO/wCEh8Q2sEIub0FLiC1mlujZj/RBIWDnaOuMDr0zzXodGaSQ2eew3uq2mrX19ZXjXcMt9bRMhtwBcBoh8wP8PbpxWp4U1zUtTvXjuZxdIbQTSgW/lfZptxBhz349eePeuuyaM0Azyp/EOsG8OppMZ7+OwkWWD7PtWzJmUEHjnA55z0z0ra1C+vr74etc3dzG0y3se24txv8AkEq4YgAAkDrgY4ru92BknHc0iurKrIylWHylTwR7UA9TzfUfGGsW2nb4bmSWQTTfZ7kWyql1GpXGQR15IwuM4zVqTxB4khD3cbeerzXcUdp9mxt8tNyHI5PP513ySK67kdWXsVORS596LAeWf8JBd2b6pd2+pzXMtw0CrdrbKiEiJiVO4YHPHAyTxXTajrl+uhaFcPcCwW+QG7uhBv8AKPl5A2npubjmusSRZEDI6sp5BU5Bpc0NaAeZeHtc1uCXRdNVoobUQw4WcbTOrFt5GRnI7AYx3ra8Q6vr1ne6xJYSj7PZR2+yIwBs+ZkM+7/Z64rs80ZoYI8u1fXtXutBmtry/ijiltJTHLbw+Z9rYPgJuAwCF64r023/AOPWHP8AzzX+QqXJHSkpiCiiigAqrqN6unaZdXrKWEETPtUZLEDgY9zVqikxo8z0m98Q6VF/Zc63drd3l3BOstwqzYWU4lxgkABugPTNaFr4g1WS7is9QvxaxjzkWc2vN26yFAnovy4PHXNd5S5osFzzLTtV13R9EsbdbhmgexilMj2uTaAy7WP+1hTnn61urruq/wDCGXl+jiaaK5MUN35GN8O8DztnfAJPocV2GTSZNMR5UuvavYG7/s+8SSG5v5n+3zxhEkYIm0cjAB56DnHFbniu+ubPWNLvFvfsUo06ch1g81Xk+QhMY7n8a7h5FRd0jqqjuxAAp2T60v6/Adzza48Ya4L+WKNZI3W1kMlvJAP3UiwhwVx82N3GSeelWpde1y0uPst3qGy3aSAyagbMfuVeJmI2jj7wAyema71ZFkXcjqynupyKXNAHl2i+ItRso9A0+B5irtGsySQACRXkfLDI3cD6AcVqeMNRvH1SXTXuWghSW0a3t1g3G6zICx39tuO3413iyLIodHDq3RlOQfxp2TQBx/hLXdY1bVrtNReBY1VybcACSFg+AMYzjHqTXG24hPhK+O+P+0DIok/eXHmhPtAzvycAY/u9q9hpcmgLnkrtt0kS3FzHLDaXU/kWckk4hukIUgRP9/K8gZyMk16nav5tlbyGJ4t8at5b/eTI6H3FT5P5dKSmIKUdaSlHWgAbr+A/lSUrdfwH8qSgBcn1NGT60lFAC5PqaMn1pKKAFyc5zzRk+ppKKAFyfWjJ9aSigBdx9TRk+tJRQAuT6mkJJ60UUAFFFFABRRRQAUuSe9JRQAuSO9JRRQAZNLuPqaSigBdx9TSUUUAFFFFABRRRQAZNLk+tJRQAuT60ZPrSUUALknvUcUUcG/yo1j3sXfaMbmPUn3p9FAC5PqajEUazPMI1EsgAdwPmYDpk+1PooAKKKKACiiigAooooAKKKKACiiigAooooA5/xhj+yLYSf8epv7cXOenl7xnPtnGa5KISW2oFZNLE2syTXK3U00ErSBSHKOj/AHCm3aMe9elyRxzRtHKivGwwysMg/UU/JAwDxSsO55HZWlyuu2lwbRhcCWzJQW0iu0flAOA/3VQc7gfTFd54Lz/wittyTEJJRAT/AM8vMbZ+GK3z8ylW5UjBB6GmoiRoqRqqIowqqMAD0ApiHUUUUAFFFFABRRRQAUUUUAFFFFABRRRQAUUUUAFFFFAGN4tMw8I6sbfPmfZm+71x3/TNcbOI7XVWmOmpeXP2i3OnmWGR0+y7VA8pl+VSpyTmvSiAQQQCCMEHvRGqxRrHGoSNRhVUYAHoBSW9x9LHlcep6xo+kXS2dzeoIluZJ0ltcLbHzvkZCV+YnJ45zWjLretxMrw3t9cWS3e2I/Ztk9ypVcgfJjCsT1C5Hfiu/ubeG9tnt7qNZYX4ZH5BqbJ9TQlYHqc94P8A+QXeCP8A49RqFwLf02b+3tndXQU2OOOGNY4kWONeioMAfhTqYgooooAKKKKACiiigAooooAKKKKACiiigDnvFn3NHEn/AB6nUovPz0xg7c+27bXF2+h+IF8OadHJJIdOjvIrtY+fO3mUAxsP7i8t+PtXqUkUcyFJY1kQ8lXXIp+TnNIdzymHVNY0jRJls7q9RIkma4WW1wtsfPGwoSvzEgnjnNac2t61EivFeX09mt6UhP2bZPdJtXp8hHDE9QuR34rvrq2hvbdre6iWaFsbkfkHByP1FTZPqaAOe8H/APINvhH/AMeo1C4+z+mzd29t26ugpscccMaxxIqIvRVGAPwp1MQUUUUAFFFFABSjrSUo60APZRn8BSbRTm6/hSVJQm0UbRS0UAJtFG0UtZkviHSYJnhkvUEiFlZQjHlfvDgckdxRcLGltFG0VlRa5HcawLG2jjkTy0k87z1GVYZBVerDFSnWII7u+hnVo1tDGC4Utu3ru6AE8UBY0Noo2is9te0pBk30WPLEvGT8p6Hgd+3rQ2u6WsCzG8QRszKDtbIK/eyMZGOM56UAaG0UbRSggjIOQehooATaKNopaKAE2ijaKWigBNoo2ilooATaKNopaKAE2ijaKWoLuWaGAvBbG4kzwnmBB9ST0FFwsTbRRtFV9OvU1LTre9jR0SdA4V+oqzQAm0UbRS0UAJtFG0UtFACbRRtFLRQAm0UbRS0UAJtFG0UtZWqa5HpdzHC8DSFk8w4cKcbguFB+82T0FAGptFG0UveigBNoo2ilooATaKNopaKAE2ijaKWigBNoo2ilooATaKNopaKAE2ijaKWigBNoo2ilrO1TVRpr2sQh82W5cpGGkEa5Azyx4z6DvQBobRRtFU31ayiuhaSTqt0QP3RzwSMhc9M+2ar2niGwntrKSaZYJbuJJFibJ27ugJxgZPAzjNAGptFG0Vl3usm21iLTY7ZZJHiEpZ51jABbbgA9TxVWLxVC4uGktJFWKOaRdjq7MsTbTkDlST0zR5hY3too2iqunXj39mtw0SRh+V2TLKCPXcOKt0wE2ijaKWikAm0UbRS0UAJtFG0UtFACbRRtFLRQAm0UbRS0UAJtFG0UtFACbRRtFLRQAm0UbRWSfEVoPOXjzYrwWfleYu5juA3AenNTtrmmoZA90FaMgMrIwOSSBgYyckHpmi4WL+0UbRWbHr+nS3N1Askm+1CmT9y/8QBGOOetWPt8cmnG9tFa7jKkosWAXx2+bGPxouFi1tFG0Vhv4lT7LBPFZSybrQXkyhwDFEf/AEI9eB6GtxWV0V1OVYAg+oNMA2ijaKWikAm0UbRS0UAJtFG0UtFACbRRtFLRQAm0UbRS0UAJtFG0UtZd3rtrZXd5bzlUa2thcfM4XzAd3Az3+X9aLhY09oo2is/+3NPVV864ELGLzSJFIAG3cecYOAe1NXX9Oa+SzEsnmvCZlzC4G0HHp1oA0too2ioLW+tb2J5LeYMkbFXJBUqQM8g4I45rOg143lnc3VlZNJHbzNGxllEYKhQd4yOhBouFjY2ijaKxbXxCbq7tLZbIRyTwJOyy3CqyKxOAB1Y4GeKmsdcS9uoovs0kcVwrtbSswPmhDhuOq9cj1FPUDU2ijaKWikAm0UbRS0UAJtFGAKWg9KAFbr+FJQzDP4Ck3CgBaKTcKNwoAWshdAiW5WcXEmVuJ58bR1lXaR+Fa24UbhRYLmONBO6xRrzdb2ewonkgOWQYBL56e2Kjn8OyTyzStqUm+Zo2l/dgK5RSvIBHBB6eoFbm4UbhQFzn/wDhGY7TTZooJZ5XMUCxgbVYNDypGeOvY8VBF4Zlu4lnvZVS6MszMroJFKSEHawBAz8o6Ej610+4UbhR5gCqFVVAAAGABS0m4UbhQAtFJuFG4UALRSbhRuFAC0Um4UbhQAtFJuFG4UALVHVrCXUrA2sV21sGYF2CBt691IyOD3q7uFG4UWC5HbRSQ20cUsiyOgwWWMID6YUdKlpNwo3CgBaKTcKNwoAWik3CjcKAFopNwo3CgBaKTcKNwoAWsfVdBGqXPnG6MYMYjZTEHwA2coT9xvce3pWvuFG4UBcWik3CjcKAFopNwo3CgBaKTcKNwoAWik3CjcKAFopNwo3CgBaKTcKNwoAWik3CjcKAFqjqtjJqNobZJ440fIkEkAlDD6E8Gru4UbhRYLmFH4YjikREvJfsoeKV4WUFneNQqnf16KMj2pkfhRY4I7cX8nkGOKOdfKGZREcpzn5fQ+vtXQbhRuFPUDLvdHe51mLUorpIpEiERR7dZAQG3ZBJ4PNVrPw2bO6+0Je/MhmMOIFBUyEk7zn5wM8A4rd3CjcKQXM/StKGmC5YyrJJcSeY5SIRoDgDhR06c+prRpNwo3CgBaKTcKNwoAWik3CjcKAFopNwo3CgBaKTcKNwoAWik3CjcKAFopNwo3CgBaKTcKNwoAyf+EetcTEkGSW9F55nlruB3A7QfTjFU18KBTcM98ZpJkCF5od/AYsCfm+9z1GOldFuFG4UWC5iN4el8uZE1SfEqxby65LNHgZJyCQQOR+tX9N01NN0tLFJGdV3/MRg/MSf61c3CjcKNwuYcnhpTawwQ30kQW0FlM3lhjLEP/QT15963ERY0VEGFUBQPQCjcKNwpgLRSbhRuFIBaKTcKNwoAWik3CjcKAFopNwo3CgBaKTcKNwoAWsy60O2vLu8uJsM11bLb4aMHywN3Iz3+b9K0two3CiwXMA+F1N2J2vWk2KVjSWIOBlNmCM4K98Y/Gnx+HJIkUR6pOjeRJAzBeQrnI25OV2npya3Nwo3CgLmTZeH4LXT72zlleZLxt0pXKfwhcDBJHT1pkfhuGKzvrVby6Md5MsknmSFztAAKAnsQME+9bO4UbhQBnX+lNf3EJe4VLaN0fylhG4lTkYfOQPwqOx0MWV3FKbp5YrdZFtoigHlBzlsn+LpgdOK1dwo3CgBaKTcKNwoAWik3CjcKAFoPSk3CjINADW6/gP5UlK3X8B/KkqiQooooAKKpav9q/sa9+w7/tfkt5Oz727HGPesdLPVYdQLifUHhW9QAPLuUwmP5yR3+b8qBnQQ3NvcFhBcRS7DhvLcNt+uOlPaREZFd1VnO1AT944zgfhWBoazWAlgW0uzYqqJG0lsscu4k7sgYyoGDk+p61Sih1o3FnLeW91O0F2ZI8kcRGJwucdHyQGPuDSA66iuRsItduJ4kmN/BbPcIXy7BlTy23Dc3ON+3p+FVjca35sltDNdNfGCV5VMgZCRKgBjAPHyFsdPzpgdvRWfoq3K6cBdSTO5kYr5yMrKueAd3Jx6mtCgQUUUUAFFFFABRRRQAUUUUAFFFZutwXt1YeRZpG4kbE6vKYy0eDkAgHk8D6ZpMaNFWV1DKwZSMgg5BpaztAhnt/D+nwXMAgmigVGiDZ24GMVo03uJbBRRRQAUUUUAFFFFABRRRQAU3zIyXAkTKffG4fL9fSnVy+oaROP7bFna7EuGtnxGg/fBTmQAdzjPXrSGjpYpop4xJDKksZ6MjBgfxFPrO0U3RspPtMbIBK3k74hG7R9iyjgHrWjTEFFFFABRRRQAUUUUAFFFFABRRRQAUUUUAFMmnht03zzRxJnG6Rwoz9TT6xfEVt5sVtPHHcvcwMxh8q3Ey5IwQ6nsfXjHrSY0bORjORjGc0kciSxrJG6ujDKspyCPauYxrj30fmRXMcjNFhIj/oyRbB5intu3bsd+mKq2sOtW9nYwJFfRSRwW6QIgxErBsS+b26dM9ulMDrZbu2t3VJ7mGJ2+6skgUn6AmnR3EErOsc8TmM4cK4JX6+lYGpwTDxbBdi3uHt/sqxl4rUTDd5hODn7vHesyy0q4aeSO5sroQGO7jn2whDtdyVKMOZCeOKXQLHZQzw3Cb4Jo5UzjdG4YZ+oqSsjw+LpbWaOeEpEkgEDvbiF5FwOWQcZB4zxnHStemIKKKKACiiigAooooAKKKKACiiigAooooAKKKKAGebHgnzEwG2k7hwfT6+1PrlDpOpH7WweQRPq4nFv5S/Mm9Tu3dccZ/Cof+J7K145XULaNgrKg3yHeHbKg5zgrjleKVx21OxpCQoJYgAckk9K5NYdRgk1Cc2mp+bcpbsEE7MqDAD4I5LLzwOSK19Mt7i58OJb6tEZZmVw6TjJYbjtznrxjrQ9gNJriBBGWniUSnEZLgbz7ev4VJXGS6Zdx6bbxy6dLOz6QLSNFQN5E2e/93tz/ALNdhErJDGrtudUAZvU45NMQ+iiigAooooAKKKKACiiigAooooAKaZEBYF1BUbmBI4HqfanVzep6bqFxqerS20rwxy6ckS4jVhKw8z5eeh5H50mNK50gIIBByD0IorkWTWvtSRRpfWsKQGN3TdIMeUMMq/dzu7Dmkhh1NLqK9ktdSaQWUsSRidsM4bK7s8ruHTPTigFqdfUMt3bQDM1zDGA20l5AvPpyevtWPpH9sDSr/eH+0+YTaC6LYwUHUnLY3Z61S0/T9Rs9J1aFtNQ3Et1mAtIJdzOqhpCSBwDk5oA6T7babo1+1QbpRmMeauX+nPP4VIs0TyPGksbSR/fRWBK/Udq52XTTpuo2a6bbzu8ccMHzW6tD5ak5Jc8q3JPB644NN0axuYdQsg1nLC1rHOt1OygCcuwK4b+LufamI6eiiigAooooAKUdaSlHWgAbr+A/lSVK3X8KSlcdiOipKKLhYjoqSii4WI6KkoouFiOo47eCF3eKCKNpDl2RApY+pI61YoouFiOipKKLhYjoqSii4WI6KkoouFiOipKKLhYjoqSii4WI6KkoouFiOipKKLhYjoqSii4WI6KkoouFiOipKKLhYjoqSii4WI6KkoouFiOipKKLhYjoqSii4WI6KkoouFiOipKKLhYjoqSii4WI6KkoouFiOipKKLhYjoqSii4WI6KkoouFiOipKKLhYjoqSii4WI6KkoouFiOipKKLhYjoqSii4WI6KkoouFiOipKKLhYjoqSii4WI6KkoouFiOipKKLhYjoqSii4WI6KkoouFiOipKKLhYjoqSii4WI6KkoouFiOipKKLhYjoqSii4WI6KkoouFiOipKKLhYjoqSii4WI6KkoouFiOipKKLhYjoqSii4WI6UdafSHpRcLDm6/hSUrdfwpKQwooooAydY1ptKdUS0NwxgluD+8CALHjPY888VTk1fUr6J47K0lgmikiaTyikrGJ1LAjdgZ4xitueytrpt08CSN5bRZYfwN95focCoZtI0+4RkktVIbbu2krnaMLyD2BIo6AQm8WbQI72LUDFGYw5uWhBYjv8vTcTxjH4VRTXLu3js7K+tWXUbm2aUMCABtBLEjsQNvHfJx0NaU+i6ZcQiGWyiaMBAFGQBsztxjpjJpyaPp0aqq2cfylSC2WI25xyTnjJ/OhgjItPErLDpUdwiyy3UMRkdXwyuybuVxgDj179KT/hLH+xrcjTG2/ZReMpuBkRE4Hbls549uvNaseh6XC8bx2MStEAExnAx04z2zVbUvDtrqENvbgRw28KeXsWIFtnHyq2fl6e9PS4C2mvLeavJZR2knlo8kfn84DJ1yMYAPbntWxVZNPtIrx7uOEJO/3mUnn3xnGeOuKs0gCiiigAooooAKKKKACiiigArM1y8uLS2g+y7vMlnWPEaBpCuCTsB4JGO/bNadQXdlbX8IiuoVlQMGAJIIPqCOQaAINGu5L7SLa5mKmV1O/aMYIJBBHY8cjsc1eqOCCK1gSCCNY4kGFVRwKkoAKKKKACiiigAooooAKKKKACuftru+GpalaXd+8Ajj3wNPboPkB+aQEcEcgYP1NdBWd/YGlGG4iaxjZLgYlDEncAc4yTkDPOBQAuizXc+mrLeEl2dvLcpsZ48/KxXsSO1aFQWlnb2MPk20flx53Y3E8/ianoAKKKKACiiigAooooAKKKKACiiigAooooAKytcn1C3igksxIIAxNy8MQkkRccEKeoz1xk+latVr3T7TUY1S7h81VOQNxH8iKAMr/hJY2YGGEzWu+OE3YcDLugZSEx0+Ze/f2qtZeJpRptrLPbtNst4JLucOF2mU4BC459+lbX9kad9rjuvscQnjAVGAxgAYHHTgcCmDQ9LDQMLGIG3AEWM4UA5HHfB5GelMCjf3l/8A8JRDp8Es6QG2WVvJgR+S5X5i3QYHaqFlrWrzyvGpEks63P2cTRBELxuQqqw+9wOc/nXQXWk2F7dR3NzbLJPGNqybiCBnOOD0zzTY9E0yGSWSOyjV5Qwcgn+I5bHPGT1xil0Aj0S8e6t5Unmme5hfbMk8IjeMkAgYXgjuCK06r2dha6fE0dpCsSs25sEksfUk8mrFABRRRQAUUUUAFFFFABRRRQAUUUUAFFFFABRRRQBzB8QXga5j8iYlNUFsswiHliPeowTnrgnmpW8VDzbmOKy84whXDQyllKFipYnb0GMnANbX2G12Mn2ePa8vnsMdZM53fXIFVl0LS0R1SzRQ/wB7azDjOccHgZJ4HFA+pQi8QXDS37Pb2otoPK8mQXORIXUHHCnPXjAq9aahLquhC9tNtvLIrbfMXeEKkg8cZ6e1PbRNLfObKIZRU+XI4X7vQ9ux61agtoLW3FvBEscIzhF6c8n+ZoYjmDrWpS2EUqTxxPFpS38rGIETNz8vsOD055FdTFJ5sEcm0rvQNg9sjOKqTaNptxHbxy2UTJbjbEuOFHp7jgcHir1ABRRRQAUUUUAFFFFABRRRQAUUUUAFc9qWuXVjqOpwJbzTJBYrPGYow2xzv5bJ6fKPyNdDULWlu8k0jQoXmjEUrEcugzhT7cn86BoxP+EmMcsNv9l+0yvDuAgfLFxGHK7cYH5k+1EPiKea9VRbWwtPsj3Ekv2n7hVsEHKjHvkcVpf2JpnmtJ9jjDsMEgkdtvGDwccZ60f2HpexFNlEVRXUZyeH+8Dzzn3oYkV7LxBBcadfXtwnkR2TlZSGLDAUNkZAPQ+lZlnrlxf6Tqd4+owwmznY4tgkuE2gqnOQTk4z3NdFa2NrYxtHbQrGrHcw5O44xkk9eAKQ6fZlXU20W2SUTONvDOMYY+/A/KgDFF1q9pPZNqU0iW/lRLNJFAhVpmYghu6j7oyB3p2larfXF3YtcSI8WoRzOsSoB5GxhgZ6ng4Oe9a02m2VxeR3c1urzx4KMxPGOhxnGR64ot9MsbW6luYLaOOaXO9175OT9MnnigC3RRRQAUUUUAFB6UUHpQAjNz+ApN1I3X8B/KkpiHbqN1NoosA7dRurl/EniF9GvY4zd20Ebxhh5xUZOT61hXPj2eCFZIpo7stKIQlsiud55x1x0FcFTMaVObg07ry/4J3QwFWcFNNWfmei7qN1cG3i6/jsjdTukEapvcSRAFR7+9Q23jme60+O9juIhHJGJFV4wrYPTI9Tisv7WoWvZ/d/wS/7MrXtdff/AMA9C3Ubq89tfHM91FbMt3bI9xGJY4nVQ+CM9M08+NpAATqViAx2g5Tk+nWm81op25X93/BBZZWavzL7/wDgHf7qN1cjpPiWa91uKwkurdnOS8Shd4GM9OtdZXZhsRDER54J/M5cRQnQlyyf3Dt1G6m0VvYwHbqN1NoosA7dRuptFFgHbqN1NoosA7dRuptVH1GCPU4rBllEsqM6v5Z2cDJG7pnHagC7uo3VSsb9NQQyQwzLD/BK6gLIPVec4+oFW6LBcduo3U2iiwDt1G6m0UWAduo3U2iiwDt1G6m0UWAduo3U2qdpqMN6skkSSrbpkid1ARwOpBznHuQKAL26jdVPTtRt9VslvLUsYXZlUsu0naSDx+FWqLAO3UbqbRRYB26jdTaKLAO3UbqbRRYB26jdTaKLAO3UbqbRRYB26jdTaKLAO3UbqbVO+1GKxeCJoppprgkRRQqCzYGSeSBwKAL26jdVY3lusohaaNZ2TeIWcByMZ+71qG11Wzura0mE6Rm7jEkMcjhXYH2zzQBf3UbqzrjVEg1FLFba5nnaMSnyUBCqW25JJHeq6eI7ApK8gnhjjWVw8kfDrGcOVxnofpRoGps7qN1VrS5N3AJTbzwZPCzKASPXgnip6dguO3UbqbRSsA7dRuptFFgHbqN1NoosA7dRuptFFgHbqN1NoosA7dRuptFFgHbqN1NoosA7dRurP/ta18qWT59sV19lb5ed+QPyyRzUv9o2O2VvttttiOJD5y4Q+/PFGgFvdRuqgusaa8txEt/bbrcKZcyj5QRkH9RU0l5DHZG7UmaELuBgHmFh/sgdaA1LO6jdWPJ4hskt4Jwlw6SwC5OyPJji/vNzwPzPWtUEEAgggjII70WAfuo3U2iiwDt1G6m0UWAduo3U2iiwDt1G6m0UWAduo3U2iiwDt1G6m0UWAduo3U2qD6tbrqE9hGss11DCJnjjXPBOAMkgZ9qANHdRurGHiGBhgWV6ZvPNuIfLXcXC7j/FjAHvU0mtWsV2Ld0nBDIkj7PkiZ/uqxzwTx0z1FAGnuo3U2igB26jdTaKLAO3UbqbRRYB26jdmm0o60ADdfwH8qSnsOfwH8qTApiG0U7AowKAPPvHfh641nWIZolJVbCa3/1RfmTgH8MVzp8JXqRzBbGCcSJCuy4t22gohUnjuc17HRXm1cvdSblz2v5fM9CljlCKjyXt5nkK+F9SfTraxnkujHbhGV0iO5nXP3twIK9MD2qlB4I1KI2Du7ySWcXlAtbH5wc7s+4z8vpz617XRWaytq9p7+SNP7S29zbzZ4rF4O1kPp6yyM0NmIsKsLj7ikHj3znJ6VSv/COqWmnW9raWM08psfsb4s2KfeB3Z/hP1r3eiqWXNO/P+CIePVrcn4s8v8L+F7qw8ZR380btD5ssqM4cFC64Ix93HvXp1OowK7MNQdCHLe5y4isq0ua1htFOwKMCugwG0U7AowKAG0U7AowKAG0U7AowKAG1TurH7TfWk5fCQLIrLjlt644q9gUYFIDB0PQZdInLNLCUWAQKsKsPMAOQ75P3scce9blOwKMCmA2inYFGBQA2inYFGBQA2inYFGBQA2inYFGBQA2uYtfCTQo0D3axW4i8oG2XDyjeGBk3ZBIxjp3NdTgUYFAzN0bTpNLsWt5bprljNJJvZQuAzE4wAPWtCnYFGBQIbRTsCjAoAbRTsCjAoAbRTsCjAoAbRTsCjAoAbRTsCjAoAbRTsCjAoAbWbrWnyalaCCOO0fnObgN8hxwyleQa1MCjApDOaXw3cC4XfeRyxGWKaSV0Pnl0QLgHpg4z+JqKPwtcpBFbm6tihigjlfy23r5TZBj9M9811WBRgUwMPUNHnudfg1OIWbiOERbLhXyuHLblK/XvVWx8N3FndtP5locCcAbGPnCRi22TPGBntXTYFGBSC5laLpkumQzpI8QWWTekMG7y4RgDC7ueevpWnTsCjApiG0U7AowKAG0U7AowKAG0U7AowKAG0U7AowKAG0U7AowKAG0U7AowKAG0U7AowKAOePheBpJ528o3Ml+LsS7TlV3A7evXAxmq3/CM3ryTzXF3BcTOqqjMXXaVcsHGPukZ6DiuqwKMClYdznf7D1FBcGO+gMk6wmSUxlWZkADDI6BgO3IrR0nTm03R0sWlEjLvy4Bx8zE9/rWjgUYFMDm38O3SWkUNvdQBmsBYXDSITlB/EuO/J4NdBGixRJGv3UUKM+gGKkwKMCgQ2inYFGBQA2inYFGBQA2inYFGBQA2inYFGBQA2inYFGBQA2inYFGBQA2sSz0GWw1dr6PUZpVMLp5cyqcuzbskgAkfrW7gUYFIZhS6G/8AY8Nkq2VxKCzSS3SMcu2dzrjkHJNRf8I7cA+SLxHtZHgkuDIp81niC9D0+baM56c10WBRgUxDTyc0U7AowKAG0U7AowKAG0U7AowKAG0o60uBQAM0Af/Z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77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40</xdr:row>
      <xdr:rowOff>304800</xdr:rowOff>
    </xdr:to>
    <xdr:sp macro="" textlink="">
      <xdr:nvSpPr>
        <xdr:cNvPr id="3" name="AutoShape 4" descr="data:image/jpeg;base64,/9j/4AAQSkZJRgABAQEAYABgAAD/2wBDAAgGBgcGBQgHBwcJCQgKDBQNDAsLDBkSEw8UHRofHh0aHBwgJC4nICIsIxwcKDcpLDAxNDQ0Hyc5PTgyPC4zNDL/2wBDAQkJCQwLDBgNDRgyIRwhMjIyMjIyMjIyMjIyMjIyMjIyMjIyMjIyMjIyMjIyMjIyMjIyMjIyMjIyMjIyMjIyMjL/wAARCACc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ZmIPboO1N3H2/IUN1/AfypKokXcfb8hRuPt+QpKKAF3H2/IUbj7fkKSigBdx9vyFG4+35CkooAXcfb8hRuPt+QpKKAF3H2/IUbj7fkKSigBdx9vyFG4+35CkooAXcfb8hRuPt+QpKKAF3H2/IUbj7fkKSigBdx9vyFG4+35CkooAXcfb8hRuPt+QpKKAF3H2/IUbj7fkKSigBdx9vyFG4+35CkooAXcfb8hRuPt+QpKKAF3H2/IUbj7fkKSigBdx9vyFG4+35CkooAXcfb8hRuPt+QpKKAF3H2/IUbj7fkKSigBdx9vyFG4+35CkooAXcfb8hRuPt+QpKKAF3H2/IUbj7fkKSigBdx9vyFG4+35CkoPAyeB6mgBdx9vyFG4+35CkooAXcfb8hRuPt+QpKKAF3H2/IUbj7fkKSigBdx9vyFG4+35CkooAXcfb8hRuPt+QpKMjOMjPpQAu4+35Cjcfb8hSZA6kD60UALuPt+Qo3H2/IUlFAC7j7fkKNx9vyFJRQAu4+35Cjcfb8hSUUALuPt+Qo3H2/IUlFAC7j7fkKNx9vyFJRQAu4+35Cjcfb8hSYOM44ooAXcfb8hRuPt+QpMj1HHWigBdx9vyFG4+35CkyM4yM+lBIHUgfU0ALuPt+Qo3H2/IUlFAC7j7fkKNx9vyFJkZxkZHWigBdx9vyFG4+35CkBBGQQR6iigBdx9vyFG4+35CkJAGSQB6migBdx9vyFG4+35CkooAXcfb8hRuPt+QpKKAF3H2/IUbj7fkKTBHUUUALuPt+Qo3H2/IUgIIyCCPUUUALuPt+Qo3H2/IUmQehBx1oyM4yM+lAC7j7fkKNx9vyFJRQAu4+35Cjcfb8hSAgjIII9RQSB1IH1oAXcfb8hRuPt+QpKXa390/lQAbj7fkKNx9vyFG05xg/lSUALuPt+QpQxz2/IU2lHWgAbr+A/lSUrdfwH8qhubSC+t3tbqMSQSja6E8EUhkxBHUUleUpNceGfDVvJpcFzb31w9wWcRlhJskOxW3Bj06AYyO9bA1DxLc3KsuoXEEc1zcxbFtFIjVI9ykEjPJ4yaLhY76kBB6EH6GvOB4q12S+s41+0h3tx58TwALuMJbco25HzY5J68YqKxk1PQotkTvDDdxWk91dpZjdb792/AAwcEDqDjOTR1A9NpAwb7rA4ODg5rkW1jVx4Lgvmd0ma6Ecl0Lf5lt/MI87y8dduD075xXM2ur65YxJDY3JS3nurmVbq5hKid/NGARsPBXnAAznrR1sHS56rRXHeJ7rUrXW/M08Mkpso1Eqw79padQevHQk4qjLrWuWmoR2s1/NIkd9Jb/u7dRNMuV2tyu0gZOcY9aE7gd/RXln9v61peiQwx3+oTX6yzFxLbjaCHwE5Qlsg5wMcHrxWtNrHiaGSS6heS43XN1DHaNbDaAiFkOQMnn356UXCx3tFedT6zcxNb38V5d35FjIHuVtAjxOXjyuCuABk5yDx64rqfCN/e6loCXF+S04mkTcy7SyhiFPQdu+BmmI3KKKKACiiigApdp9DWT4mF6fDOojTvM+1+SfL8v7/vt98ZxXFXdhpGo/2Pa+HbJZka4Y3Mdz56IT5RwXJ5z/AFpXGel4PpSV5rcR3Gg2Ot6Tez3NxeXenwxWjojt5z4ZSFPPIJA55xzXR+IL3WNIg09rCN5fOj+yNGqbvLmYDZIfYHOe1Ajp6K4PSDrkmrS6el5LbQh7qSSRbYHznV1AOSOM5J461m2fiLVdN0JY3vryec6e5j821JZbkOBs+7zgetFx2PTSwUZZgoHUk4FLXl+ua3qt/Nqmnhbp7XyZN8TwjKFGQgrtXIB5xknIr06N1kiR0OVZQQcdqfQQ6iiigAo69KK57xvbyXfhK7t4mlV5XiUNFncuZF5GPSgZ0ODjNFeaah/wlem6r/aVwPNvItPlhhjiBeMKrIPNI/vMCWx7VJ/bPiWazZodSJEdpc3CSwwCTzChXYrEoBnk9AM0rhY9HorgJtZ121me2u9RnitBMm+/FmC0YaHeFCgYwX4zj2qB77xDqWm3M18ZFWL7H/on2Xh2dlLN68dcdqfUR6NQpDZ2kNg4ODnBrkPC+u6lqfiO/t5jcG0WIuizxhWjcSFdvCgDjtk/WuYXY2n2kupx+bbtFcsRL5hiN75x3CTZznbwM0rjser4J7U3I3FcjcOozyK8n1Ay3zW0lzZpbW7TWzMk0UrRoPs7cNt+YgHA+tb3hBrj+1tNEolEx0gi68zOW2y4jY555GcZ5xT6i6Hd0UUUAFFFFAB3rzC7v9Ul1HVtRazvRp+pwXFnAxOU+RT5RVBypJD8kc5Fen0ZNJq407Hn1rquuTm2Sy1Aw2n2i1tEX7IGwrwgs2TzkH8KgHjDWlm0uLdI1wzqs0bW6qkwMjJkcZzgDOMAV6Rmlyab3F0sea3HivWxplrLFqEfnzyMLoPbiNbJgDtjJIPUjqfTjrV2PXtfE4uprgGBLyK3e3httwZWh3Myt1PzdK7zOetLk0hnm2meJte1W5jtYrx0jluUUXDWyMyqYnYggDbkFR9OlC6xrtzbWK30n2kXC21xtFt5flt5+wjj2Gea9IzRmgTPN7XxN4mvJzG1xBA8l1HC0YiDSW+ZSp+XHTb3Y9eaeNX15NTglmv5XaOK8jjhFuFW6kjfCA46Fh6enHWvRGdUVndlVRyzMcAfU0ufftnrRYd9Tk/Dmt6lfR6gWmGoLDbJLFKIPK/fFSWhx3wQPcZrlV8QaslzNqcF2bq4ks7aO4kNv5a2m6Rt64Ix8vTJzjPNeqlhjJYYAyTn9aVXDqGVgysMgg5BFHUDjLu9u7jw3oF9fPHJIupRNLJbgspUFgDwPp7Zp3hPxDfazqGpw3DySW6QCWIyRKrqSWBU7eOw46iuxzRmiwHm+maxrsOnRSRTeVb2y2Y+zm2zv8xiHyx54HpSNrur3QgMusSxLb6kiT3FvArQ7GDYwcZxwAQw4Jr0nJpcmmI81j8W63dXF3FazybC8QjeW2UtFum2MCo/2ecHnvV621/Vhq40/UNRFtBHNNGt0bQZumVwFT0Xg9utd5k0maQzzWx8S6laPoVlD5qbzEs0LwjayvIwJBPzHA6nOBXpR60uTSUxBRRRQAUdTRRQB51Lq2qxeKrnW0tbwabIZLCOQkGLCqdjbOufMB5xjBFO/wCEh8Q2sEIub0FLiC1mlujZj/RBIWDnaOuMDr0zzXodGaSQ2eew3uq2mrX19ZXjXcMt9bRMhtwBcBoh8wP8PbpxWp4U1zUtTvXjuZxdIbQTSgW/lfZptxBhz349eePeuuyaM0Azyp/EOsG8OppMZ7+OwkWWD7PtWzJmUEHjnA55z0z0ra1C+vr74etc3dzG0y3se24txv8AkEq4YgAAkDrgY4ru92BknHc0iurKrIylWHylTwR7UA9TzfUfGGsW2nb4bmSWQTTfZ7kWyql1GpXGQR15IwuM4zVqTxB4khD3cbeerzXcUdp9mxt8tNyHI5PP513ySK67kdWXsVORS596LAeWf8JBd2b6pd2+pzXMtw0CrdrbKiEiJiVO4YHPHAyTxXTajrl+uhaFcPcCwW+QG7uhBv8AKPl5A2npubjmusSRZEDI6sp5BU5Bpc0NaAeZeHtc1uCXRdNVoobUQw4WcbTOrFt5GRnI7AYx3ra8Q6vr1ne6xJYSj7PZR2+yIwBs+ZkM+7/Z64rs80ZoYI8u1fXtXutBmtry/ijiltJTHLbw+Z9rYPgJuAwCF64r023/AOPWHP8AzzX+QqXJHSkpiCiiigAqrqN6unaZdXrKWEETPtUZLEDgY9zVqikxo8z0m98Q6VF/Zc63drd3l3BOstwqzYWU4lxgkABugPTNaFr4g1WS7is9QvxaxjzkWc2vN26yFAnovy4PHXNd5S5osFzzLTtV13R9EsbdbhmgexilMj2uTaAy7WP+1hTnn61urruq/wDCGXl+jiaaK5MUN35GN8O8DztnfAJPocV2GTSZNMR5UuvavYG7/s+8SSG5v5n+3zxhEkYIm0cjAB56DnHFbniu+ubPWNLvFvfsUo06ch1g81Xk+QhMY7n8a7h5FRd0jqqjuxAAp2T60v6/Adzza48Ya4L+WKNZI3W1kMlvJAP3UiwhwVx82N3GSeelWpde1y0uPst3qGy3aSAyagbMfuVeJmI2jj7wAyema71ZFkXcjqynupyKXNAHl2i+ItRso9A0+B5irtGsySQACRXkfLDI3cD6AcVqeMNRvH1SXTXuWghSW0a3t1g3G6zICx39tuO3413iyLIodHDq3RlOQfxp2TQBx/hLXdY1bVrtNReBY1VybcACSFg+AMYzjHqTXG24hPhK+O+P+0DIok/eXHmhPtAzvycAY/u9q9hpcmgLnkrtt0kS3FzHLDaXU/kWckk4hukIUgRP9/K8gZyMk16nav5tlbyGJ4t8at5b/eTI6H3FT5P5dKSmIKUdaSlHWgAbr+A/lSUrdfwH8qSgBcn1NGT60lFAC5PqaMn1pKKAFyc5zzRk+ppKKAFyfWjJ9aSigBdx9TRk+tJRQAuT6mkJJ60UUAFFFFABRRRQAUuSe9JRQAuSO9JRRQAZNLuPqaSigBdx9TSUUUAFFFFABRRRQAZNLk+tJRQAuT60ZPrSUUALknvUcUUcG/yo1j3sXfaMbmPUn3p9FAC5PqajEUazPMI1EsgAdwPmYDpk+1PooAKKKKACiiigAooooAKKKKACiiigAooooA5/xhj+yLYSf8epv7cXOenl7xnPtnGa5KISW2oFZNLE2syTXK3U00ErSBSHKOj/AHCm3aMe9elyRxzRtHKivGwwysMg/UU/JAwDxSsO55HZWlyuu2lwbRhcCWzJQW0iu0flAOA/3VQc7gfTFd54Lz/wittyTEJJRAT/AM8vMbZ+GK3z8ylW5UjBB6GmoiRoqRqqIowqqMAD0ApiHUUUUAFFFFABRRRQAUUUUAFFFFABRRRQAUUUUAFFFFAGN4tMw8I6sbfPmfZm+71x3/TNcbOI7XVWmOmpeXP2i3OnmWGR0+y7VA8pl+VSpyTmvSiAQQQCCMEHvRGqxRrHGoSNRhVUYAHoBSW9x9LHlcep6xo+kXS2dzeoIluZJ0ltcLbHzvkZCV+YnJ45zWjLretxMrw3t9cWS3e2I/Ztk9ypVcgfJjCsT1C5Hfiu/ubeG9tnt7qNZYX4ZH5BqbJ9TQlYHqc94P8A+QXeCP8A49RqFwLf02b+3tndXQU2OOOGNY4kWONeioMAfhTqYgooooAKKKKACiiigAooooAKKKKACiiigDnvFn3NHEn/AB6nUovPz0xg7c+27bXF2+h+IF8OadHJJIdOjvIrtY+fO3mUAxsP7i8t+PtXqUkUcyFJY1kQ8lXXIp+TnNIdzymHVNY0jRJls7q9RIkma4WW1wtsfPGwoSvzEgnjnNac2t61EivFeX09mt6UhP2bZPdJtXp8hHDE9QuR34rvrq2hvbdre6iWaFsbkfkHByP1FTZPqaAOe8H/APINvhH/AMeo1C4+z+mzd29t26ugpscccMaxxIqIvRVGAPwp1MQUUUUAFFFFABSjrSUo60APZRn8BSbRTm6/hSVJQm0UbRS0UAJtFG0UtZkviHSYJnhkvUEiFlZQjHlfvDgckdxRcLGltFG0VlRa5HcawLG2jjkTy0k87z1GVYZBVerDFSnWII7u+hnVo1tDGC4Utu3ru6AE8UBY0Noo2is9te0pBk30WPLEvGT8p6Hgd+3rQ2u6WsCzG8QRszKDtbIK/eyMZGOM56UAaG0UbRSggjIOQehooATaKNopaKAE2ijaKWigBNoo2ilooATaKNopaKAE2ijaKWoLuWaGAvBbG4kzwnmBB9ST0FFwsTbRRtFV9OvU1LTre9jR0SdA4V+oqzQAm0UbRS0UAJtFG0UtFACbRRtFLRQAm0UbRS0UAJtFG0UtZWqa5HpdzHC8DSFk8w4cKcbguFB+82T0FAGptFG0UveigBNoo2ilooATaKNopaKAE2ijaKWigBNoo2ilooATaKNopaKAE2ijaKWigBNoo2ilrO1TVRpr2sQh82W5cpGGkEa5Azyx4z6DvQBobRRtFU31ayiuhaSTqt0QP3RzwSMhc9M+2ar2niGwntrKSaZYJbuJJFibJ27ugJxgZPAzjNAGptFG0Vl3usm21iLTY7ZZJHiEpZ51jABbbgA9TxVWLxVC4uGktJFWKOaRdjq7MsTbTkDlST0zR5hY3too2iqunXj39mtw0SRh+V2TLKCPXcOKt0wE2ijaKWikAm0UbRS0UAJtFG0UtFACbRRtFLRQAm0UbRS0UAJtFG0UtFACbRRtFLRQAm0UbRWSfEVoPOXjzYrwWfleYu5juA3AenNTtrmmoZA90FaMgMrIwOSSBgYyckHpmi4WL+0UbRWbHr+nS3N1Askm+1CmT9y/8QBGOOetWPt8cmnG9tFa7jKkosWAXx2+bGPxouFi1tFG0Vhv4lT7LBPFZSybrQXkyhwDFEf/AEI9eB6GtxWV0V1OVYAg+oNMA2ijaKWikAm0UbRS0UAJtFG0UtFACbRRtFLRQAm0UbRS0UAJtFG0UtZd3rtrZXd5bzlUa2thcfM4XzAd3Az3+X9aLhY09oo2is/+3NPVV864ELGLzSJFIAG3cecYOAe1NXX9Oa+SzEsnmvCZlzC4G0HHp1oA0too2ioLW+tb2J5LeYMkbFXJBUqQM8g4I45rOg143lnc3VlZNJHbzNGxllEYKhQd4yOhBouFjY2ijaKxbXxCbq7tLZbIRyTwJOyy3CqyKxOAB1Y4GeKmsdcS9uoovs0kcVwrtbSswPmhDhuOq9cj1FPUDU2ijaKWikAm0UbRS0UAJtFGAKWg9KAFbr+FJQzDP4Ck3CgBaKTcKNwoAWshdAiW5WcXEmVuJ58bR1lXaR+Fa24UbhRYLmONBO6xRrzdb2ewonkgOWQYBL56e2Kjn8OyTyzStqUm+Zo2l/dgK5RSvIBHBB6eoFbm4UbhQFzn/wDhGY7TTZooJZ5XMUCxgbVYNDypGeOvY8VBF4Zlu4lnvZVS6MszMroJFKSEHawBAz8o6Ej610+4UbhR5gCqFVVAAAGABS0m4UbhQAtFJuFG4UALRSbhRuFAC0Um4UbhQAtFJuFG4UALVHVrCXUrA2sV21sGYF2CBt691IyOD3q7uFG4UWC5HbRSQ20cUsiyOgwWWMID6YUdKlpNwo3CgBaKTcKNwoAWik3CjcKAFopNwo3CgBaKTcKNwoAWsfVdBGqXPnG6MYMYjZTEHwA2coT9xvce3pWvuFG4UBcWik3CjcKAFopNwo3CgBaKTcKNwoAWik3CjcKAFopNwo3CgBaKTcKNwoAWik3CjcKAFqjqtjJqNobZJ440fIkEkAlDD6E8Gru4UbhRYLmFH4YjikREvJfsoeKV4WUFneNQqnf16KMj2pkfhRY4I7cX8nkGOKOdfKGZREcpzn5fQ+vtXQbhRuFPUDLvdHe51mLUorpIpEiERR7dZAQG3ZBJ4PNVrPw2bO6+0Je/MhmMOIFBUyEk7zn5wM8A4rd3CjcKQXM/StKGmC5YyrJJcSeY5SIRoDgDhR06c+prRpNwo3CgBaKTcKNwoAWik3CjcKAFopNwo3CgBaKTcKNwoAWik3CjcKAFopNwo3CgBaKTcKNwoAyf+EetcTEkGSW9F55nlruB3A7QfTjFU18KBTcM98ZpJkCF5od/AYsCfm+9z1GOldFuFG4UWC5iN4el8uZE1SfEqxby65LNHgZJyCQQOR+tX9N01NN0tLFJGdV3/MRg/MSf61c3CjcKNwuYcnhpTawwQ30kQW0FlM3lhjLEP/QT15963ERY0VEGFUBQPQCjcKNwpgLRSbhRuFIBaKTcKNwoAWik3CjcKAFopNwo3CgBaKTcKNwoAWsy60O2vLu8uJsM11bLb4aMHywN3Iz3+b9K0two3CiwXMA+F1N2J2vWk2KVjSWIOBlNmCM4K98Y/Gnx+HJIkUR6pOjeRJAzBeQrnI25OV2npya3Nwo3CgLmTZeH4LXT72zlleZLxt0pXKfwhcDBJHT1pkfhuGKzvrVby6Md5MsknmSFztAAKAnsQME+9bO4UbhQBnX+lNf3EJe4VLaN0fylhG4lTkYfOQPwqOx0MWV3FKbp5YrdZFtoigHlBzlsn+LpgdOK1dwo3CgBaKTcKNwoAWik3CjcKAFoPSk3CjINADW6/gP5UlK3X8B/KkqiQooooAKKpav9q/sa9+w7/tfkt5Oz727HGPesdLPVYdQLifUHhW9QAPLuUwmP5yR3+b8qBnQQ3NvcFhBcRS7DhvLcNt+uOlPaREZFd1VnO1AT944zgfhWBoazWAlgW0uzYqqJG0lsscu4k7sgYyoGDk+p61Sih1o3FnLeW91O0F2ZI8kcRGJwucdHyQGPuDSA66iuRsItduJ4kmN/BbPcIXy7BlTy23Dc3ON+3p+FVjca35sltDNdNfGCV5VMgZCRKgBjAPHyFsdPzpgdvRWfoq3K6cBdSTO5kYr5yMrKueAd3Jx6mtCgQUUUUAFFFFABRRRQAUUUUAFFFZutwXt1YeRZpG4kbE6vKYy0eDkAgHk8D6ZpMaNFWV1DKwZSMgg5BpaztAhnt/D+nwXMAgmigVGiDZ24GMVo03uJbBRRRQAUUUUAFFFFABRRRQAU3zIyXAkTKffG4fL9fSnVy+oaROP7bFna7EuGtnxGg/fBTmQAdzjPXrSGjpYpop4xJDKksZ6MjBgfxFPrO0U3RspPtMbIBK3k74hG7R9iyjgHrWjTEFFFFABRRRQAUUUUAFFFFABRRRQAUUUUAFMmnht03zzRxJnG6Rwoz9TT6xfEVt5sVtPHHcvcwMxh8q3Ey5IwQ6nsfXjHrSY0bORjORjGc0kciSxrJG6ujDKspyCPauYxrj30fmRXMcjNFhIj/oyRbB5intu3bsd+mKq2sOtW9nYwJFfRSRwW6QIgxErBsS+b26dM9ulMDrZbu2t3VJ7mGJ2+6skgUn6AmnR3EErOsc8TmM4cK4JX6+lYGpwTDxbBdi3uHt/sqxl4rUTDd5hODn7vHesyy0q4aeSO5sroQGO7jn2whDtdyVKMOZCeOKXQLHZQzw3Cb4Jo5UzjdG4YZ+oqSsjw+LpbWaOeEpEkgEDvbiF5FwOWQcZB4zxnHStemIKKKKACiiigAooooAKKKKACiiigAooooAKKKKAGebHgnzEwG2k7hwfT6+1PrlDpOpH7WweQRPq4nFv5S/Mm9Tu3dccZ/Cof+J7K145XULaNgrKg3yHeHbKg5zgrjleKVx21OxpCQoJYgAckk9K5NYdRgk1Cc2mp+bcpbsEE7MqDAD4I5LLzwOSK19Mt7i58OJb6tEZZmVw6TjJYbjtznrxjrQ9gNJriBBGWniUSnEZLgbz7ev4VJXGS6Zdx6bbxy6dLOz6QLSNFQN5E2e/93tz/ALNdhErJDGrtudUAZvU45NMQ+iiigAooooAKKKKACiiigAooooAKaZEBYF1BUbmBI4HqfanVzep6bqFxqerS20rwxy6ckS4jVhKw8z5eeh5H50mNK50gIIBByD0IorkWTWvtSRRpfWsKQGN3TdIMeUMMq/dzu7Dmkhh1NLqK9ktdSaQWUsSRidsM4bK7s8ruHTPTigFqdfUMt3bQDM1zDGA20l5AvPpyevtWPpH9sDSr/eH+0+YTaC6LYwUHUnLY3Z61S0/T9Rs9J1aFtNQ3Et1mAtIJdzOqhpCSBwDk5oA6T7babo1+1QbpRmMeauX+nPP4VIs0TyPGksbSR/fRWBK/Udq52XTTpuo2a6bbzu8ccMHzW6tD5ak5Jc8q3JPB644NN0axuYdQsg1nLC1rHOt1OygCcuwK4b+LufamI6eiiigAooooAKUdaSlHWgAbr+A/lSVK3X8KSlcdiOipKKLhYjoqSii4WI6KkoouFiOo47eCF3eKCKNpDl2RApY+pI61YoouFiOipKKLhYjoqSii4WI6KkoouFiOipKKLhYjoqSii4WI6KkoouFiOipKKLhYjoqSii4WI6KkoouFiOipKKLhYjoqSii4WI6KkoouFiOipKKLhYjoqSii4WI6KkoouFiOipKKLhYjoqSii4WI6KkoouFiOipKKLhYjoqSii4WI6KkoouFiOipKKLhYjoqSii4WI6KkoouFiOipKKLhYjoqSii4WI6KkoouFiOipKKLhYjoqSii4WI6KkoouFiOipKKLhYjoqSii4WI6KkoouFiOipKKLhYjoqSii4WI6KkoouFiOipKKLhYjoqSii4WI6KkoouFiOipKKLhYjoqSii4WI6KkoouFiOipKKLhYjoqSii4WI6UdafSHpRcLDm6/hSUrdfwpKQwooooAydY1ptKdUS0NwxgluD+8CALHjPY888VTk1fUr6J47K0lgmikiaTyikrGJ1LAjdgZ4xitueytrpt08CSN5bRZYfwN95focCoZtI0+4RkktVIbbu2krnaMLyD2BIo6AQm8WbQI72LUDFGYw5uWhBYjv8vTcTxjH4VRTXLu3js7K+tWXUbm2aUMCABtBLEjsQNvHfJx0NaU+i6ZcQiGWyiaMBAFGQBsztxjpjJpyaPp0aqq2cfylSC2WI25xyTnjJ/OhgjItPErLDpUdwiyy3UMRkdXwyuybuVxgDj179KT/hLH+xrcjTG2/ZReMpuBkRE4Hbls549uvNaseh6XC8bx2MStEAExnAx04z2zVbUvDtrqENvbgRw28KeXsWIFtnHyq2fl6e9PS4C2mvLeavJZR2knlo8kfn84DJ1yMYAPbntWxVZNPtIrx7uOEJO/3mUnn3xnGeOuKs0gCiiigAooooAKKKKACiiigArM1y8uLS2g+y7vMlnWPEaBpCuCTsB4JGO/bNadQXdlbX8IiuoVlQMGAJIIPqCOQaAINGu5L7SLa5mKmV1O/aMYIJBBHY8cjsc1eqOCCK1gSCCNY4kGFVRwKkoAKKKKACiiigAooooAKKKKACuftru+GpalaXd+8Ajj3wNPboPkB+aQEcEcgYP1NdBWd/YGlGG4iaxjZLgYlDEncAc4yTkDPOBQAuizXc+mrLeEl2dvLcpsZ48/KxXsSO1aFQWlnb2MPk20flx53Y3E8/ianoAKKKKACiiigAooooAKKKKACiiigAooooAKytcn1C3igksxIIAxNy8MQkkRccEKeoz1xk+latVr3T7TUY1S7h81VOQNxH8iKAMr/hJY2YGGEzWu+OE3YcDLugZSEx0+Ze/f2qtZeJpRptrLPbtNst4JLucOF2mU4BC459+lbX9kad9rjuvscQnjAVGAxgAYHHTgcCmDQ9LDQMLGIG3AEWM4UA5HHfB5GelMCjf3l/8A8JRDp8Es6QG2WVvJgR+S5X5i3QYHaqFlrWrzyvGpEks63P2cTRBELxuQqqw+9wOc/nXQXWk2F7dR3NzbLJPGNqybiCBnOOD0zzTY9E0yGSWSOyjV5Qwcgn+I5bHPGT1xil0Aj0S8e6t5Unmme5hfbMk8IjeMkAgYXgjuCK06r2dha6fE0dpCsSs25sEksfUk8mrFABRRRQAUUUUAFFFFABRRRQAUUUUAFFFFABRRRQBzB8QXga5j8iYlNUFsswiHliPeowTnrgnmpW8VDzbmOKy84whXDQyllKFipYnb0GMnANbX2G12Mn2ePa8vnsMdZM53fXIFVl0LS0R1SzRQ/wB7azDjOccHgZJ4HFA+pQi8QXDS37Pb2otoPK8mQXORIXUHHCnPXjAq9aahLquhC9tNtvLIrbfMXeEKkg8cZ6e1PbRNLfObKIZRU+XI4X7vQ9ux61agtoLW3FvBEscIzhF6c8n+ZoYjmDrWpS2EUqTxxPFpS38rGIETNz8vsOD055FdTFJ5sEcm0rvQNg9sjOKqTaNptxHbxy2UTJbjbEuOFHp7jgcHir1ABRRRQAUUUUAFFFFABRRRQAUUUUAFc9qWuXVjqOpwJbzTJBYrPGYow2xzv5bJ6fKPyNdDULWlu8k0jQoXmjEUrEcugzhT7cn86BoxP+EmMcsNv9l+0yvDuAgfLFxGHK7cYH5k+1EPiKea9VRbWwtPsj3Ekv2n7hVsEHKjHvkcVpf2JpnmtJ9jjDsMEgkdtvGDwccZ60f2HpexFNlEVRXUZyeH+8Dzzn3oYkV7LxBBcadfXtwnkR2TlZSGLDAUNkZAPQ+lZlnrlxf6Tqd4+owwmznY4tgkuE2gqnOQTk4z3NdFa2NrYxtHbQrGrHcw5O44xkk9eAKQ6fZlXU20W2SUTONvDOMYY+/A/KgDFF1q9pPZNqU0iW/lRLNJFAhVpmYghu6j7oyB3p2larfXF3YtcSI8WoRzOsSoB5GxhgZ6ng4Oe9a02m2VxeR3c1urzx4KMxPGOhxnGR64ot9MsbW6luYLaOOaXO9175OT9MnnigC3RRRQAUUUUAFB6UUHpQAjNz+ApN1I3X8B/KkpiHbqN1NoosA7dRurl/EniF9GvY4zd20Ebxhh5xUZOT61hXPj2eCFZIpo7stKIQlsiud55x1x0FcFTMaVObg07ry/4J3QwFWcFNNWfmei7qN1cG3i6/jsjdTukEapvcSRAFR7+9Q23jme60+O9juIhHJGJFV4wrYPTI9Tisv7WoWvZ/d/wS/7MrXtdff/AMA9C3Ubq89tfHM91FbMt3bI9xGJY4nVQ+CM9M08+NpAATqViAx2g5Tk+nWm81op25X93/BBZZWavzL7/wDgHf7qN1cjpPiWa91uKwkurdnOS8Shd4GM9OtdZXZhsRDER54J/M5cRQnQlyyf3Dt1G6m0VvYwHbqN1NoosA7dRuptFFgHbqN1NoosA7dRuptVH1GCPU4rBllEsqM6v5Z2cDJG7pnHagC7uo3VSsb9NQQyQwzLD/BK6gLIPVec4+oFW6LBcduo3U2iiwDt1G6m0UWAduo3U2iiwDt1G6m0UWAduo3U2qdpqMN6skkSSrbpkid1ARwOpBznHuQKAL26jdVPTtRt9VslvLUsYXZlUsu0naSDx+FWqLAO3UbqbRRYB26jdTaKLAO3UbqbRRYB26jdTaKLAO3UbqbRRYB26jdTaKLAO3UbqbVO+1GKxeCJoppprgkRRQqCzYGSeSBwKAL26jdVY3lusohaaNZ2TeIWcByMZ+71qG11Wzura0mE6Rm7jEkMcjhXYH2zzQBf3UbqzrjVEg1FLFba5nnaMSnyUBCqW25JJHeq6eI7ApK8gnhjjWVw8kfDrGcOVxnofpRoGps7qN1VrS5N3AJTbzwZPCzKASPXgnip6dguO3UbqbRSsA7dRuptFFgHbqN1NoosA7dRuptFFgHbqN1NoosA7dRuptFFgHbqN1NoosA7dRurP/ta18qWT59sV19lb5ed+QPyyRzUv9o2O2VvttttiOJD5y4Q+/PFGgFvdRuqgusaa8txEt/bbrcKZcyj5QRkH9RU0l5DHZG7UmaELuBgHmFh/sgdaA1LO6jdWPJ4hskt4Jwlw6SwC5OyPJji/vNzwPzPWtUEEAgggjII70WAfuo3U2iiwDt1G6m0UWAduo3U2iiwDt1G6m0UWAduo3U2iiwDt1G6m0UWAduo3U2qD6tbrqE9hGss11DCJnjjXPBOAMkgZ9qANHdRurGHiGBhgWV6ZvPNuIfLXcXC7j/FjAHvU0mtWsV2Ld0nBDIkj7PkiZ/uqxzwTx0z1FAGnuo3U2igB26jdTaKLAO3UbqbRRYB26jdmm0o60ADdfwH8qSnsOfwH8qTApiG0U7AowKAPPvHfh641nWIZolJVbCa3/1RfmTgH8MVzp8JXqRzBbGCcSJCuy4t22gohUnjuc17HRXm1cvdSblz2v5fM9CljlCKjyXt5nkK+F9SfTraxnkujHbhGV0iO5nXP3twIK9MD2qlB4I1KI2Du7ySWcXlAtbH5wc7s+4z8vpz617XRWaytq9p7+SNP7S29zbzZ4rF4O1kPp6yyM0NmIsKsLj7ikHj3znJ6VSv/COqWmnW9raWM08psfsb4s2KfeB3Z/hP1r3eiqWXNO/P+CIePVrcn4s8v8L+F7qw8ZR380btD5ssqM4cFC64Ix93HvXp1OowK7MNQdCHLe5y4isq0ua1htFOwKMCugwG0U7AowKAG0U7AowKAG0U7AowKAG1TurH7TfWk5fCQLIrLjlt644q9gUYFIDB0PQZdInLNLCUWAQKsKsPMAOQ75P3scce9blOwKMCmA2inYFGBQA2inYFGBQA2inYFGBQA2inYFGBQA2uYtfCTQo0D3axW4i8oG2XDyjeGBk3ZBIxjp3NdTgUYFAzN0bTpNLsWt5bprljNJJvZQuAzE4wAPWtCnYFGBQIbRTsCjAoAbRTsCjAoAbRTsCjAoAbRTsCjAoAbRTsCjAoAbRTsCjAoAbWbrWnyalaCCOO0fnObgN8hxwyleQa1MCjApDOaXw3cC4XfeRyxGWKaSV0Pnl0QLgHpg4z+JqKPwtcpBFbm6tihigjlfy23r5TZBj9M9811WBRgUwMPUNHnudfg1OIWbiOERbLhXyuHLblK/XvVWx8N3FndtP5locCcAbGPnCRi22TPGBntXTYFGBSC5laLpkumQzpI8QWWTekMG7y4RgDC7ueevpWnTsCjApiG0U7AowKAG0U7AowKAG0U7AowKAG0U7AowKAG0U7AowKAG0U7AowKAG0U7AowKAOePheBpJ528o3Ml+LsS7TlV3A7evXAxmq3/CM3ryTzXF3BcTOqqjMXXaVcsHGPukZ6DiuqwKMClYdznf7D1FBcGO+gMk6wmSUxlWZkADDI6BgO3IrR0nTm03R0sWlEjLvy4Bx8zE9/rWjgUYFMDm38O3SWkUNvdQBmsBYXDSITlB/EuO/J4NdBGixRJGv3UUKM+gGKkwKMCgQ2inYFGBQA2inYFGBQA2inYFGBQA2inYFGBQA2inYFGBQA2inYFGBQA2sSz0GWw1dr6PUZpVMLp5cyqcuzbskgAkfrW7gUYFIZhS6G/8AY8Nkq2VxKCzSS3SMcu2dzrjkHJNRf8I7cA+SLxHtZHgkuDIp81niC9D0+baM56c10WBRgUxDTyc0U7AowKAG0U7AowKAG0U7AowKAG0o60uBQAM0Af/Z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77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146050</xdr:rowOff>
    </xdr:to>
    <xdr:sp macro="" textlink="">
      <xdr:nvSpPr>
        <xdr:cNvPr id="2050" name="AutoShape 2" descr="data:image/jpeg;base64,/9j/4AAQSkZJRgABAQEAYABgAAD/2wBDAAgGBgcGBQgHBwcJCQgKDBQNDAsLDBkSEw8UHRofHh0aHBwgJC4nICIsIxwcKDcpLDAxNDQ0Hyc5PTgyPC4zNDL/2wBDAQkJCQwLDBgNDRgyIRwhMjIyMjIyMjIyMjIyMjIyMjIyMjIyMjIyMjIyMjIyMjIyMjIyMjIyMjIyMjIyMjIyMjL/wAARCACc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ZmIPboO1N3H2/IUN1/AfypKokXcfb8hRuPt+QpKKAF3H2/IUbj7fkKSigBdx9vyFG4+35CkooAXcfb8hRuPt+QpKKAF3H2/IUbj7fkKSigBdx9vyFG4+35CkooAXcfb8hRuPt+QpKKAF3H2/IUbj7fkKSigBdx9vyFG4+35CkooAXcfb8hRuPt+QpKKAF3H2/IUbj7fkKSigBdx9vyFG4+35CkooAXcfb8hRuPt+QpKKAF3H2/IUbj7fkKSigBdx9vyFG4+35CkooAXcfb8hRuPt+QpKKAF3H2/IUbj7fkKSigBdx9vyFG4+35CkooAXcfb8hRuPt+QpKKAF3H2/IUbj7fkKSigBdx9vyFG4+35CkoPAyeB6mgBdx9vyFG4+35CkooAXcfb8hRuPt+QpKKAF3H2/IUbj7fkKSigBdx9vyFG4+35CkooAXcfb8hRuPt+QpKMjOMjPpQAu4+35Cjcfb8hSZA6kD60UALuPt+Qo3H2/IUlFAC7j7fkKNx9vyFJRQAu4+35Cjcfb8hSUUALuPt+Qo3H2/IUlFAC7j7fkKNx9vyFJRQAu4+35Cjcfb8hSYOM44ooAXcfb8hRuPt+QpMj1HHWigBdx9vyFG4+35CkyM4yM+lBIHUgfU0ALuPt+Qo3H2/IUlFAC7j7fkKNx9vyFJkZxkZHWigBdx9vyFG4+35CkBBGQQR6iigBdx9vyFG4+35CkJAGSQB6migBdx9vyFG4+35CkooAXcfb8hRuPt+QpKKAF3H2/IUbj7fkKTBHUUUALuPt+Qo3H2/IUgIIyCCPUUUALuPt+Qo3H2/IUmQehBx1oyM4yM+lAC7j7fkKNx9vyFJRQAu4+35Cjcfb8hSAgjIII9RQSB1IH1oAXcfb8hRuPt+QpKXa390/lQAbj7fkKNx9vyFG05xg/lSUALuPt+QpQxz2/IU2lHWgAbr+A/lSUrdfwH8qhubSC+t3tbqMSQSja6E8EUhkxBHUUleUpNceGfDVvJpcFzb31w9wWcRlhJskOxW3Bj06AYyO9bA1DxLc3KsuoXEEc1zcxbFtFIjVI9ykEjPJ4yaLhY76kBB6EH6GvOB4q12S+s41+0h3tx58TwALuMJbco25HzY5J68YqKxk1PQotkTvDDdxWk91dpZjdb792/AAwcEDqDjOTR1A9NpAwb7rA4ODg5rkW1jVx4Lgvmd0ma6Ecl0Lf5lt/MI87y8dduD075xXM2ur65YxJDY3JS3nurmVbq5hKid/NGARsPBXnAAznrR1sHS56rRXHeJ7rUrXW/M08Mkpso1Eqw79padQevHQk4qjLrWuWmoR2s1/NIkd9Jb/u7dRNMuV2tyu0gZOcY9aE7gd/RXln9v61peiQwx3+oTX6yzFxLbjaCHwE5Qlsg5wMcHrxWtNrHiaGSS6heS43XN1DHaNbDaAiFkOQMnn356UXCx3tFedT6zcxNb38V5d35FjIHuVtAjxOXjyuCuABk5yDx64rqfCN/e6loCXF+S04mkTcy7SyhiFPQdu+BmmI3KKKKACiiigApdp9DWT4mF6fDOojTvM+1+SfL8v7/vt98ZxXFXdhpGo/2Pa+HbJZka4Y3Mdz56IT5RwXJ5z/AFpXGel4PpSV5rcR3Gg2Ot6Tez3NxeXenwxWjojt5z4ZSFPPIJA55xzXR+IL3WNIg09rCN5fOj+yNGqbvLmYDZIfYHOe1Ajp6K4PSDrkmrS6el5LbQh7qSSRbYHznV1AOSOM5J461m2fiLVdN0JY3vryec6e5j821JZbkOBs+7zgetFx2PTSwUZZgoHUk4FLXl+ua3qt/Nqmnhbp7XyZN8TwjKFGQgrtXIB5xknIr06N1kiR0OVZQQcdqfQQ6iiigAo69KK57xvbyXfhK7t4mlV5XiUNFncuZF5GPSgZ0ODjNFeaah/wlem6r/aVwPNvItPlhhjiBeMKrIPNI/vMCWx7VJ/bPiWazZodSJEdpc3CSwwCTzChXYrEoBnk9AM0rhY9HorgJtZ121me2u9RnitBMm+/FmC0YaHeFCgYwX4zj2qB77xDqWm3M18ZFWL7H/on2Xh2dlLN68dcdqfUR6NQpDZ2kNg4ODnBrkPC+u6lqfiO/t5jcG0WIuizxhWjcSFdvCgDjtk/WuYXY2n2kupx+bbtFcsRL5hiN75x3CTZznbwM0rjser4J7U3I3FcjcOozyK8n1Ay3zW0lzZpbW7TWzMk0UrRoPs7cNt+YgHA+tb3hBrj+1tNEolEx0gi68zOW2y4jY555GcZ5xT6i6Hd0UUUAFFFFAB3rzC7v9Ul1HVtRazvRp+pwXFnAxOU+RT5RVBypJD8kc5Fen0ZNJq407Hn1rquuTm2Sy1Aw2n2i1tEX7IGwrwgs2TzkH8KgHjDWlm0uLdI1wzqs0bW6qkwMjJkcZzgDOMAV6Rmlyab3F0sea3HivWxplrLFqEfnzyMLoPbiNbJgDtjJIPUjqfTjrV2PXtfE4uprgGBLyK3e3httwZWh3Myt1PzdK7zOetLk0hnm2meJte1W5jtYrx0jluUUXDWyMyqYnYggDbkFR9OlC6xrtzbWK30n2kXC21xtFt5flt5+wjj2Gea9IzRmgTPN7XxN4mvJzG1xBA8l1HC0YiDSW+ZSp+XHTb3Y9eaeNX15NTglmv5XaOK8jjhFuFW6kjfCA46Fh6enHWvRGdUVndlVRyzMcAfU0ufftnrRYd9Tk/Dmt6lfR6gWmGoLDbJLFKIPK/fFSWhx3wQPcZrlV8QaslzNqcF2bq4ks7aO4kNv5a2m6Rt64Ix8vTJzjPNeqlhjJYYAyTn9aVXDqGVgysMgg5BFHUDjLu9u7jw3oF9fPHJIupRNLJbgspUFgDwPp7Zp3hPxDfazqGpw3DySW6QCWIyRKrqSWBU7eOw46iuxzRmiwHm+maxrsOnRSRTeVb2y2Y+zm2zv8xiHyx54HpSNrur3QgMusSxLb6kiT3FvArQ7GDYwcZxwAQw4Jr0nJpcmmI81j8W63dXF3FazybC8QjeW2UtFum2MCo/2ecHnvV621/Vhq40/UNRFtBHNNGt0bQZumVwFT0Xg9utd5k0maQzzWx8S6laPoVlD5qbzEs0LwjayvIwJBPzHA6nOBXpR60uTSUxBRRRQAUdTRRQB51Lq2qxeKrnW0tbwabIZLCOQkGLCqdjbOufMB5xjBFO/wCEh8Q2sEIub0FLiC1mlujZj/RBIWDnaOuMDr0zzXodGaSQ2eew3uq2mrX19ZXjXcMt9bRMhtwBcBoh8wP8PbpxWp4U1zUtTvXjuZxdIbQTSgW/lfZptxBhz349eePeuuyaM0Azyp/EOsG8OppMZ7+OwkWWD7PtWzJmUEHjnA55z0z0ra1C+vr74etc3dzG0y3se24txv8AkEq4YgAAkDrgY4ru92BknHc0iurKrIylWHylTwR7UA9TzfUfGGsW2nb4bmSWQTTfZ7kWyql1GpXGQR15IwuM4zVqTxB4khD3cbeerzXcUdp9mxt8tNyHI5PP513ySK67kdWXsVORS596LAeWf8JBd2b6pd2+pzXMtw0CrdrbKiEiJiVO4YHPHAyTxXTajrl+uhaFcPcCwW+QG7uhBv8AKPl5A2npubjmusSRZEDI6sp5BU5Bpc0NaAeZeHtc1uCXRdNVoobUQw4WcbTOrFt5GRnI7AYx3ra8Q6vr1ne6xJYSj7PZR2+yIwBs+ZkM+7/Z64rs80ZoYI8u1fXtXutBmtry/ijiltJTHLbw+Z9rYPgJuAwCF64r023/AOPWHP8AzzX+QqXJHSkpiCiiigAqrqN6unaZdXrKWEETPtUZLEDgY9zVqikxo8z0m98Q6VF/Zc63drd3l3BOstwqzYWU4lxgkABugPTNaFr4g1WS7is9QvxaxjzkWc2vN26yFAnovy4PHXNd5S5osFzzLTtV13R9EsbdbhmgexilMj2uTaAy7WP+1hTnn61urruq/wDCGXl+jiaaK5MUN35GN8O8DztnfAJPocV2GTSZNMR5UuvavYG7/s+8SSG5v5n+3zxhEkYIm0cjAB56DnHFbniu+ubPWNLvFvfsUo06ch1g81Xk+QhMY7n8a7h5FRd0jqqjuxAAp2T60v6/Adzza48Ya4L+WKNZI3W1kMlvJAP3UiwhwVx82N3GSeelWpde1y0uPst3qGy3aSAyagbMfuVeJmI2jj7wAyema71ZFkXcjqynupyKXNAHl2i+ItRso9A0+B5irtGsySQACRXkfLDI3cD6AcVqeMNRvH1SXTXuWghSW0a3t1g3G6zICx39tuO3413iyLIodHDq3RlOQfxp2TQBx/hLXdY1bVrtNReBY1VybcACSFg+AMYzjHqTXG24hPhK+O+P+0DIok/eXHmhPtAzvycAY/u9q9hpcmgLnkrtt0kS3FzHLDaXU/kWckk4hukIUgRP9/K8gZyMk16nav5tlbyGJ4t8at5b/eTI6H3FT5P5dKSmIKUdaSlHWgAbr+A/lSUrdfwH8qSgBcn1NGT60lFAC5PqaMn1pKKAFyc5zzRk+ppKKAFyfWjJ9aSigBdx9TRk+tJRQAuT6mkJJ60UUAFFFFABRRRQAUuSe9JRQAuSO9JRRQAZNLuPqaSigBdx9TSUUUAFFFFABRRRQAZNLk+tJRQAuT60ZPrSUUALknvUcUUcG/yo1j3sXfaMbmPUn3p9FAC5PqajEUazPMI1EsgAdwPmYDpk+1PooAKKKKACiiigAooooAKKKKACiiigAooooA5/xhj+yLYSf8epv7cXOenl7xnPtnGa5KISW2oFZNLE2syTXK3U00ErSBSHKOj/AHCm3aMe9elyRxzRtHKivGwwysMg/UU/JAwDxSsO55HZWlyuu2lwbRhcCWzJQW0iu0flAOA/3VQc7gfTFd54Lz/wittyTEJJRAT/AM8vMbZ+GK3z8ylW5UjBB6GmoiRoqRqqIowqqMAD0ApiHUUUUAFFFFABRRRQAUUUUAFFFFABRRRQAUUUUAFFFFAGN4tMw8I6sbfPmfZm+71x3/TNcbOI7XVWmOmpeXP2i3OnmWGR0+y7VA8pl+VSpyTmvSiAQQQCCMEHvRGqxRrHGoSNRhVUYAHoBSW9x9LHlcep6xo+kXS2dzeoIluZJ0ltcLbHzvkZCV+YnJ45zWjLretxMrw3t9cWS3e2I/Ztk9ypVcgfJjCsT1C5Hfiu/ubeG9tnt7qNZYX4ZH5BqbJ9TQlYHqc94P8A+QXeCP8A49RqFwLf02b+3tndXQU2OOOGNY4kWONeioMAfhTqYgooooAKKKKACiiigAooooAKKKKACiiigDnvFn3NHEn/AB6nUovPz0xg7c+27bXF2+h+IF8OadHJJIdOjvIrtY+fO3mUAxsP7i8t+PtXqUkUcyFJY1kQ8lXXIp+TnNIdzymHVNY0jRJls7q9RIkma4WW1wtsfPGwoSvzEgnjnNac2t61EivFeX09mt6UhP2bZPdJtXp8hHDE9QuR34rvrq2hvbdre6iWaFsbkfkHByP1FTZPqaAOe8H/APINvhH/AMeo1C4+z+mzd29t26ugpscccMaxxIqIvRVGAPwp1MQUUUUAFFFFABSjrSUo60APZRn8BSbRTm6/hSVJQm0UbRS0UAJtFG0UtZkviHSYJnhkvUEiFlZQjHlfvDgckdxRcLGltFG0VlRa5HcawLG2jjkTy0k87z1GVYZBVerDFSnWII7u+hnVo1tDGC4Utu3ru6AE8UBY0Noo2is9te0pBk30WPLEvGT8p6Hgd+3rQ2u6WsCzG8QRszKDtbIK/eyMZGOM56UAaG0UbRSggjIOQehooATaKNopaKAE2ijaKWigBNoo2ilooATaKNopaKAE2ijaKWoLuWaGAvBbG4kzwnmBB9ST0FFwsTbRRtFV9OvU1LTre9jR0SdA4V+oqzQAm0UbRS0UAJtFG0UtFACbRRtFLRQAm0UbRS0UAJtFG0UtZWqa5HpdzHC8DSFk8w4cKcbguFB+82T0FAGptFG0UveigBNoo2ilooATaKNopaKAE2ijaKWigBNoo2ilooATaKNopaKAE2ijaKWigBNoo2ilrO1TVRpr2sQh82W5cpGGkEa5Azyx4z6DvQBobRRtFU31ayiuhaSTqt0QP3RzwSMhc9M+2ar2niGwntrKSaZYJbuJJFibJ27ugJxgZPAzjNAGptFG0Vl3usm21iLTY7ZZJHiEpZ51jABbbgA9TxVWLxVC4uGktJFWKOaRdjq7MsTbTkDlST0zR5hY3too2iqunXj39mtw0SRh+V2TLKCPXcOKt0wE2ijaKWikAm0UbRS0UAJtFG0UtFACbRRtFLRQAm0UbRS0UAJtFG0UtFACbRRtFLRQAm0UbRWSfEVoPOXjzYrwWfleYu5juA3AenNTtrmmoZA90FaMgMrIwOSSBgYyckHpmi4WL+0UbRWbHr+nS3N1Askm+1CmT9y/8QBGOOetWPt8cmnG9tFa7jKkosWAXx2+bGPxouFi1tFG0Vhv4lT7LBPFZSybrQXkyhwDFEf/AEI9eB6GtxWV0V1OVYAg+oNMA2ijaKWikAm0UbRS0UAJtFG0UtFACbRRtFLRQAm0UbRS0UAJtFG0UtZd3rtrZXd5bzlUa2thcfM4XzAd3Az3+X9aLhY09oo2is/+3NPVV864ELGLzSJFIAG3cecYOAe1NXX9Oa+SzEsnmvCZlzC4G0HHp1oA0too2ioLW+tb2J5LeYMkbFXJBUqQM8g4I45rOg143lnc3VlZNJHbzNGxllEYKhQd4yOhBouFjY2ijaKxbXxCbq7tLZbIRyTwJOyy3CqyKxOAB1Y4GeKmsdcS9uoovs0kcVwrtbSswPmhDhuOq9cj1FPUDU2ijaKWikAm0UbRS0UAJtFGAKWg9KAFbr+FJQzDP4Ck3CgBaKTcKNwoAWshdAiW5WcXEmVuJ58bR1lXaR+Fa24UbhRYLmONBO6xRrzdb2ewonkgOWQYBL56e2Kjn8OyTyzStqUm+Zo2l/dgK5RSvIBHBB6eoFbm4UbhQFzn/wDhGY7TTZooJZ5XMUCxgbVYNDypGeOvY8VBF4Zlu4lnvZVS6MszMroJFKSEHawBAz8o6Ej610+4UbhR5gCqFVVAAAGABS0m4UbhQAtFJuFG4UALRSbhRuFAC0Um4UbhQAtFJuFG4UALVHVrCXUrA2sV21sGYF2CBt691IyOD3q7uFG4UWC5HbRSQ20cUsiyOgwWWMID6YUdKlpNwo3CgBaKTcKNwoAWik3CjcKAFopNwo3CgBaKTcKNwoAWsfVdBGqXPnG6MYMYjZTEHwA2coT9xvce3pWvuFG4UBcWik3CjcKAFopNwo3CgBaKTcKNwoAWik3CjcKAFopNwo3CgBaKTcKNwoAWik3CjcKAFqjqtjJqNobZJ440fIkEkAlDD6E8Gru4UbhRYLmFH4YjikREvJfsoeKV4WUFneNQqnf16KMj2pkfhRY4I7cX8nkGOKOdfKGZREcpzn5fQ+vtXQbhRuFPUDLvdHe51mLUorpIpEiERR7dZAQG3ZBJ4PNVrPw2bO6+0Je/MhmMOIFBUyEk7zn5wM8A4rd3CjcKQXM/StKGmC5YyrJJcSeY5SIRoDgDhR06c+prRpNwo3CgBaKTcKNwoAWik3CjcKAFopNwo3CgBaKTcKNwoAWik3CjcKAFopNwo3CgBaKTcKNwoAyf+EetcTEkGSW9F55nlruB3A7QfTjFU18KBTcM98ZpJkCF5od/AYsCfm+9z1GOldFuFG4UWC5iN4el8uZE1SfEqxby65LNHgZJyCQQOR+tX9N01NN0tLFJGdV3/MRg/MSf61c3CjcKNwuYcnhpTawwQ30kQW0FlM3lhjLEP/QT15963ERY0VEGFUBQPQCjcKNwpgLRSbhRuFIBaKTcKNwoAWik3CjcKAFopNwo3CgBaKTcKNwoAWsy60O2vLu8uJsM11bLb4aMHywN3Iz3+b9K0two3CiwXMA+F1N2J2vWk2KVjSWIOBlNmCM4K98Y/Gnx+HJIkUR6pOjeRJAzBeQrnI25OV2npya3Nwo3CgLmTZeH4LXT72zlleZLxt0pXKfwhcDBJHT1pkfhuGKzvrVby6Md5MsknmSFztAAKAnsQME+9bO4UbhQBnX+lNf3EJe4VLaN0fylhG4lTkYfOQPwqOx0MWV3FKbp5YrdZFtoigHlBzlsn+LpgdOK1dwo3CgBaKTcKNwoAWik3CjcKAFoPSk3CjINADW6/gP5UlK3X8B/KkqiQooooAKKpav9q/sa9+w7/tfkt5Oz727HGPesdLPVYdQLifUHhW9QAPLuUwmP5yR3+b8qBnQQ3NvcFhBcRS7DhvLcNt+uOlPaREZFd1VnO1AT944zgfhWBoazWAlgW0uzYqqJG0lsscu4k7sgYyoGDk+p61Sih1o3FnLeW91O0F2ZI8kcRGJwucdHyQGPuDSA66iuRsItduJ4kmN/BbPcIXy7BlTy23Dc3ON+3p+FVjca35sltDNdNfGCV5VMgZCRKgBjAPHyFsdPzpgdvRWfoq3K6cBdSTO5kYr5yMrKueAd3Jx6mtCgQUUUUAFFFFABRRRQAUUUUAFFFZutwXt1YeRZpG4kbE6vKYy0eDkAgHk8D6ZpMaNFWV1DKwZSMgg5BpaztAhnt/D+nwXMAgmigVGiDZ24GMVo03uJbBRRRQAUUUUAFFFFABRRRQAU3zIyXAkTKffG4fL9fSnVy+oaROP7bFna7EuGtnxGg/fBTmQAdzjPXrSGjpYpop4xJDKksZ6MjBgfxFPrO0U3RspPtMbIBK3k74hG7R9iyjgHrWjTEFFFFABRRRQAUUUUAFFFFABRRRQAUUUUAFMmnht03zzRxJnG6Rwoz9TT6xfEVt5sVtPHHcvcwMxh8q3Ey5IwQ6nsfXjHrSY0bORjORjGc0kciSxrJG6ujDKspyCPauYxrj30fmRXMcjNFhIj/oyRbB5intu3bsd+mKq2sOtW9nYwJFfRSRwW6QIgxErBsS+b26dM9ulMDrZbu2t3VJ7mGJ2+6skgUn6AmnR3EErOsc8TmM4cK4JX6+lYGpwTDxbBdi3uHt/sqxl4rUTDd5hODn7vHesyy0q4aeSO5sroQGO7jn2whDtdyVKMOZCeOKXQLHZQzw3Cb4Jo5UzjdG4YZ+oqSsjw+LpbWaOeEpEkgEDvbiF5FwOWQcZB4zxnHStemIKKKKACiiigAooooAKKKKACiiigAooooAKKKKAGebHgnzEwG2k7hwfT6+1PrlDpOpH7WweQRPq4nFv5S/Mm9Tu3dccZ/Cof+J7K145XULaNgrKg3yHeHbKg5zgrjleKVx21OxpCQoJYgAckk9K5NYdRgk1Cc2mp+bcpbsEE7MqDAD4I5LLzwOSK19Mt7i58OJb6tEZZmVw6TjJYbjtznrxjrQ9gNJriBBGWniUSnEZLgbz7ev4VJXGS6Zdx6bbxy6dLOz6QLSNFQN5E2e/93tz/ALNdhErJDGrtudUAZvU45NMQ+iiigAooooAKKKKACiiigAooooAKaZEBYF1BUbmBI4HqfanVzep6bqFxqerS20rwxy6ckS4jVhKw8z5eeh5H50mNK50gIIBByD0IorkWTWvtSRRpfWsKQGN3TdIMeUMMq/dzu7Dmkhh1NLqK9ktdSaQWUsSRidsM4bK7s8ruHTPTigFqdfUMt3bQDM1zDGA20l5AvPpyevtWPpH9sDSr/eH+0+YTaC6LYwUHUnLY3Z61S0/T9Rs9J1aFtNQ3Et1mAtIJdzOqhpCSBwDk5oA6T7babo1+1QbpRmMeauX+nPP4VIs0TyPGksbSR/fRWBK/Udq52XTTpuo2a6bbzu8ccMHzW6tD5ak5Jc8q3JPB644NN0axuYdQsg1nLC1rHOt1OygCcuwK4b+LufamI6eiiigAooooAKUdaSlHWgAbr+A/lSVK3X8KSlcdiOipKKLhYjoqSii4WI6KkoouFiOo47eCF3eKCKNpDl2RApY+pI61YoouFiOipKKLhYjoqSii4WI6KkoouFiOipKKLhYjoqSii4WI6KkoouFiOipKKLhYjoqSii4WI6KkoouFiOipKKLhYjoqSii4WI6KkoouFiOipKKLhYjoqSii4WI6KkoouFiOipKKLhYjoqSii4WI6KkoouFiOipKKLhYjoqSii4WI6KkoouFiOipKKLhYjoqSii4WI6KkoouFiOipKKLhYjoqSii4WI6KkoouFiOipKKLhYjoqSii4WI6KkoouFiOipKKLhYjoqSii4WI6KkoouFiOipKKLhYjoqSii4WI6KkoouFiOipKKLhYjoqSii4WI6KkoouFiOipKKLhYjoqSii4WI6KkoouFiOipKKLhYjoqSii4WI6UdafSHpRcLDm6/hSUrdfwpKQwooooAydY1ptKdUS0NwxgluD+8CALHjPY888VTk1fUr6J47K0lgmikiaTyikrGJ1LAjdgZ4xitueytrpt08CSN5bRZYfwN95focCoZtI0+4RkktVIbbu2krnaMLyD2BIo6AQm8WbQI72LUDFGYw5uWhBYjv8vTcTxjH4VRTXLu3js7K+tWXUbm2aUMCABtBLEjsQNvHfJx0NaU+i6ZcQiGWyiaMBAFGQBsztxjpjJpyaPp0aqq2cfylSC2WI25xyTnjJ/OhgjItPErLDpUdwiyy3UMRkdXwyuybuVxgDj179KT/hLH+xrcjTG2/ZReMpuBkRE4Hbls549uvNaseh6XC8bx2MStEAExnAx04z2zVbUvDtrqENvbgRw28KeXsWIFtnHyq2fl6e9PS4C2mvLeavJZR2knlo8kfn84DJ1yMYAPbntWxVZNPtIrx7uOEJO/3mUnn3xnGeOuKs0gCiiigAooooAKKKKACiiigArM1y8uLS2g+y7vMlnWPEaBpCuCTsB4JGO/bNadQXdlbX8IiuoVlQMGAJIIPqCOQaAINGu5L7SLa5mKmV1O/aMYIJBBHY8cjsc1eqOCCK1gSCCNY4kGFVRwKkoAKKKKACiiigAooooAKKKKACuftru+GpalaXd+8Ajj3wNPboPkB+aQEcEcgYP1NdBWd/YGlGG4iaxjZLgYlDEncAc4yTkDPOBQAuizXc+mrLeEl2dvLcpsZ48/KxXsSO1aFQWlnb2MPk20flx53Y3E8/ianoAKKKKACiiigAooooAKKKKACiiigAooooAKytcn1C3igksxIIAxNy8MQkkRccEKeoz1xk+latVr3T7TUY1S7h81VOQNxH8iKAMr/hJY2YGGEzWu+OE3YcDLugZSEx0+Ze/f2qtZeJpRptrLPbtNst4JLucOF2mU4BC459+lbX9kad9rjuvscQnjAVGAxgAYHHTgcCmDQ9LDQMLGIG3AEWM4UA5HHfB5GelMCjf3l/8A8JRDp8Es6QG2WVvJgR+S5X5i3QYHaqFlrWrzyvGpEks63P2cTRBELxuQqqw+9wOc/nXQXWk2F7dR3NzbLJPGNqybiCBnOOD0zzTY9E0yGSWSOyjV5Qwcgn+I5bHPGT1xil0Aj0S8e6t5Unmme5hfbMk8IjeMkAgYXgjuCK06r2dha6fE0dpCsSs25sEksfUk8mrFABRRRQAUUUUAFFFFABRRRQAUUUUAFFFFABRRRQBzB8QXga5j8iYlNUFsswiHliPeowTnrgnmpW8VDzbmOKy84whXDQyllKFipYnb0GMnANbX2G12Mn2ePa8vnsMdZM53fXIFVl0LS0R1SzRQ/wB7azDjOccHgZJ4HFA+pQi8QXDS37Pb2otoPK8mQXORIXUHHCnPXjAq9aahLquhC9tNtvLIrbfMXeEKkg8cZ6e1PbRNLfObKIZRU+XI4X7vQ9ux61agtoLW3FvBEscIzhF6c8n+ZoYjmDrWpS2EUqTxxPFpS38rGIETNz8vsOD055FdTFJ5sEcm0rvQNg9sjOKqTaNptxHbxy2UTJbjbEuOFHp7jgcHir1ABRRRQAUUUUAFFFFABRRRQAUUUUAFc9qWuXVjqOpwJbzTJBYrPGYow2xzv5bJ6fKPyNdDULWlu8k0jQoXmjEUrEcugzhT7cn86BoxP+EmMcsNv9l+0yvDuAgfLFxGHK7cYH5k+1EPiKea9VRbWwtPsj3Ekv2n7hVsEHKjHvkcVpf2JpnmtJ9jjDsMEgkdtvGDwccZ60f2HpexFNlEVRXUZyeH+8Dzzn3oYkV7LxBBcadfXtwnkR2TlZSGLDAUNkZAPQ+lZlnrlxf6Tqd4+owwmznY4tgkuE2gqnOQTk4z3NdFa2NrYxtHbQrGrHcw5O44xkk9eAKQ6fZlXU20W2SUTONvDOMYY+/A/KgDFF1q9pPZNqU0iW/lRLNJFAhVpmYghu6j7oyB3p2larfXF3YtcSI8WoRzOsSoB5GxhgZ6ng4Oe9a02m2VxeR3c1urzx4KMxPGOhxnGR64ot9MsbW6luYLaOOaXO9175OT9MnnigC3RRRQAUUUUAFB6UUHpQAjNz+ApN1I3X8B/KkpiHbqN1NoosA7dRurl/EniF9GvY4zd20Ebxhh5xUZOT61hXPj2eCFZIpo7stKIQlsiud55x1x0FcFTMaVObg07ry/4J3QwFWcFNNWfmei7qN1cG3i6/jsjdTukEapvcSRAFR7+9Q23jme60+O9juIhHJGJFV4wrYPTI9Tisv7WoWvZ/d/wS/7MrXtdff/AMA9C3Ubq89tfHM91FbMt3bI9xGJY4nVQ+CM9M08+NpAATqViAx2g5Tk+nWm81op25X93/BBZZWavzL7/wDgHf7qN1cjpPiWa91uKwkurdnOS8Shd4GM9OtdZXZhsRDER54J/M5cRQnQlyyf3Dt1G6m0VvYwHbqN1NoosA7dRuptFFgHbqN1NoosA7dRuptVH1GCPU4rBllEsqM6v5Z2cDJG7pnHagC7uo3VSsb9NQQyQwzLD/BK6gLIPVec4+oFW6LBcduo3U2iiwDt1G6m0UWAduo3U2iiwDt1G6m0UWAduo3U2qdpqMN6skkSSrbpkid1ARwOpBznHuQKAL26jdVPTtRt9VslvLUsYXZlUsu0naSDx+FWqLAO3UbqbRRYB26jdTaKLAO3UbqbRRYB26jdTaKLAO3UbqbRRYB26jdTaKLAO3UbqbVO+1GKxeCJoppprgkRRQqCzYGSeSBwKAL26jdVY3lusohaaNZ2TeIWcByMZ+71qG11Wzura0mE6Rm7jEkMcjhXYH2zzQBf3UbqzrjVEg1FLFba5nnaMSnyUBCqW25JJHeq6eI7ApK8gnhjjWVw8kfDrGcOVxnofpRoGps7qN1VrS5N3AJTbzwZPCzKASPXgnip6dguO3UbqbRSsA7dRuptFFgHbqN1NoosA7dRuptFFgHbqN1NoosA7dRuptFFgHbqN1NoosA7dRurP/ta18qWT59sV19lb5ed+QPyyRzUv9o2O2VvttttiOJD5y4Q+/PFGgFvdRuqgusaa8txEt/bbrcKZcyj5QRkH9RU0l5DHZG7UmaELuBgHmFh/sgdaA1LO6jdWPJ4hskt4Jwlw6SwC5OyPJji/vNzwPzPWtUEEAgggjII70WAfuo3U2iiwDt1G6m0UWAduo3U2iiwDt1G6m0UWAduo3U2iiwDt1G6m0UWAduo3U2qD6tbrqE9hGss11DCJnjjXPBOAMkgZ9qANHdRurGHiGBhgWV6ZvPNuIfLXcXC7j/FjAHvU0mtWsV2Ld0nBDIkj7PkiZ/uqxzwTx0z1FAGnuo3U2igB26jdTaKLAO3UbqbRRYB26jdmm0o60ADdfwH8qSnsOfwH8qTApiG0U7AowKAPPvHfh641nWIZolJVbCa3/1RfmTgH8MVzp8JXqRzBbGCcSJCuy4t22gohUnjuc17HRXm1cvdSblz2v5fM9CljlCKjyXt5nkK+F9SfTraxnkujHbhGV0iO5nXP3twIK9MD2qlB4I1KI2Du7ySWcXlAtbH5wc7s+4z8vpz617XRWaytq9p7+SNP7S29zbzZ4rF4O1kPp6yyM0NmIsKsLj7ikHj3znJ6VSv/COqWmnW9raWM08psfsb4s2KfeB3Z/hP1r3eiqWXNO/P+CIePVrcn4s8v8L+F7qw8ZR380btD5ssqM4cFC64Ix93HvXp1OowK7MNQdCHLe5y4isq0ua1htFOwKMCugwG0U7AowKAG0U7AowKAG0U7AowKAG1TurH7TfWk5fCQLIrLjlt644q9gUYFIDB0PQZdInLNLCUWAQKsKsPMAOQ75P3scce9blOwKMCmA2inYFGBQA2inYFGBQA2inYFGBQA2inYFGBQA2uYtfCTQo0D3axW4i8oG2XDyjeGBk3ZBIxjp3NdTgUYFAzN0bTpNLsWt5bprljNJJvZQuAzE4wAPWtCnYFGBQIbRTsCjAoAbRTsCjAoAbRTsCjAoAbRTsCjAoAbRTsCjAoAbRTsCjAoAbWbrWnyalaCCOO0fnObgN8hxwyleQa1MCjApDOaXw3cC4XfeRyxGWKaSV0Pnl0QLgHpg4z+JqKPwtcpBFbm6tihigjlfy23r5TZBj9M9811WBRgUwMPUNHnudfg1OIWbiOERbLhXyuHLblK/XvVWx8N3FndtP5locCcAbGPnCRi22TPGBntXTYFGBSC5laLpkumQzpI8QWWTekMG7y4RgDC7ueevpWnTsCjApiG0U7AowKAG0U7AowKAG0U7AowKAG0U7AowKAG0U7AowKAG0U7AowKAG0U7AowKAOePheBpJ528o3Ml+LsS7TlV3A7evXAxmq3/CM3ryTzXF3BcTOqqjMXXaVcsHGPukZ6DiuqwKMClYdznf7D1FBcGO+gMk6wmSUxlWZkADDI6BgO3IrR0nTm03R0sWlEjLvy4Bx8zE9/rWjgUYFMDm38O3SWkUNvdQBmsBYXDSITlB/EuO/J4NdBGixRJGv3UUKM+gGKkwKMCgQ2inYFGBQA2inYFGBQA2inYFGBQA2inYFGBQA2inYFGBQA2inYFGBQA2sSz0GWw1dr6PUZpVMLp5cyqcuzbskgAkfrW7gUYFIZhS6G/8AY8Nkq2VxKCzSS3SMcu2dzrjkHJNRf8I7cA+SLxHtZHgkuDIp81niC9D0+baM56c10WBRgUxDTyc0U7AowKAG0U7AowKAG0U7AowKAG0o60uBQAM0Af/Z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0" y="174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146050</xdr:rowOff>
    </xdr:to>
    <xdr:sp macro="" textlink="">
      <xdr:nvSpPr>
        <xdr:cNvPr id="2052" name="AutoShape 4" descr="data:image/jpeg;base64,/9j/4AAQSkZJRgABAQEAYABgAAD/2wBDAAgGBgcGBQgHBwcJCQgKDBQNDAsLDBkSEw8UHRofHh0aHBwgJC4nICIsIxwcKDcpLDAxNDQ0Hyc5PTgyPC4zNDL/2wBDAQkJCQwLDBgNDRgyIRwhMjIyMjIyMjIyMjIyMjIyMjIyMjIyMjIyMjIyMjIyMjIyMjIyMjIyMjIyMjIyMjIyMjL/wAARCACc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ZmIPboO1N3H2/IUN1/AfypKokXcfb8hRuPt+QpKKAF3H2/IUbj7fkKSigBdx9vyFG4+35CkooAXcfb8hRuPt+QpKKAF3H2/IUbj7fkKSigBdx9vyFG4+35CkooAXcfb8hRuPt+QpKKAF3H2/IUbj7fkKSigBdx9vyFG4+35CkooAXcfb8hRuPt+QpKKAF3H2/IUbj7fkKSigBdx9vyFG4+35CkooAXcfb8hRuPt+QpKKAF3H2/IUbj7fkKSigBdx9vyFG4+35CkooAXcfb8hRuPt+QpKKAF3H2/IUbj7fkKSigBdx9vyFG4+35CkooAXcfb8hRuPt+QpKKAF3H2/IUbj7fkKSigBdx9vyFG4+35CkoPAyeB6mgBdx9vyFG4+35CkooAXcfb8hRuPt+QpKKAF3H2/IUbj7fkKSigBdx9vyFG4+35CkooAXcfb8hRuPt+QpKMjOMjPpQAu4+35Cjcfb8hSZA6kD60UALuPt+Qo3H2/IUlFAC7j7fkKNx9vyFJRQAu4+35Cjcfb8hSUUALuPt+Qo3H2/IUlFAC7j7fkKNx9vyFJRQAu4+35Cjcfb8hSYOM44ooAXcfb8hRuPt+QpMj1HHWigBdx9vyFG4+35CkyM4yM+lBIHUgfU0ALuPt+Qo3H2/IUlFAC7j7fkKNx9vyFJkZxkZHWigBdx9vyFG4+35CkBBGQQR6iigBdx9vyFG4+35CkJAGSQB6migBdx9vyFG4+35CkooAXcfb8hRuPt+QpKKAF3H2/IUbj7fkKTBHUUUALuPt+Qo3H2/IUgIIyCCPUUUALuPt+Qo3H2/IUmQehBx1oyM4yM+lAC7j7fkKNx9vyFJRQAu4+35Cjcfb8hSAgjIII9RQSB1IH1oAXcfb8hRuPt+QpKXa390/lQAbj7fkKNx9vyFG05xg/lSUALuPt+QpQxz2/IU2lHWgAbr+A/lSUrdfwH8qhubSC+t3tbqMSQSja6E8EUhkxBHUUleUpNceGfDVvJpcFzb31w9wWcRlhJskOxW3Bj06AYyO9bA1DxLc3KsuoXEEc1zcxbFtFIjVI9ykEjPJ4yaLhY76kBB6EH6GvOB4q12S+s41+0h3tx58TwALuMJbco25HzY5J68YqKxk1PQotkTvDDdxWk91dpZjdb792/AAwcEDqDjOTR1A9NpAwb7rA4ODg5rkW1jVx4Lgvmd0ma6Ecl0Lf5lt/MI87y8dduD075xXM2ur65YxJDY3JS3nurmVbq5hKid/NGARsPBXnAAznrR1sHS56rRXHeJ7rUrXW/M08Mkpso1Eqw79padQevHQk4qjLrWuWmoR2s1/NIkd9Jb/u7dRNMuV2tyu0gZOcY9aE7gd/RXln9v61peiQwx3+oTX6yzFxLbjaCHwE5Qlsg5wMcHrxWtNrHiaGSS6heS43XN1DHaNbDaAiFkOQMnn356UXCx3tFedT6zcxNb38V5d35FjIHuVtAjxOXjyuCuABk5yDx64rqfCN/e6loCXF+S04mkTcy7SyhiFPQdu+BmmI3KKKKACiiigApdp9DWT4mF6fDOojTvM+1+SfL8v7/vt98ZxXFXdhpGo/2Pa+HbJZka4Y3Mdz56IT5RwXJ5z/AFpXGel4PpSV5rcR3Gg2Ot6Tez3NxeXenwxWjojt5z4ZSFPPIJA55xzXR+IL3WNIg09rCN5fOj+yNGqbvLmYDZIfYHOe1Ajp6K4PSDrkmrS6el5LbQh7qSSRbYHznV1AOSOM5J461m2fiLVdN0JY3vryec6e5j821JZbkOBs+7zgetFx2PTSwUZZgoHUk4FLXl+ua3qt/Nqmnhbp7XyZN8TwjKFGQgrtXIB5xknIr06N1kiR0OVZQQcdqfQQ6iiigAo69KK57xvbyXfhK7t4mlV5XiUNFncuZF5GPSgZ0ODjNFeaah/wlem6r/aVwPNvItPlhhjiBeMKrIPNI/vMCWx7VJ/bPiWazZodSJEdpc3CSwwCTzChXYrEoBnk9AM0rhY9HorgJtZ121me2u9RnitBMm+/FmC0YaHeFCgYwX4zj2qB77xDqWm3M18ZFWL7H/on2Xh2dlLN68dcdqfUR6NQpDZ2kNg4ODnBrkPC+u6lqfiO/t5jcG0WIuizxhWjcSFdvCgDjtk/WuYXY2n2kupx+bbtFcsRL5hiN75x3CTZznbwM0rjser4J7U3I3FcjcOozyK8n1Ay3zW0lzZpbW7TWzMk0UrRoPs7cNt+YgHA+tb3hBrj+1tNEolEx0gi68zOW2y4jY555GcZ5xT6i6Hd0UUUAFFFFAB3rzC7v9Ul1HVtRazvRp+pwXFnAxOU+RT5RVBypJD8kc5Fen0ZNJq407Hn1rquuTm2Sy1Aw2n2i1tEX7IGwrwgs2TzkH8KgHjDWlm0uLdI1wzqs0bW6qkwMjJkcZzgDOMAV6Rmlyab3F0sea3HivWxplrLFqEfnzyMLoPbiNbJgDtjJIPUjqfTjrV2PXtfE4uprgGBLyK3e3httwZWh3Myt1PzdK7zOetLk0hnm2meJte1W5jtYrx0jluUUXDWyMyqYnYggDbkFR9OlC6xrtzbWK30n2kXC21xtFt5flt5+wjj2Gea9IzRmgTPN7XxN4mvJzG1xBA8l1HC0YiDSW+ZSp+XHTb3Y9eaeNX15NTglmv5XaOK8jjhFuFW6kjfCA46Fh6enHWvRGdUVndlVRyzMcAfU0ufftnrRYd9Tk/Dmt6lfR6gWmGoLDbJLFKIPK/fFSWhx3wQPcZrlV8QaslzNqcF2bq4ks7aO4kNv5a2m6Rt64Ix8vTJzjPNeqlhjJYYAyTn9aVXDqGVgysMgg5BFHUDjLu9u7jw3oF9fPHJIupRNLJbgspUFgDwPp7Zp3hPxDfazqGpw3DySW6QCWIyRKrqSWBU7eOw46iuxzRmiwHm+maxrsOnRSRTeVb2y2Y+zm2zv8xiHyx54HpSNrur3QgMusSxLb6kiT3FvArQ7GDYwcZxwAQw4Jr0nJpcmmI81j8W63dXF3FazybC8QjeW2UtFum2MCo/2ecHnvV621/Vhq40/UNRFtBHNNGt0bQZumVwFT0Xg9utd5k0maQzzWx8S6laPoVlD5qbzEs0LwjayvIwJBPzHA6nOBXpR60uTSUxBRRRQAUdTRRQB51Lq2qxeKrnW0tbwabIZLCOQkGLCqdjbOufMB5xjBFO/wCEh8Q2sEIub0FLiC1mlujZj/RBIWDnaOuMDr0zzXodGaSQ2eew3uq2mrX19ZXjXcMt9bRMhtwBcBoh8wP8PbpxWp4U1zUtTvXjuZxdIbQTSgW/lfZptxBhz349eePeuuyaM0Azyp/EOsG8OppMZ7+OwkWWD7PtWzJmUEHjnA55z0z0ra1C+vr74etc3dzG0y3se24txv8AkEq4YgAAkDrgY4ru92BknHc0iurKrIylWHylTwR7UA9TzfUfGGsW2nb4bmSWQTTfZ7kWyql1GpXGQR15IwuM4zVqTxB4khD3cbeerzXcUdp9mxt8tNyHI5PP513ySK67kdWXsVORS596LAeWf8JBd2b6pd2+pzXMtw0CrdrbKiEiJiVO4YHPHAyTxXTajrl+uhaFcPcCwW+QG7uhBv8AKPl5A2npubjmusSRZEDI6sp5BU5Bpc0NaAeZeHtc1uCXRdNVoobUQw4WcbTOrFt5GRnI7AYx3ra8Q6vr1ne6xJYSj7PZR2+yIwBs+ZkM+7/Z64rs80ZoYI8u1fXtXutBmtry/ijiltJTHLbw+Z9rYPgJuAwCF64r023/AOPWHP8AzzX+QqXJHSkpiCiiigAqrqN6unaZdXrKWEETPtUZLEDgY9zVqikxo8z0m98Q6VF/Zc63drd3l3BOstwqzYWU4lxgkABugPTNaFr4g1WS7is9QvxaxjzkWc2vN26yFAnovy4PHXNd5S5osFzzLTtV13R9EsbdbhmgexilMj2uTaAy7WP+1hTnn61urruq/wDCGXl+jiaaK5MUN35GN8O8DztnfAJPocV2GTSZNMR5UuvavYG7/s+8SSG5v5n+3zxhEkYIm0cjAB56DnHFbniu+ubPWNLvFvfsUo06ch1g81Xk+QhMY7n8a7h5FRd0jqqjuxAAp2T60v6/Adzza48Ya4L+WKNZI3W1kMlvJAP3UiwhwVx82N3GSeelWpde1y0uPst3qGy3aSAyagbMfuVeJmI2jj7wAyema71ZFkXcjqynupyKXNAHl2i+ItRso9A0+B5irtGsySQACRXkfLDI3cD6AcVqeMNRvH1SXTXuWghSW0a3t1g3G6zICx39tuO3413iyLIodHDq3RlOQfxp2TQBx/hLXdY1bVrtNReBY1VybcACSFg+AMYzjHqTXG24hPhK+O+P+0DIok/eXHmhPtAzvycAY/u9q9hpcmgLnkrtt0kS3FzHLDaXU/kWckk4hukIUgRP9/K8gZyMk16nav5tlbyGJ4t8at5b/eTI6H3FT5P5dKSmIKUdaSlHWgAbr+A/lSUrdfwH8qSgBcn1NGT60lFAC5PqaMn1pKKAFyc5zzRk+ppKKAFyfWjJ9aSigBdx9TRk+tJRQAuT6mkJJ60UUAFFFFABRRRQAUuSe9JRQAuSO9JRRQAZNLuPqaSigBdx9TSUUUAFFFFABRRRQAZNLk+tJRQAuT60ZPrSUUALknvUcUUcG/yo1j3sXfaMbmPUn3p9FAC5PqajEUazPMI1EsgAdwPmYDpk+1PooAKKKKACiiigAooooAKKKKACiiigAooooA5/xhj+yLYSf8epv7cXOenl7xnPtnGa5KISW2oFZNLE2syTXK3U00ErSBSHKOj/AHCm3aMe9elyRxzRtHKivGwwysMg/UU/JAwDxSsO55HZWlyuu2lwbRhcCWzJQW0iu0flAOA/3VQc7gfTFd54Lz/wittyTEJJRAT/AM8vMbZ+GK3z8ylW5UjBB6GmoiRoqRqqIowqqMAD0ApiHUUUUAFFFFABRRRQAUUUUAFFFFABRRRQAUUUUAFFFFAGN4tMw8I6sbfPmfZm+71x3/TNcbOI7XVWmOmpeXP2i3OnmWGR0+y7VA8pl+VSpyTmvSiAQQQCCMEHvRGqxRrHGoSNRhVUYAHoBSW9x9LHlcep6xo+kXS2dzeoIluZJ0ltcLbHzvkZCV+YnJ45zWjLretxMrw3t9cWS3e2I/Ztk9ypVcgfJjCsT1C5Hfiu/ubeG9tnt7qNZYX4ZH5BqbJ9TQlYHqc94P8A+QXeCP8A49RqFwLf02b+3tndXQU2OOOGNY4kWONeioMAfhTqYgooooAKKKKACiiigAooooAKKKKACiiigDnvFn3NHEn/AB6nUovPz0xg7c+27bXF2+h+IF8OadHJJIdOjvIrtY+fO3mUAxsP7i8t+PtXqUkUcyFJY1kQ8lXXIp+TnNIdzymHVNY0jRJls7q9RIkma4WW1wtsfPGwoSvzEgnjnNac2t61EivFeX09mt6UhP2bZPdJtXp8hHDE9QuR34rvrq2hvbdre6iWaFsbkfkHByP1FTZPqaAOe8H/APINvhH/AMeo1C4+z+mzd29t26ugpscccMaxxIqIvRVGAPwp1MQUUUUAFFFFABSjrSUo60APZRn8BSbRTm6/hSVJQm0UbRS0UAJtFG0UtZkviHSYJnhkvUEiFlZQjHlfvDgckdxRcLGltFG0VlRa5HcawLG2jjkTy0k87z1GVYZBVerDFSnWII7u+hnVo1tDGC4Utu3ru6AE8UBY0Noo2is9te0pBk30WPLEvGT8p6Hgd+3rQ2u6WsCzG8QRszKDtbIK/eyMZGOM56UAaG0UbRSggjIOQehooATaKNopaKAE2ijaKWigBNoo2ilooATaKNopaKAE2ijaKWoLuWaGAvBbG4kzwnmBB9ST0FFwsTbRRtFV9OvU1LTre9jR0SdA4V+oqzQAm0UbRS0UAJtFG0UtFACbRRtFLRQAm0UbRS0UAJtFG0UtZWqa5HpdzHC8DSFk8w4cKcbguFB+82T0FAGptFG0UveigBNoo2ilooATaKNopaKAE2ijaKWigBNoo2ilooATaKNopaKAE2ijaKWigBNoo2ilrO1TVRpr2sQh82W5cpGGkEa5Azyx4z6DvQBobRRtFU31ayiuhaSTqt0QP3RzwSMhc9M+2ar2niGwntrKSaZYJbuJJFibJ27ugJxgZPAzjNAGptFG0Vl3usm21iLTY7ZZJHiEpZ51jABbbgA9TxVWLxVC4uGktJFWKOaRdjq7MsTbTkDlST0zR5hY3too2iqunXj39mtw0SRh+V2TLKCPXcOKt0wE2ijaKWikAm0UbRS0UAJtFG0UtFACbRRtFLRQAm0UbRS0UAJtFG0UtFACbRRtFLRQAm0UbRWSfEVoPOXjzYrwWfleYu5juA3AenNTtrmmoZA90FaMgMrIwOSSBgYyckHpmi4WL+0UbRWbHr+nS3N1Askm+1CmT9y/8QBGOOetWPt8cmnG9tFa7jKkosWAXx2+bGPxouFi1tFG0Vhv4lT7LBPFZSybrQXkyhwDFEf/AEI9eB6GtxWV0V1OVYAg+oNMA2ijaKWikAm0UbRS0UAJtFG0UtFACbRRtFLRQAm0UbRS0UAJtFG0UtZd3rtrZXd5bzlUa2thcfM4XzAd3Az3+X9aLhY09oo2is/+3NPVV864ELGLzSJFIAG3cecYOAe1NXX9Oa+SzEsnmvCZlzC4G0HHp1oA0too2ioLW+tb2J5LeYMkbFXJBUqQM8g4I45rOg143lnc3VlZNJHbzNGxllEYKhQd4yOhBouFjY2ijaKxbXxCbq7tLZbIRyTwJOyy3CqyKxOAB1Y4GeKmsdcS9uoovs0kcVwrtbSswPmhDhuOq9cj1FPUDU2ijaKWikAm0UbRS0UAJtFGAKWg9KAFbr+FJQzDP4Ck3CgBaKTcKNwoAWshdAiW5WcXEmVuJ58bR1lXaR+Fa24UbhRYLmONBO6xRrzdb2ewonkgOWQYBL56e2Kjn8OyTyzStqUm+Zo2l/dgK5RSvIBHBB6eoFbm4UbhQFzn/wDhGY7TTZooJZ5XMUCxgbVYNDypGeOvY8VBF4Zlu4lnvZVS6MszMroJFKSEHawBAz8o6Ej610+4UbhR5gCqFVVAAAGABS0m4UbhQAtFJuFG4UALRSbhRuFAC0Um4UbhQAtFJuFG4UALVHVrCXUrA2sV21sGYF2CBt691IyOD3q7uFG4UWC5HbRSQ20cUsiyOgwWWMID6YUdKlpNwo3CgBaKTcKNwoAWik3CjcKAFopNwo3CgBaKTcKNwoAWsfVdBGqXPnG6MYMYjZTEHwA2coT9xvce3pWvuFG4UBcWik3CjcKAFopNwo3CgBaKTcKNwoAWik3CjcKAFopNwo3CgBaKTcKNwoAWik3CjcKAFqjqtjJqNobZJ440fIkEkAlDD6E8Gru4UbhRYLmFH4YjikREvJfsoeKV4WUFneNQqnf16KMj2pkfhRY4I7cX8nkGOKOdfKGZREcpzn5fQ+vtXQbhRuFPUDLvdHe51mLUorpIpEiERR7dZAQG3ZBJ4PNVrPw2bO6+0Je/MhmMOIFBUyEk7zn5wM8A4rd3CjcKQXM/StKGmC5YyrJJcSeY5SIRoDgDhR06c+prRpNwo3CgBaKTcKNwoAWik3CjcKAFopNwo3CgBaKTcKNwoAWik3CjcKAFopNwo3CgBaKTcKNwoAyf+EetcTEkGSW9F55nlruB3A7QfTjFU18KBTcM98ZpJkCF5od/AYsCfm+9z1GOldFuFG4UWC5iN4el8uZE1SfEqxby65LNHgZJyCQQOR+tX9N01NN0tLFJGdV3/MRg/MSf61c3CjcKNwuYcnhpTawwQ30kQW0FlM3lhjLEP/QT15963ERY0VEGFUBQPQCjcKNwpgLRSbhRuFIBaKTcKNwoAWik3CjcKAFopNwo3CgBaKTcKNwoAWsy60O2vLu8uJsM11bLb4aMHywN3Iz3+b9K0two3CiwXMA+F1N2J2vWk2KVjSWIOBlNmCM4K98Y/Gnx+HJIkUR6pOjeRJAzBeQrnI25OV2npya3Nwo3CgLmTZeH4LXT72zlleZLxt0pXKfwhcDBJHT1pkfhuGKzvrVby6Md5MsknmSFztAAKAnsQME+9bO4UbhQBnX+lNf3EJe4VLaN0fylhG4lTkYfOQPwqOx0MWV3FKbp5YrdZFtoigHlBzlsn+LpgdOK1dwo3CgBaKTcKNwoAWik3CjcKAFoPSk3CjINADW6/gP5UlK3X8B/KkqiQooooAKKpav9q/sa9+w7/tfkt5Oz727HGPesdLPVYdQLifUHhW9QAPLuUwmP5yR3+b8qBnQQ3NvcFhBcRS7DhvLcNt+uOlPaREZFd1VnO1AT944zgfhWBoazWAlgW0uzYqqJG0lsscu4k7sgYyoGDk+p61Sih1o3FnLeW91O0F2ZI8kcRGJwucdHyQGPuDSA66iuRsItduJ4kmN/BbPcIXy7BlTy23Dc3ON+3p+FVjca35sltDNdNfGCV5VMgZCRKgBjAPHyFsdPzpgdvRWfoq3K6cBdSTO5kYr5yMrKueAd3Jx6mtCgQUUUUAFFFFABRRRQAUUUUAFFFZutwXt1YeRZpG4kbE6vKYy0eDkAgHk8D6ZpMaNFWV1DKwZSMgg5BpaztAhnt/D+nwXMAgmigVGiDZ24GMVo03uJbBRRRQAUUUUAFFFFABRRRQAU3zIyXAkTKffG4fL9fSnVy+oaROP7bFna7EuGtnxGg/fBTmQAdzjPXrSGjpYpop4xJDKksZ6MjBgfxFPrO0U3RspPtMbIBK3k74hG7R9iyjgHrWjTEFFFFABRRRQAUUUUAFFFFABRRRQAUUUUAFMmnht03zzRxJnG6Rwoz9TT6xfEVt5sVtPHHcvcwMxh8q3Ey5IwQ6nsfXjHrSY0bORjORjGc0kciSxrJG6ujDKspyCPauYxrj30fmRXMcjNFhIj/oyRbB5intu3bsd+mKq2sOtW9nYwJFfRSRwW6QIgxErBsS+b26dM9ulMDrZbu2t3VJ7mGJ2+6skgUn6AmnR3EErOsc8TmM4cK4JX6+lYGpwTDxbBdi3uHt/sqxl4rUTDd5hODn7vHesyy0q4aeSO5sroQGO7jn2whDtdyVKMOZCeOKXQLHZQzw3Cb4Jo5UzjdG4YZ+oqSsjw+LpbWaOeEpEkgEDvbiF5FwOWQcZB4zxnHStemIKKKKACiiigAooooAKKKKACiiigAooooAKKKKAGebHgnzEwG2k7hwfT6+1PrlDpOpH7WweQRPq4nFv5S/Mm9Tu3dccZ/Cof+J7K145XULaNgrKg3yHeHbKg5zgrjleKVx21OxpCQoJYgAckk9K5NYdRgk1Cc2mp+bcpbsEE7MqDAD4I5LLzwOSK19Mt7i58OJb6tEZZmVw6TjJYbjtznrxjrQ9gNJriBBGWniUSnEZLgbz7ev4VJXGS6Zdx6bbxy6dLOz6QLSNFQN5E2e/93tz/ALNdhErJDGrtudUAZvU45NMQ+iiigAooooAKKKKACiiigAooooAKaZEBYF1BUbmBI4HqfanVzep6bqFxqerS20rwxy6ckS4jVhKw8z5eeh5H50mNK50gIIBByD0IorkWTWvtSRRpfWsKQGN3TdIMeUMMq/dzu7Dmkhh1NLqK9ktdSaQWUsSRidsM4bK7s8ruHTPTigFqdfUMt3bQDM1zDGA20l5AvPpyevtWPpH9sDSr/eH+0+YTaC6LYwUHUnLY3Z61S0/T9Rs9J1aFtNQ3Et1mAtIJdzOqhpCSBwDk5oA6T7babo1+1QbpRmMeauX+nPP4VIs0TyPGksbSR/fRWBK/Udq52XTTpuo2a6bbzu8ccMHzW6tD5ak5Jc8q3JPB644NN0axuYdQsg1nLC1rHOt1OygCcuwK4b+LufamI6eiiigAooooAKUdaSlHWgAbr+A/lSVK3X8KSlcdiOipKKLhYjoqSii4WI6KkoouFiOo47eCF3eKCKNpDl2RApY+pI61YoouFiOipKKLhYjoqSii4WI6KkoouFiOipKKLhYjoqSii4WI6KkoouFiOipKKLhYjoqSii4WI6KkoouFiOipKKLhYjoqSii4WI6KkoouFiOipKKLhYjoqSii4WI6KkoouFiOipKKLhYjoqSii4WI6KkoouFiOipKKLhYjoqSii4WI6KkoouFiOipKKLhYjoqSii4WI6KkoouFiOipKKLhYjoqSii4WI6KkoouFiOipKKLhYjoqSii4WI6KkoouFiOipKKLhYjoqSii4WI6KkoouFiOipKKLhYjoqSii4WI6KkoouFiOipKKLhYjoqSii4WI6KkoouFiOipKKLhYjoqSii4WI6KkoouFiOipKKLhYjoqSii4WI6UdafSHpRcLDm6/hSUrdfwpKQwooooAydY1ptKdUS0NwxgluD+8CALHjPY888VTk1fUr6J47K0lgmikiaTyikrGJ1LAjdgZ4xitueytrpt08CSN5bRZYfwN95focCoZtI0+4RkktVIbbu2krnaMLyD2BIo6AQm8WbQI72LUDFGYw5uWhBYjv8vTcTxjH4VRTXLu3js7K+tWXUbm2aUMCABtBLEjsQNvHfJx0NaU+i6ZcQiGWyiaMBAFGQBsztxjpjJpyaPp0aqq2cfylSC2WI25xyTnjJ/OhgjItPErLDpUdwiyy3UMRkdXwyuybuVxgDj179KT/hLH+xrcjTG2/ZReMpuBkRE4Hbls549uvNaseh6XC8bx2MStEAExnAx04z2zVbUvDtrqENvbgRw28KeXsWIFtnHyq2fl6e9PS4C2mvLeavJZR2knlo8kfn84DJ1yMYAPbntWxVZNPtIrx7uOEJO/3mUnn3xnGeOuKs0gCiiigAooooAKKKKACiiigArM1y8uLS2g+y7vMlnWPEaBpCuCTsB4JGO/bNadQXdlbX8IiuoVlQMGAJIIPqCOQaAINGu5L7SLa5mKmV1O/aMYIJBBHY8cjsc1eqOCCK1gSCCNY4kGFVRwKkoAKKKKACiiigAooooAKKKKACuftru+GpalaXd+8Ajj3wNPboPkB+aQEcEcgYP1NdBWd/YGlGG4iaxjZLgYlDEncAc4yTkDPOBQAuizXc+mrLeEl2dvLcpsZ48/KxXsSO1aFQWlnb2MPk20flx53Y3E8/ianoAKKKKACiiigAooooAKKKKACiiigAooooAKytcn1C3igksxIIAxNy8MQkkRccEKeoz1xk+latVr3T7TUY1S7h81VOQNxH8iKAMr/hJY2YGGEzWu+OE3YcDLugZSEx0+Ze/f2qtZeJpRptrLPbtNst4JLucOF2mU4BC459+lbX9kad9rjuvscQnjAVGAxgAYHHTgcCmDQ9LDQMLGIG3AEWM4UA5HHfB5GelMCjf3l/8A8JRDp8Es6QG2WVvJgR+S5X5i3QYHaqFlrWrzyvGpEks63P2cTRBELxuQqqw+9wOc/nXQXWk2F7dR3NzbLJPGNqybiCBnOOD0zzTY9E0yGSWSOyjV5Qwcgn+I5bHPGT1xil0Aj0S8e6t5Unmme5hfbMk8IjeMkAgYXgjuCK06r2dha6fE0dpCsSs25sEksfUk8mrFABRRRQAUUUUAFFFFABRRRQAUUUUAFFFFABRRRQBzB8QXga5j8iYlNUFsswiHliPeowTnrgnmpW8VDzbmOKy84whXDQyllKFipYnb0GMnANbX2G12Mn2ePa8vnsMdZM53fXIFVl0LS0R1SzRQ/wB7azDjOccHgZJ4HFA+pQi8QXDS37Pb2otoPK8mQXORIXUHHCnPXjAq9aahLquhC9tNtvLIrbfMXeEKkg8cZ6e1PbRNLfObKIZRU+XI4X7vQ9ux61agtoLW3FvBEscIzhF6c8n+ZoYjmDrWpS2EUqTxxPFpS38rGIETNz8vsOD055FdTFJ5sEcm0rvQNg9sjOKqTaNptxHbxy2UTJbjbEuOFHp7jgcHir1ABRRRQAUUUUAFFFFABRRRQAUUUUAFc9qWuXVjqOpwJbzTJBYrPGYow2xzv5bJ6fKPyNdDULWlu8k0jQoXmjEUrEcugzhT7cn86BoxP+EmMcsNv9l+0yvDuAgfLFxGHK7cYH5k+1EPiKea9VRbWwtPsj3Ekv2n7hVsEHKjHvkcVpf2JpnmtJ9jjDsMEgkdtvGDwccZ60f2HpexFNlEVRXUZyeH+8Dzzn3oYkV7LxBBcadfXtwnkR2TlZSGLDAUNkZAPQ+lZlnrlxf6Tqd4+owwmznY4tgkuE2gqnOQTk4z3NdFa2NrYxtHbQrGrHcw5O44xkk9eAKQ6fZlXU20W2SUTONvDOMYY+/A/KgDFF1q9pPZNqU0iW/lRLNJFAhVpmYghu6j7oyB3p2larfXF3YtcSI8WoRzOsSoB5GxhgZ6ng4Oe9a02m2VxeR3c1urzx4KMxPGOhxnGR64ot9MsbW6luYLaOOaXO9175OT9MnnigC3RRRQAUUUUAFB6UUHpQAjNz+ApN1I3X8B/KkpiHbqN1NoosA7dRurl/EniF9GvY4zd20Ebxhh5xUZOT61hXPj2eCFZIpo7stKIQlsiud55x1x0FcFTMaVObg07ry/4J3QwFWcFNNWfmei7qN1cG3i6/jsjdTukEapvcSRAFR7+9Q23jme60+O9juIhHJGJFV4wrYPTI9Tisv7WoWvZ/d/wS/7MrXtdff/AMA9C3Ubq89tfHM91FbMt3bI9xGJY4nVQ+CM9M08+NpAATqViAx2g5Tk+nWm81op25X93/BBZZWavzL7/wDgHf7qN1cjpPiWa91uKwkurdnOS8Shd4GM9OtdZXZhsRDER54J/M5cRQnQlyyf3Dt1G6m0VvYwHbqN1NoosA7dRuptFFgHbqN1NoosA7dRuptVH1GCPU4rBllEsqM6v5Z2cDJG7pnHagC7uo3VSsb9NQQyQwzLD/BK6gLIPVec4+oFW6LBcduo3U2iiwDt1G6m0UWAduo3U2iiwDt1G6m0UWAduo3U2qdpqMN6skkSSrbpkid1ARwOpBznHuQKAL26jdVPTtRt9VslvLUsYXZlUsu0naSDx+FWqLAO3UbqbRRYB26jdTaKLAO3UbqbRRYB26jdTaKLAO3UbqbRRYB26jdTaKLAO3UbqbVO+1GKxeCJoppprgkRRQqCzYGSeSBwKAL26jdVY3lusohaaNZ2TeIWcByMZ+71qG11Wzura0mE6Rm7jEkMcjhXYH2zzQBf3UbqzrjVEg1FLFba5nnaMSnyUBCqW25JJHeq6eI7ApK8gnhjjWVw8kfDrGcOVxnofpRoGps7qN1VrS5N3AJTbzwZPCzKASPXgnip6dguO3UbqbRSsA7dRuptFFgHbqN1NoosA7dRuptFFgHbqN1NoosA7dRuptFFgHbqN1NoosA7dRurP/ta18qWT59sV19lb5ed+QPyyRzUv9o2O2VvttttiOJD5y4Q+/PFGgFvdRuqgusaa8txEt/bbrcKZcyj5QRkH9RU0l5DHZG7UmaELuBgHmFh/sgdaA1LO6jdWPJ4hskt4Jwlw6SwC5OyPJji/vNzwPzPWtUEEAgggjII70WAfuo3U2iiwDt1G6m0UWAduo3U2iiwDt1G6m0UWAduo3U2iiwDt1G6m0UWAduo3U2qD6tbrqE9hGss11DCJnjjXPBOAMkgZ9qANHdRurGHiGBhgWV6ZvPNuIfLXcXC7j/FjAHvU0mtWsV2Ld0nBDIkj7PkiZ/uqxzwTx0z1FAGnuo3U2igB26jdTaKLAO3UbqbRRYB26jdmm0o60ADdfwH8qSnsOfwH8qTApiG0U7AowKAPPvHfh641nWIZolJVbCa3/1RfmTgH8MVzp8JXqRzBbGCcSJCuy4t22gohUnjuc17HRXm1cvdSblz2v5fM9CljlCKjyXt5nkK+F9SfTraxnkujHbhGV0iO5nXP3twIK9MD2qlB4I1KI2Du7ySWcXlAtbH5wc7s+4z8vpz617XRWaytq9p7+SNP7S29zbzZ4rF4O1kPp6yyM0NmIsKsLj7ikHj3znJ6VSv/COqWmnW9raWM08psfsb4s2KfeB3Z/hP1r3eiqWXNO/P+CIePVrcn4s8v8L+F7qw8ZR380btD5ssqM4cFC64Ix93HvXp1OowK7MNQdCHLe5y4isq0ua1htFOwKMCugwG0U7AowKAG0U7AowKAG0U7AowKAG1TurH7TfWk5fCQLIrLjlt644q9gUYFIDB0PQZdInLNLCUWAQKsKsPMAOQ75P3scce9blOwKMCmA2inYFGBQA2inYFGBQA2inYFGBQA2inYFGBQA2uYtfCTQo0D3axW4i8oG2XDyjeGBk3ZBIxjp3NdTgUYFAzN0bTpNLsWt5bprljNJJvZQuAzE4wAPWtCnYFGBQIbRTsCjAoAbRTsCjAoAbRTsCjAoAbRTsCjAoAbRTsCjAoAbRTsCjAoAbWbrWnyalaCCOO0fnObgN8hxwyleQa1MCjApDOaXw3cC4XfeRyxGWKaSV0Pnl0QLgHpg4z+JqKPwtcpBFbm6tihigjlfy23r5TZBj9M9811WBRgUwMPUNHnudfg1OIWbiOERbLhXyuHLblK/XvVWx8N3FndtP5locCcAbGPnCRi22TPGBntXTYFGBSC5laLpkumQzpI8QWWTekMG7y4RgDC7ueevpWnTsCjApiG0U7AowKAG0U7AowKAG0U7AowKAG0U7AowKAG0U7AowKAG0U7AowKAG0U7AowKAOePheBpJ528o3Ml+LsS7TlV3A7evXAxmq3/CM3ryTzXF3BcTOqqjMXXaVcsHGPukZ6DiuqwKMClYdznf7D1FBcGO+gMk6wmSUxlWZkADDI6BgO3IrR0nTm03R0sWlEjLvy4Bx8zE9/rWjgUYFMDm38O3SWkUNvdQBmsBYXDSITlB/EuO/J4NdBGixRJGv3UUKM+gGKkwKMCgQ2inYFGBQA2inYFGBQA2inYFGBQA2inYFGBQA2inYFGBQA2inYFGBQA2sSz0GWw1dr6PUZpVMLp5cyqcuzbskgAkfrW7gUYFIZhS6G/8AY8Nkq2VxKCzSS3SMcu2dzrjkHJNRf8I7cA+SLxHtZHgkuDIp81niC9D0+baM56c10WBRgUxDTyc0U7AowKAG0U7AowKAG0U7AowKAG0o60uBQAM0Af/Z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0" y="174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1"/>
  <sheetViews>
    <sheetView tabSelected="1" zoomScaleNormal="100" workbookViewId="0"/>
  </sheetViews>
  <sheetFormatPr baseColWidth="10" defaultColWidth="14.453125" defaultRowHeight="15.75" customHeight="1" x14ac:dyDescent="0.25"/>
  <cols>
    <col min="1" max="1" width="20.453125" customWidth="1"/>
    <col min="2" max="2" width="25.54296875" customWidth="1"/>
    <col min="3" max="3" width="34.81640625" style="21" customWidth="1"/>
    <col min="4" max="4" width="7" customWidth="1"/>
    <col min="5" max="5" width="16.1796875" customWidth="1"/>
    <col min="6" max="6" width="16.453125" customWidth="1"/>
    <col min="7" max="7" width="17.81640625" customWidth="1"/>
    <col min="8" max="8" width="16.1796875" customWidth="1"/>
    <col min="9" max="17" width="12.453125" customWidth="1"/>
  </cols>
  <sheetData>
    <row r="1" spans="1:18" ht="13.5" thickBot="1" x14ac:dyDescent="0.35">
      <c r="A1" s="46" t="s">
        <v>0</v>
      </c>
      <c r="B1" s="46" t="s">
        <v>1</v>
      </c>
      <c r="C1" s="46" t="s">
        <v>2</v>
      </c>
      <c r="D1" s="47"/>
      <c r="E1" s="48" t="s">
        <v>3</v>
      </c>
      <c r="F1" s="49">
        <v>1</v>
      </c>
      <c r="G1" s="46">
        <v>2</v>
      </c>
      <c r="H1" s="46">
        <v>3</v>
      </c>
      <c r="I1" s="46">
        <v>4</v>
      </c>
      <c r="J1" s="46">
        <v>5</v>
      </c>
      <c r="K1" s="46">
        <v>6</v>
      </c>
      <c r="L1" s="46">
        <v>7</v>
      </c>
      <c r="M1" s="46">
        <v>8</v>
      </c>
      <c r="N1" s="46">
        <v>9</v>
      </c>
      <c r="O1" s="46">
        <v>10</v>
      </c>
      <c r="P1" s="46">
        <v>11</v>
      </c>
      <c r="Q1" s="46">
        <v>12</v>
      </c>
    </row>
    <row r="2" spans="1:18" ht="13" x14ac:dyDescent="0.3">
      <c r="A2" s="1" t="s">
        <v>4</v>
      </c>
      <c r="B2" s="2" t="s">
        <v>5</v>
      </c>
      <c r="C2" s="2" t="s">
        <v>6</v>
      </c>
      <c r="D2" s="2">
        <v>1</v>
      </c>
      <c r="E2" s="2" t="s">
        <v>7</v>
      </c>
      <c r="F2" s="20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8" ht="12.5" x14ac:dyDescent="0.25">
      <c r="A3" s="21"/>
      <c r="B3" s="21"/>
      <c r="C3" s="2" t="s">
        <v>8</v>
      </c>
      <c r="D3" s="2">
        <v>3</v>
      </c>
      <c r="E3" s="2" t="s">
        <v>9</v>
      </c>
      <c r="F3" s="4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8" ht="27.5" customHeight="1" x14ac:dyDescent="0.25">
      <c r="A4" s="21"/>
      <c r="B4" s="21"/>
      <c r="C4" s="27" t="s">
        <v>68</v>
      </c>
      <c r="D4" s="2">
        <v>30</v>
      </c>
      <c r="E4" s="2" t="s">
        <v>10</v>
      </c>
      <c r="F4" s="4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18" ht="25" x14ac:dyDescent="0.25">
      <c r="A5" s="21"/>
      <c r="B5" s="21"/>
      <c r="C5" s="27" t="s">
        <v>69</v>
      </c>
      <c r="D5" s="2">
        <v>50</v>
      </c>
      <c r="E5" s="2" t="s">
        <v>10</v>
      </c>
      <c r="F5" s="39">
        <f>(D2/12)+($D3)*(D5/100)</f>
        <v>1.5833333333333333</v>
      </c>
      <c r="G5" s="41">
        <f>F5+($D2/12)*($D4/100)</f>
        <v>1.6083333333333332</v>
      </c>
      <c r="H5" s="41">
        <f>G5+($D2/12)*($D4/100)</f>
        <v>1.6333333333333331</v>
      </c>
      <c r="I5" s="41">
        <f t="shared" ref="I5:Q5" si="0">H5+($D2/12)*($D4/100)</f>
        <v>1.658333333333333</v>
      </c>
      <c r="J5" s="41">
        <f t="shared" si="0"/>
        <v>1.6833333333333329</v>
      </c>
      <c r="K5" s="41">
        <f t="shared" si="0"/>
        <v>1.7083333333333328</v>
      </c>
      <c r="L5" s="41">
        <f t="shared" si="0"/>
        <v>1.7333333333333327</v>
      </c>
      <c r="M5" s="41">
        <f t="shared" si="0"/>
        <v>1.7583333333333326</v>
      </c>
      <c r="N5" s="41">
        <f t="shared" si="0"/>
        <v>1.7833333333333325</v>
      </c>
      <c r="O5" s="41">
        <f t="shared" si="0"/>
        <v>1.8083333333333325</v>
      </c>
      <c r="P5" s="41">
        <f t="shared" si="0"/>
        <v>1.8333333333333324</v>
      </c>
      <c r="Q5" s="41">
        <f t="shared" si="0"/>
        <v>1.8583333333333323</v>
      </c>
      <c r="R5" s="40"/>
    </row>
    <row r="6" spans="1:18" s="3" customFormat="1" ht="13" x14ac:dyDescent="0.3">
      <c r="A6" s="21"/>
      <c r="B6" s="21"/>
      <c r="C6" s="2" t="s">
        <v>11</v>
      </c>
      <c r="D6" s="2">
        <v>2.4E-2</v>
      </c>
      <c r="E6" s="1" t="s">
        <v>12</v>
      </c>
      <c r="F6" s="42">
        <f t="shared" ref="F6:Q6" si="1">F5*1000*$D6</f>
        <v>38</v>
      </c>
      <c r="G6" s="43">
        <f t="shared" si="1"/>
        <v>38.6</v>
      </c>
      <c r="H6" s="43">
        <f t="shared" si="1"/>
        <v>39.199999999999996</v>
      </c>
      <c r="I6" s="43">
        <f t="shared" si="1"/>
        <v>39.79999999999999</v>
      </c>
      <c r="J6" s="43">
        <f t="shared" si="1"/>
        <v>40.399999999999991</v>
      </c>
      <c r="K6" s="43">
        <f t="shared" si="1"/>
        <v>40.999999999999986</v>
      </c>
      <c r="L6" s="43">
        <f t="shared" si="1"/>
        <v>41.599999999999987</v>
      </c>
      <c r="M6" s="43">
        <f t="shared" si="1"/>
        <v>42.199999999999982</v>
      </c>
      <c r="N6" s="43">
        <f t="shared" si="1"/>
        <v>42.799999999999983</v>
      </c>
      <c r="O6" s="43">
        <f t="shared" si="1"/>
        <v>43.399999999999977</v>
      </c>
      <c r="P6" s="43">
        <f t="shared" si="1"/>
        <v>43.999999999999979</v>
      </c>
      <c r="Q6" s="43">
        <f t="shared" si="1"/>
        <v>44.59999999999998</v>
      </c>
    </row>
    <row r="7" spans="1:18" s="3" customFormat="1" ht="25" x14ac:dyDescent="0.25">
      <c r="A7" s="21"/>
      <c r="B7" s="21"/>
      <c r="C7" s="27" t="s">
        <v>70</v>
      </c>
      <c r="D7" s="2">
        <v>50</v>
      </c>
      <c r="E7" s="2" t="s">
        <v>10</v>
      </c>
      <c r="F7" s="39">
        <f>($D2/12)+($D3)*($D7/100)</f>
        <v>1.5833333333333333</v>
      </c>
      <c r="G7" s="41">
        <f t="shared" ref="G7" si="2">F7+($D2/12)*(1+$D4/100)</f>
        <v>1.6916666666666667</v>
      </c>
      <c r="H7" s="41">
        <f t="shared" ref="H7" si="3">G7+($D2/12)*(1+$D4/100)</f>
        <v>1.8</v>
      </c>
      <c r="I7" s="41">
        <f t="shared" ref="I7" si="4">H7+($D2/12)*(1+$D4/100)</f>
        <v>1.9083333333333334</v>
      </c>
      <c r="J7" s="41">
        <f t="shared" ref="J7" si="5">I7+($D2/12)*(1+$D4/100)</f>
        <v>2.0166666666666666</v>
      </c>
      <c r="K7" s="41">
        <f t="shared" ref="K7" si="6">J7+($D2/12)*(1+$D4/100)</f>
        <v>2.125</v>
      </c>
      <c r="L7" s="41">
        <f t="shared" ref="L7" si="7">K7+($D2/12)*(1+$D4/100)</f>
        <v>2.2333333333333334</v>
      </c>
      <c r="M7" s="41">
        <f t="shared" ref="M7" si="8">L7+($D2/12)*(1+$D4/100)</f>
        <v>2.3416666666666668</v>
      </c>
      <c r="N7" s="41">
        <f t="shared" ref="N7" si="9">M7+($D2/12)*(1+$D4/100)</f>
        <v>2.4500000000000002</v>
      </c>
      <c r="O7" s="41">
        <f t="shared" ref="O7" si="10">N7+($D2/12)*(1+$D4/100)</f>
        <v>2.5583333333333336</v>
      </c>
      <c r="P7" s="41">
        <f t="shared" ref="P7" si="11">O7+($D2/12)*(1+$D4/100)</f>
        <v>2.666666666666667</v>
      </c>
      <c r="Q7" s="41">
        <f t="shared" ref="Q7" si="12">P7+($D2/12)*(1+$D4/100)</f>
        <v>2.7750000000000004</v>
      </c>
      <c r="R7" s="5"/>
    </row>
    <row r="8" spans="1:18" s="3" customFormat="1" ht="13" x14ac:dyDescent="0.3">
      <c r="A8" s="21"/>
      <c r="B8" s="21"/>
      <c r="C8" s="2" t="s">
        <v>13</v>
      </c>
      <c r="D8" s="2">
        <v>1.0800000000000001E-2</v>
      </c>
      <c r="E8" s="1" t="s">
        <v>12</v>
      </c>
      <c r="F8" s="42">
        <f t="shared" ref="F8:Q8" si="13">F7*1000*$D8</f>
        <v>17.100000000000001</v>
      </c>
      <c r="G8" s="43">
        <f t="shared" si="13"/>
        <v>18.270000000000003</v>
      </c>
      <c r="H8" s="43">
        <f t="shared" si="13"/>
        <v>19.440000000000001</v>
      </c>
      <c r="I8" s="43">
        <f t="shared" si="13"/>
        <v>20.610000000000003</v>
      </c>
      <c r="J8" s="43">
        <f t="shared" si="13"/>
        <v>21.78</v>
      </c>
      <c r="K8" s="43">
        <f t="shared" si="13"/>
        <v>22.950000000000003</v>
      </c>
      <c r="L8" s="43">
        <f t="shared" si="13"/>
        <v>24.120000000000005</v>
      </c>
      <c r="M8" s="43">
        <f t="shared" si="13"/>
        <v>25.290000000000006</v>
      </c>
      <c r="N8" s="43">
        <f t="shared" si="13"/>
        <v>26.46</v>
      </c>
      <c r="O8" s="43">
        <f t="shared" si="13"/>
        <v>27.630000000000003</v>
      </c>
      <c r="P8" s="43">
        <f t="shared" si="13"/>
        <v>28.800000000000004</v>
      </c>
      <c r="Q8" s="43">
        <f t="shared" si="13"/>
        <v>29.970000000000006</v>
      </c>
    </row>
    <row r="9" spans="1:18" ht="13" x14ac:dyDescent="0.3">
      <c r="A9" s="16" t="s">
        <v>16</v>
      </c>
      <c r="B9" s="8">
        <f>SUM(F6:Q6)+SUM(F8:Q8)</f>
        <v>778.01999999999987</v>
      </c>
      <c r="C9" s="9"/>
      <c r="D9" s="10"/>
      <c r="E9" s="10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8" ht="13" x14ac:dyDescent="0.3">
      <c r="A10" s="1" t="s">
        <v>63</v>
      </c>
      <c r="B10" s="2" t="s">
        <v>64</v>
      </c>
      <c r="C10" s="2" t="s">
        <v>14</v>
      </c>
      <c r="D10" s="2">
        <v>15</v>
      </c>
      <c r="E10" s="2" t="s">
        <v>7</v>
      </c>
      <c r="F10" s="30"/>
    </row>
    <row r="11" spans="1:18" s="21" customFormat="1" ht="13" x14ac:dyDescent="0.3">
      <c r="A11" s="2"/>
      <c r="B11" s="2"/>
      <c r="C11" s="2" t="s">
        <v>15</v>
      </c>
      <c r="D11" s="2">
        <v>0.09</v>
      </c>
      <c r="E11" s="1" t="s">
        <v>12</v>
      </c>
      <c r="F11" s="42">
        <f t="shared" ref="F11:Q11" si="14">((($D10*1024)/12)*$D11)</f>
        <v>115.19999999999999</v>
      </c>
      <c r="G11" s="43">
        <f t="shared" si="14"/>
        <v>115.19999999999999</v>
      </c>
      <c r="H11" s="43">
        <f t="shared" si="14"/>
        <v>115.19999999999999</v>
      </c>
      <c r="I11" s="43">
        <f t="shared" si="14"/>
        <v>115.19999999999999</v>
      </c>
      <c r="J11" s="43">
        <f t="shared" si="14"/>
        <v>115.19999999999999</v>
      </c>
      <c r="K11" s="43">
        <f t="shared" si="14"/>
        <v>115.19999999999999</v>
      </c>
      <c r="L11" s="43">
        <f t="shared" si="14"/>
        <v>115.19999999999999</v>
      </c>
      <c r="M11" s="43">
        <f t="shared" si="14"/>
        <v>115.19999999999999</v>
      </c>
      <c r="N11" s="43">
        <f t="shared" si="14"/>
        <v>115.19999999999999</v>
      </c>
      <c r="O11" s="43">
        <f t="shared" si="14"/>
        <v>115.19999999999999</v>
      </c>
      <c r="P11" s="43">
        <f t="shared" si="14"/>
        <v>115.19999999999999</v>
      </c>
      <c r="Q11" s="43">
        <f t="shared" si="14"/>
        <v>115.19999999999999</v>
      </c>
    </row>
    <row r="12" spans="1:18" s="21" customFormat="1" ht="13" x14ac:dyDescent="0.3">
      <c r="A12" s="16" t="s">
        <v>16</v>
      </c>
      <c r="B12" s="8">
        <f>SUM(F11:Q11)</f>
        <v>1382.4000000000003</v>
      </c>
      <c r="C12" s="9"/>
      <c r="D12" s="10"/>
      <c r="E12" s="10"/>
      <c r="F12" s="11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8" ht="13" x14ac:dyDescent="0.3">
      <c r="A13" s="1" t="s">
        <v>17</v>
      </c>
      <c r="B13" s="2" t="s">
        <v>18</v>
      </c>
      <c r="C13" s="2" t="s">
        <v>19</v>
      </c>
      <c r="D13" s="21"/>
      <c r="E13" s="21"/>
      <c r="F13" s="6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spans="1:18" ht="12.5" x14ac:dyDescent="0.25">
      <c r="A14" s="21"/>
      <c r="B14" s="2" t="s">
        <v>26</v>
      </c>
      <c r="C14" s="2" t="s">
        <v>20</v>
      </c>
      <c r="D14" s="2">
        <v>20</v>
      </c>
      <c r="E14" s="2" t="s">
        <v>21</v>
      </c>
      <c r="F14" s="4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 spans="1:18" ht="12.5" x14ac:dyDescent="0.25">
      <c r="A15" s="21"/>
      <c r="B15" s="21"/>
      <c r="C15" s="2" t="s">
        <v>22</v>
      </c>
      <c r="D15" s="2">
        <v>2</v>
      </c>
      <c r="E15" s="2" t="s">
        <v>23</v>
      </c>
      <c r="F15" s="4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 spans="1:18" ht="12.5" x14ac:dyDescent="0.25">
      <c r="A16" s="21"/>
      <c r="B16" s="21"/>
      <c r="C16" s="2" t="s">
        <v>24</v>
      </c>
      <c r="D16" s="2">
        <v>0.5</v>
      </c>
      <c r="E16" s="2" t="s">
        <v>25</v>
      </c>
      <c r="F16" s="4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spans="1:26" ht="13" x14ac:dyDescent="0.3">
      <c r="A17" s="21"/>
      <c r="B17" s="21"/>
      <c r="D17" s="2">
        <v>0.44</v>
      </c>
      <c r="E17" s="1" t="s">
        <v>27</v>
      </c>
      <c r="F17" s="42">
        <f t="shared" ref="F17:Q17" si="15">$D14*$D15*$D16*$D17</f>
        <v>8.8000000000000007</v>
      </c>
      <c r="G17" s="43">
        <f t="shared" si="15"/>
        <v>8.8000000000000007</v>
      </c>
      <c r="H17" s="43">
        <f t="shared" si="15"/>
        <v>8.8000000000000007</v>
      </c>
      <c r="I17" s="43">
        <f t="shared" si="15"/>
        <v>8.8000000000000007</v>
      </c>
      <c r="J17" s="43">
        <f t="shared" si="15"/>
        <v>8.8000000000000007</v>
      </c>
      <c r="K17" s="43">
        <f t="shared" si="15"/>
        <v>8.8000000000000007</v>
      </c>
      <c r="L17" s="43">
        <f t="shared" si="15"/>
        <v>8.8000000000000007</v>
      </c>
      <c r="M17" s="43">
        <f t="shared" si="15"/>
        <v>8.8000000000000007</v>
      </c>
      <c r="N17" s="43">
        <f t="shared" si="15"/>
        <v>8.8000000000000007</v>
      </c>
      <c r="O17" s="43">
        <f t="shared" si="15"/>
        <v>8.8000000000000007</v>
      </c>
      <c r="P17" s="43">
        <f t="shared" si="15"/>
        <v>8.8000000000000007</v>
      </c>
      <c r="Q17" s="43">
        <f t="shared" si="15"/>
        <v>8.8000000000000007</v>
      </c>
    </row>
    <row r="18" spans="1:26" ht="13" x14ac:dyDescent="0.3">
      <c r="A18" s="16" t="s">
        <v>16</v>
      </c>
      <c r="B18" s="8">
        <f>SUM(F13:Q17)</f>
        <v>105.59999999999998</v>
      </c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26" ht="13" x14ac:dyDescent="0.3">
      <c r="A19" s="1" t="s">
        <v>28</v>
      </c>
      <c r="B19" s="2" t="s">
        <v>29</v>
      </c>
      <c r="C19" s="2" t="s">
        <v>30</v>
      </c>
      <c r="D19" s="2">
        <v>0.83199999999999996</v>
      </c>
      <c r="E19" s="1" t="s">
        <v>31</v>
      </c>
      <c r="F19" s="42">
        <f t="shared" ref="F19:Q19" si="16">($D19*$D20*$D21)</f>
        <v>499.20000000000005</v>
      </c>
      <c r="G19" s="43">
        <f t="shared" si="16"/>
        <v>499.20000000000005</v>
      </c>
      <c r="H19" s="43">
        <f t="shared" si="16"/>
        <v>499.20000000000005</v>
      </c>
      <c r="I19" s="43">
        <f t="shared" si="16"/>
        <v>499.20000000000005</v>
      </c>
      <c r="J19" s="43">
        <f t="shared" si="16"/>
        <v>499.20000000000005</v>
      </c>
      <c r="K19" s="43">
        <f t="shared" si="16"/>
        <v>499.20000000000005</v>
      </c>
      <c r="L19" s="43">
        <f t="shared" si="16"/>
        <v>499.20000000000005</v>
      </c>
      <c r="M19" s="43">
        <f t="shared" si="16"/>
        <v>499.20000000000005</v>
      </c>
      <c r="N19" s="43">
        <f t="shared" si="16"/>
        <v>499.20000000000005</v>
      </c>
      <c r="O19" s="43">
        <f t="shared" si="16"/>
        <v>499.20000000000005</v>
      </c>
      <c r="P19" s="43">
        <f t="shared" si="16"/>
        <v>499.20000000000005</v>
      </c>
      <c r="Q19" s="43">
        <f t="shared" si="16"/>
        <v>499.20000000000005</v>
      </c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25.5" x14ac:dyDescent="0.3">
      <c r="A20" s="2"/>
      <c r="B20" s="2" t="s">
        <v>32</v>
      </c>
      <c r="C20" s="27" t="s">
        <v>67</v>
      </c>
      <c r="D20" s="2">
        <f>4*5*10</f>
        <v>200</v>
      </c>
      <c r="E20" s="2" t="s">
        <v>33</v>
      </c>
      <c r="F20" s="6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26" ht="13" x14ac:dyDescent="0.3">
      <c r="A21" s="2"/>
      <c r="B21" s="2"/>
      <c r="C21" s="2" t="s">
        <v>34</v>
      </c>
      <c r="D21" s="2">
        <v>3</v>
      </c>
      <c r="E21" s="21"/>
      <c r="F21" s="6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26" s="21" customFormat="1" ht="13" x14ac:dyDescent="0.3">
      <c r="A22" s="28" t="s">
        <v>35</v>
      </c>
      <c r="B22" s="24" t="s">
        <v>29</v>
      </c>
      <c r="C22" s="24" t="s">
        <v>30</v>
      </c>
      <c r="D22" s="25">
        <v>0.17199999999999999</v>
      </c>
      <c r="E22" s="28" t="s">
        <v>31</v>
      </c>
      <c r="F22" s="44">
        <f>($D22*$D23*$D24)</f>
        <v>103.19999999999999</v>
      </c>
      <c r="G22" s="45">
        <f t="shared" ref="G22:Q22" si="17">($D22*$D23*$D24)</f>
        <v>103.19999999999999</v>
      </c>
      <c r="H22" s="45">
        <f t="shared" si="17"/>
        <v>103.19999999999999</v>
      </c>
      <c r="I22" s="45">
        <f t="shared" si="17"/>
        <v>103.19999999999999</v>
      </c>
      <c r="J22" s="45">
        <f t="shared" si="17"/>
        <v>103.19999999999999</v>
      </c>
      <c r="K22" s="45">
        <f t="shared" si="17"/>
        <v>103.19999999999999</v>
      </c>
      <c r="L22" s="45">
        <f t="shared" si="17"/>
        <v>103.19999999999999</v>
      </c>
      <c r="M22" s="45">
        <f t="shared" si="17"/>
        <v>103.19999999999999</v>
      </c>
      <c r="N22" s="45">
        <f t="shared" si="17"/>
        <v>103.19999999999999</v>
      </c>
      <c r="O22" s="45">
        <f t="shared" si="17"/>
        <v>103.19999999999999</v>
      </c>
      <c r="P22" s="45">
        <f t="shared" si="17"/>
        <v>103.19999999999999</v>
      </c>
      <c r="Q22" s="45">
        <f t="shared" si="17"/>
        <v>103.19999999999999</v>
      </c>
    </row>
    <row r="23" spans="1:26" s="21" customFormat="1" ht="25" x14ac:dyDescent="0.25">
      <c r="A23" s="2"/>
      <c r="B23" s="2" t="s">
        <v>32</v>
      </c>
      <c r="C23" s="27" t="s">
        <v>67</v>
      </c>
      <c r="D23" s="2">
        <f>4*5*10</f>
        <v>200</v>
      </c>
      <c r="E23" s="2" t="s">
        <v>33</v>
      </c>
      <c r="F23" s="4"/>
    </row>
    <row r="24" spans="1:26" ht="12.5" x14ac:dyDescent="0.25">
      <c r="A24" s="21"/>
      <c r="B24" s="2"/>
      <c r="C24" s="2" t="s">
        <v>34</v>
      </c>
      <c r="D24" s="2">
        <v>3</v>
      </c>
      <c r="E24" s="21"/>
      <c r="F24" s="4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</row>
    <row r="25" spans="1:26" ht="13" x14ac:dyDescent="0.3">
      <c r="A25" s="16" t="s">
        <v>16</v>
      </c>
      <c r="B25" s="15">
        <f>SUM(F19:Q19)+SUM(F22:Q22)</f>
        <v>7228.7999999999993</v>
      </c>
      <c r="C25" s="9"/>
      <c r="D25" s="10"/>
      <c r="E25" s="10"/>
      <c r="F25" s="11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26" ht="13" x14ac:dyDescent="0.3">
      <c r="A26" s="1" t="s">
        <v>36</v>
      </c>
      <c r="B26" s="2"/>
      <c r="C26" s="2" t="s">
        <v>71</v>
      </c>
      <c r="D26" s="21"/>
      <c r="E26" s="21"/>
      <c r="F26" s="4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</row>
    <row r="27" spans="1:26" ht="12.5" x14ac:dyDescent="0.25">
      <c r="A27" s="21"/>
      <c r="B27" s="2" t="s">
        <v>37</v>
      </c>
      <c r="C27" s="2" t="s">
        <v>65</v>
      </c>
      <c r="D27" s="2">
        <v>100</v>
      </c>
      <c r="E27" s="2" t="s">
        <v>38</v>
      </c>
      <c r="F27" s="4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r="28" spans="1:26" ht="12.5" x14ac:dyDescent="0.25">
      <c r="A28" s="2"/>
      <c r="B28" s="2" t="s">
        <v>39</v>
      </c>
      <c r="C28" s="2" t="s">
        <v>40</v>
      </c>
      <c r="D28" s="2">
        <v>10</v>
      </c>
      <c r="E28" s="2" t="s">
        <v>41</v>
      </c>
      <c r="F28" s="4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spans="1:26" ht="13" x14ac:dyDescent="0.3">
      <c r="A29" s="2"/>
      <c r="B29" s="2"/>
      <c r="C29" s="2" t="s">
        <v>42</v>
      </c>
      <c r="D29" s="2">
        <v>5</v>
      </c>
      <c r="E29" s="1" t="s">
        <v>43</v>
      </c>
      <c r="F29" s="42">
        <f>($D27*$D28*$D29)/1000</f>
        <v>5</v>
      </c>
      <c r="G29" s="43">
        <f t="shared" ref="G29:Q29" si="18">($D27*$D28*$D29)/1000</f>
        <v>5</v>
      </c>
      <c r="H29" s="43">
        <f t="shared" si="18"/>
        <v>5</v>
      </c>
      <c r="I29" s="43">
        <f t="shared" si="18"/>
        <v>5</v>
      </c>
      <c r="J29" s="43">
        <f t="shared" si="18"/>
        <v>5</v>
      </c>
      <c r="K29" s="43">
        <f t="shared" si="18"/>
        <v>5</v>
      </c>
      <c r="L29" s="43">
        <f t="shared" si="18"/>
        <v>5</v>
      </c>
      <c r="M29" s="43">
        <f t="shared" si="18"/>
        <v>5</v>
      </c>
      <c r="N29" s="43">
        <f t="shared" si="18"/>
        <v>5</v>
      </c>
      <c r="O29" s="43">
        <f t="shared" si="18"/>
        <v>5</v>
      </c>
      <c r="P29" s="43">
        <f t="shared" si="18"/>
        <v>5</v>
      </c>
      <c r="Q29" s="43">
        <f t="shared" si="18"/>
        <v>5</v>
      </c>
    </row>
    <row r="30" spans="1:26" ht="13" x14ac:dyDescent="0.3">
      <c r="A30" s="16" t="s">
        <v>16</v>
      </c>
      <c r="B30" s="12">
        <f>SUM(F29:Q29)</f>
        <v>60</v>
      </c>
      <c r="C30" s="9"/>
      <c r="D30" s="10"/>
      <c r="E30" s="10"/>
      <c r="F30" s="11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26" ht="13" x14ac:dyDescent="0.3">
      <c r="A31" s="29" t="s">
        <v>44</v>
      </c>
      <c r="B31" s="7">
        <f>B9+ B12+B18+B25+B30</f>
        <v>9554.82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3" spans="1:17" ht="15.75" customHeight="1" x14ac:dyDescent="0.25">
      <c r="A33" s="5" t="s">
        <v>45</v>
      </c>
      <c r="B33" s="21">
        <v>0.95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1:17" ht="15.75" customHeight="1" x14ac:dyDescent="0.3">
      <c r="A34" s="17" t="s">
        <v>44</v>
      </c>
      <c r="B34" s="18">
        <f>B31*B33</f>
        <v>9077.0789999999997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9" spans="1:17" ht="15.75" customHeight="1" x14ac:dyDescent="0.25">
      <c r="A39" s="52" t="s">
        <v>46</v>
      </c>
      <c r="B39" s="52" t="s">
        <v>47</v>
      </c>
      <c r="C39" s="52" t="s">
        <v>48</v>
      </c>
      <c r="D39" s="50" t="s">
        <v>49</v>
      </c>
      <c r="E39" s="50"/>
      <c r="F39" s="50" t="s">
        <v>50</v>
      </c>
      <c r="G39" s="50" t="s">
        <v>51</v>
      </c>
      <c r="H39" s="50" t="s">
        <v>52</v>
      </c>
      <c r="I39" s="50"/>
      <c r="J39" s="21"/>
      <c r="K39" s="21"/>
      <c r="L39" s="21"/>
      <c r="M39" s="21"/>
      <c r="N39" s="21"/>
      <c r="O39" s="21"/>
      <c r="P39" s="21"/>
      <c r="Q39" s="21"/>
    </row>
    <row r="40" spans="1:17" ht="15.75" customHeight="1" x14ac:dyDescent="0.25">
      <c r="A40" s="52"/>
      <c r="B40" s="52"/>
      <c r="C40" s="52"/>
      <c r="D40" s="50"/>
      <c r="E40" s="50"/>
      <c r="F40" s="50"/>
      <c r="G40" s="50"/>
      <c r="H40" s="50"/>
      <c r="I40" s="50"/>
      <c r="J40" s="21"/>
      <c r="K40" s="21"/>
      <c r="L40" s="21"/>
      <c r="M40" s="21"/>
      <c r="N40" s="21"/>
      <c r="O40" s="21"/>
      <c r="P40" s="21"/>
      <c r="Q40" s="21"/>
    </row>
    <row r="41" spans="1:17" ht="30" customHeight="1" x14ac:dyDescent="0.25">
      <c r="A41" s="26" t="s">
        <v>53</v>
      </c>
      <c r="B41" s="26">
        <v>16</v>
      </c>
      <c r="C41" s="38">
        <v>64</v>
      </c>
      <c r="D41" s="51" t="s">
        <v>54</v>
      </c>
      <c r="E41" s="51"/>
      <c r="F41" s="26" t="s">
        <v>55</v>
      </c>
      <c r="G41" s="26">
        <v>4750</v>
      </c>
      <c r="H41" s="51" t="s">
        <v>56</v>
      </c>
      <c r="I41" s="51"/>
      <c r="J41" s="21"/>
      <c r="K41" s="21"/>
      <c r="L41" s="21"/>
      <c r="M41" s="21"/>
      <c r="N41" s="21"/>
      <c r="O41" s="21"/>
      <c r="P41" s="21"/>
      <c r="Q41" s="21"/>
    </row>
  </sheetData>
  <mergeCells count="9">
    <mergeCell ref="A39:A40"/>
    <mergeCell ref="B39:B40"/>
    <mergeCell ref="C39:C40"/>
    <mergeCell ref="H39:I40"/>
    <mergeCell ref="H41:I41"/>
    <mergeCell ref="F39:F40"/>
    <mergeCell ref="G39:G40"/>
    <mergeCell ref="D41:E41"/>
    <mergeCell ref="D39:E4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4" sqref="A4"/>
    </sheetView>
  </sheetViews>
  <sheetFormatPr baseColWidth="10" defaultColWidth="9.1796875" defaultRowHeight="12.5" x14ac:dyDescent="0.25"/>
  <cols>
    <col min="1" max="1" width="23.1796875" bestFit="1" customWidth="1"/>
    <col min="2" max="2" width="97.81640625" style="22" bestFit="1" customWidth="1"/>
    <col min="4" max="4" width="39" bestFit="1" customWidth="1"/>
  </cols>
  <sheetData>
    <row r="1" spans="1:6" ht="13" x14ac:dyDescent="0.3">
      <c r="A1" s="32" t="s">
        <v>57</v>
      </c>
      <c r="B1" s="33" t="s">
        <v>58</v>
      </c>
      <c r="C1" s="21"/>
      <c r="D1" s="21"/>
      <c r="E1" s="21"/>
      <c r="F1" s="21"/>
    </row>
    <row r="2" spans="1:6" ht="25" x14ac:dyDescent="0.25">
      <c r="A2" s="34" t="s">
        <v>59</v>
      </c>
      <c r="B2" s="35" t="s">
        <v>60</v>
      </c>
      <c r="C2" s="21"/>
      <c r="D2" s="21"/>
      <c r="E2" s="21"/>
      <c r="F2" s="21"/>
    </row>
    <row r="3" spans="1:6" x14ac:dyDescent="0.25">
      <c r="A3" s="36" t="s">
        <v>61</v>
      </c>
      <c r="B3" s="37" t="s">
        <v>66</v>
      </c>
      <c r="C3" s="21"/>
      <c r="D3" s="21"/>
      <c r="E3" s="21"/>
      <c r="F3" s="21"/>
    </row>
    <row r="4" spans="1:6" ht="37.5" x14ac:dyDescent="0.25">
      <c r="A4" s="34" t="s">
        <v>36</v>
      </c>
      <c r="B4" s="35" t="s">
        <v>62</v>
      </c>
      <c r="C4" s="21"/>
      <c r="D4" s="21"/>
      <c r="E4" s="21"/>
      <c r="F4" s="21"/>
    </row>
    <row r="5" spans="1:6" x14ac:dyDescent="0.25">
      <c r="A5" s="5"/>
      <c r="B5" s="31"/>
      <c r="C5" s="21"/>
      <c r="D5" s="21"/>
      <c r="E5" s="21"/>
      <c r="F5" s="21"/>
    </row>
    <row r="6" spans="1:6" x14ac:dyDescent="0.25">
      <c r="A6" s="21"/>
      <c r="C6" s="21"/>
      <c r="D6" s="21"/>
      <c r="E6" s="21"/>
      <c r="F6" s="21"/>
    </row>
    <row r="7" spans="1:6" x14ac:dyDescent="0.25">
      <c r="A7" s="21"/>
      <c r="C7" s="21"/>
      <c r="D7" s="21"/>
      <c r="E7" s="21"/>
      <c r="F7" s="21"/>
    </row>
    <row r="9" spans="1:6" x14ac:dyDescent="0.25">
      <c r="A9" s="21"/>
      <c r="C9" s="21"/>
      <c r="D9" s="21"/>
      <c r="E9" s="21"/>
      <c r="F9" s="21"/>
    </row>
  </sheetData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33F3AABB859C544BA9A8DCEA08D4896" ma:contentTypeVersion="6" ma:contentTypeDescription="Crear nuevo documento." ma:contentTypeScope="" ma:versionID="5d00791cf6aaab36f1a8424242333208">
  <xsd:schema xmlns:xsd="http://www.w3.org/2001/XMLSchema" xmlns:xs="http://www.w3.org/2001/XMLSchema" xmlns:p="http://schemas.microsoft.com/office/2006/metadata/properties" xmlns:ns2="b983035f-bd9b-4c45-b2c5-acdfa40476e1" targetNamespace="http://schemas.microsoft.com/office/2006/metadata/properties" ma:root="true" ma:fieldsID="81cde5c7c80778acbf5f1a8a32cc761b" ns2:_="">
    <xsd:import namespace="b983035f-bd9b-4c45-b2c5-acdfa40476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3035f-bd9b-4c45-b2c5-acdfa40476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267307-2B04-4CD6-9479-DAF8FB4C45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83035f-bd9b-4c45-b2c5-acdfa40476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E02AC6-05D8-4516-8C10-FFBFCC4976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6AA13F-BB1B-4DC9-8360-2914B66C6391}">
  <ds:schemaRefs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b983035f-bd9b-4c45-b2c5-acdfa40476e1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Escenario Medio - LargoPlazo</vt:lpstr>
      <vt:lpstr>Notas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Castaño Moraga, Carlos Alberto</dc:creator>
  <cp:keywords/>
  <dc:description/>
  <cp:lastModifiedBy>Capilla Cerezo, Daniel</cp:lastModifiedBy>
  <cp:revision/>
  <dcterms:created xsi:type="dcterms:W3CDTF">2020-09-08T09:50:49Z</dcterms:created>
  <dcterms:modified xsi:type="dcterms:W3CDTF">2020-12-15T16:00:40Z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0x010100A33F3AABB859C544BA9A8DCEA08D4896</vt:lpwstr>
  </property>
</Properties>
</file>