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eduardochemalle/Dropbox/_3stamina/"/>
    </mc:Choice>
  </mc:AlternateContent>
  <bookViews>
    <workbookView xWindow="-20" yWindow="460" windowWidth="25600" windowHeight="14500" tabRatio="500" activeTab="6"/>
  </bookViews>
  <sheets>
    <sheet name="Plan1" sheetId="10" r:id="rId1"/>
    <sheet name="2015" sheetId="1" r:id="rId2"/>
    <sheet name="Plan2" sheetId="11" r:id="rId3"/>
    <sheet name="2016" sheetId="2" r:id="rId4"/>
    <sheet name="Plan3" sheetId="12" r:id="rId5"/>
    <sheet name="2017" sheetId="3" r:id="rId6"/>
    <sheet name="BALANCE SHEET" sheetId="4" r:id="rId7"/>
    <sheet name="DRE" sheetId="7" r:id="rId8"/>
    <sheet name="Balanço_2016" sheetId="5" r:id="rId9"/>
    <sheet name="Balanço_2017" sheetId="6" r:id="rId10"/>
    <sheet name="Dre_2016" sheetId="8" r:id="rId11"/>
    <sheet name="Dre_2017" sheetId="9" r:id="rId12"/>
  </sheets>
  <definedNames>
    <definedName name="_xlnm._FilterDatabase" localSheetId="3" hidden="1">'2016'!$A$1:$D$32</definedName>
  </definedNames>
  <calcPr calcId="150001" calcOnSave="0" concurrentCalc="0"/>
  <pivotCaches>
    <pivotCache cacheId="3" r:id="rId13"/>
    <pivotCache cacheId="7" r:id="rId14"/>
    <pivotCache cacheId="11" r:id="rId1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4" l="1"/>
  <c r="D40" i="4"/>
  <c r="E40" i="4"/>
  <c r="F40" i="4"/>
  <c r="C10" i="7"/>
  <c r="C11" i="7"/>
  <c r="C12" i="7"/>
  <c r="C15" i="7"/>
  <c r="C17" i="7"/>
  <c r="C18" i="7"/>
  <c r="C7" i="7"/>
  <c r="C4" i="7"/>
  <c r="C6" i="7"/>
  <c r="C27" i="7"/>
  <c r="D4" i="7"/>
  <c r="D6" i="7"/>
  <c r="D10" i="7"/>
  <c r="D11" i="7"/>
  <c r="D12" i="7"/>
  <c r="D15" i="7"/>
  <c r="D16" i="7"/>
  <c r="D17" i="7"/>
  <c r="D18" i="7"/>
  <c r="D7" i="7"/>
  <c r="D27" i="7"/>
  <c r="C8" i="7"/>
  <c r="C22" i="7"/>
  <c r="C19" i="7"/>
  <c r="C23" i="7"/>
  <c r="C25" i="7"/>
  <c r="D8" i="7"/>
  <c r="D19" i="7"/>
  <c r="E10" i="7"/>
  <c r="E11" i="7"/>
  <c r="E12" i="7"/>
  <c r="E15" i="7"/>
  <c r="E16" i="7"/>
  <c r="E17" i="7"/>
  <c r="E18" i="7"/>
  <c r="E7" i="7"/>
  <c r="E4" i="7"/>
  <c r="E5" i="7"/>
  <c r="E6" i="7"/>
  <c r="E27" i="7"/>
  <c r="E8" i="7"/>
  <c r="E19" i="7"/>
  <c r="B36" i="3"/>
  <c r="B35" i="3"/>
  <c r="B32" i="3"/>
  <c r="B28" i="3"/>
  <c r="B11" i="3"/>
  <c r="B6" i="3"/>
  <c r="B5" i="3"/>
  <c r="B7" i="3"/>
  <c r="B8" i="3"/>
  <c r="B9" i="3"/>
  <c r="B10" i="3"/>
  <c r="B15" i="3"/>
  <c r="B16" i="3"/>
  <c r="B17" i="3"/>
  <c r="B19" i="3"/>
  <c r="B23" i="3"/>
  <c r="B24" i="3"/>
  <c r="B25" i="3"/>
  <c r="B27" i="3"/>
  <c r="B33" i="3"/>
  <c r="B34" i="3"/>
  <c r="B38" i="3"/>
  <c r="B39" i="3"/>
  <c r="B41" i="3"/>
  <c r="B42" i="3"/>
  <c r="B2" i="3"/>
  <c r="E25" i="7"/>
  <c r="E23" i="7"/>
  <c r="E22" i="7"/>
  <c r="D25" i="7"/>
  <c r="D23" i="7"/>
  <c r="D22" i="7"/>
  <c r="F34" i="4"/>
  <c r="F35" i="4"/>
  <c r="F41" i="4"/>
  <c r="F48" i="4"/>
  <c r="E34" i="4"/>
  <c r="E35" i="4"/>
  <c r="E41" i="4"/>
  <c r="E48" i="4"/>
  <c r="D34" i="4"/>
  <c r="D35" i="4"/>
  <c r="D41" i="4"/>
  <c r="D48" i="4"/>
  <c r="F19" i="4"/>
  <c r="F22" i="4"/>
  <c r="F26" i="4"/>
  <c r="F27" i="4"/>
  <c r="F47" i="4"/>
  <c r="E19" i="4"/>
  <c r="E22" i="4"/>
  <c r="E26" i="4"/>
  <c r="E27" i="4"/>
  <c r="E47" i="4"/>
  <c r="D19" i="4"/>
  <c r="D22" i="4"/>
  <c r="D26" i="4"/>
  <c r="D27" i="4"/>
  <c r="D47" i="4"/>
  <c r="F46" i="4"/>
  <c r="E46" i="4"/>
  <c r="D46" i="4"/>
  <c r="F45" i="4"/>
  <c r="E45" i="4"/>
  <c r="D45" i="4"/>
  <c r="F44" i="4"/>
  <c r="E44" i="4"/>
  <c r="D44" i="4"/>
  <c r="D36" i="1"/>
  <c r="C36" i="1"/>
  <c r="D45" i="3"/>
  <c r="C45" i="3"/>
  <c r="D34" i="2"/>
  <c r="C34" i="2"/>
</calcChain>
</file>

<file path=xl/comments1.xml><?xml version="1.0" encoding="utf-8"?>
<comments xmlns="http://schemas.openxmlformats.org/spreadsheetml/2006/main">
  <authors>
    <author>Jan</author>
  </authors>
  <commentList>
    <comment ref="J20" authorId="0">
      <text>
        <r>
          <rPr>
            <sz val="9"/>
            <color indexed="81"/>
            <rFont val="Tahoma"/>
            <family val="2"/>
          </rPr>
          <t xml:space="preserve">This can be money invested for a period less than twelve months
</t>
        </r>
      </text>
    </comment>
    <comment ref="J26" authorId="0">
      <text>
        <r>
          <rPr>
            <sz val="9"/>
            <color indexed="81"/>
            <rFont val="Tahoma"/>
            <family val="2"/>
          </rPr>
          <t>This is monies owning to suppliers etc</t>
        </r>
      </text>
    </comment>
    <comment ref="J27" authorId="0">
      <text>
        <r>
          <rPr>
            <sz val="9"/>
            <color indexed="81"/>
            <rFont val="Tahoma"/>
            <family val="2"/>
          </rPr>
          <t>This is monies that are due from collection and payment of GST</t>
        </r>
      </text>
    </comment>
  </commentList>
</comments>
</file>

<file path=xl/comments2.xml><?xml version="1.0" encoding="utf-8"?>
<comments xmlns="http://schemas.openxmlformats.org/spreadsheetml/2006/main">
  <authors>
    <author>Jan</author>
  </authors>
  <commentList>
    <comment ref="A11" authorId="0">
      <text>
        <r>
          <rPr>
            <sz val="9"/>
            <color indexed="81"/>
            <rFont val="Tahoma"/>
            <family val="2"/>
          </rPr>
          <t>All assets owned by the business that will be/can be converted into cash within twelve months from the date of the statement</t>
        </r>
      </text>
    </comment>
    <comment ref="B13" authorId="0">
      <text>
        <r>
          <rPr>
            <sz val="9"/>
            <color indexed="81"/>
            <rFont val="Tahoma"/>
            <family val="2"/>
          </rPr>
          <t xml:space="preserve">Include cash in bank, petty cash etc.
</t>
        </r>
      </text>
    </comment>
    <comment ref="B14" authorId="0">
      <text>
        <r>
          <rPr>
            <sz val="9"/>
            <color indexed="81"/>
            <rFont val="Tahoma"/>
            <family val="2"/>
          </rPr>
          <t xml:space="preserve">This is the outstanding monies owed by your customers - also called accounts receivable
</t>
        </r>
      </text>
    </comment>
    <comment ref="B15" authorId="0">
      <text>
        <r>
          <rPr>
            <sz val="9"/>
            <color indexed="81"/>
            <rFont val="Tahoma"/>
            <family val="2"/>
          </rPr>
          <t xml:space="preserve">These are expenses that are paid in advance
</t>
        </r>
      </text>
    </comment>
    <comment ref="B20" authorId="0">
      <text>
        <r>
          <rPr>
            <sz val="9"/>
            <color indexed="81"/>
            <rFont val="Tahoma"/>
            <family val="2"/>
          </rPr>
          <t xml:space="preserve">This can be money invested for a period less than twelve months
</t>
        </r>
      </text>
    </comment>
    <comment ref="B21" authorId="0">
      <text>
        <r>
          <rPr>
            <sz val="9"/>
            <color indexed="81"/>
            <rFont val="Tahoma"/>
            <family val="2"/>
          </rPr>
          <t xml:space="preserve">This would be any other assets that will be converted into cash within twelve months from the date of the statement
</t>
        </r>
      </text>
    </comment>
    <comment ref="A23" authorId="0">
      <text>
        <r>
          <rPr>
            <sz val="9"/>
            <color indexed="81"/>
            <rFont val="Tahoma"/>
            <family val="2"/>
          </rPr>
          <t>These are assets that have a "life" of more than twelve months. It is possible that these assets will also be depreciated and this value will be shown as a negative amount against each fixed asset - for more information, you should seek the advice of your accountant or professional advisor</t>
        </r>
      </text>
    </comment>
    <comment ref="A29" authorId="0">
      <text>
        <r>
          <rPr>
            <sz val="9"/>
            <color indexed="81"/>
            <rFont val="Tahoma"/>
            <family val="2"/>
          </rPr>
          <t xml:space="preserve">These are all debts that are due in the next twelve months that have not yet been paid
</t>
        </r>
      </text>
    </comment>
    <comment ref="B32" authorId="0">
      <text>
        <r>
          <rPr>
            <sz val="9"/>
            <color indexed="81"/>
            <rFont val="Tahoma"/>
            <family val="2"/>
          </rPr>
          <t>This is monies owning to suppliers etc</t>
        </r>
      </text>
    </comment>
    <comment ref="B33" authorId="0">
      <text>
        <r>
          <rPr>
            <sz val="9"/>
            <color indexed="81"/>
            <rFont val="Tahoma"/>
            <family val="2"/>
          </rPr>
          <t>This is monies that are due from collection and payment of GST</t>
        </r>
      </text>
    </comment>
    <comment ref="A41" authorId="0">
      <text>
        <r>
          <rPr>
            <sz val="9"/>
            <color indexed="81"/>
            <rFont val="Tahoma"/>
            <family val="2"/>
          </rPr>
          <t xml:space="preserve">This shows how much the business owes the owner
</t>
        </r>
      </text>
    </comment>
    <comment ref="A42" authorId="0">
      <text>
        <r>
          <rPr>
            <sz val="9"/>
            <color indexed="81"/>
            <rFont val="Tahoma"/>
            <family val="2"/>
          </rPr>
          <t xml:space="preserve">These ratios assist in showing the financial health of the business
</t>
        </r>
      </text>
    </comment>
    <comment ref="A44" authorId="0">
      <text>
        <r>
          <rPr>
            <sz val="9"/>
            <color indexed="81"/>
            <rFont val="Tahoma"/>
            <family val="2"/>
          </rPr>
          <t>Indicates if the business has enough cash assets to pay debts payble within the next twelve months</t>
        </r>
      </text>
    </comment>
    <comment ref="A45" authorId="0">
      <text>
        <r>
          <rPr>
            <sz val="9"/>
            <color indexed="81"/>
            <rFont val="Tahoma"/>
            <family val="2"/>
          </rPr>
          <t xml:space="preserve">Similar to the current ratio, however removes the stock value to show "true liquid assets" that can be converted to cash quickly
</t>
        </r>
      </text>
    </comment>
    <comment ref="A46" authorId="0">
      <text>
        <r>
          <rPr>
            <sz val="9"/>
            <color indexed="81"/>
            <rFont val="Tahoma"/>
            <family val="2"/>
          </rPr>
          <t xml:space="preserve">Provides the dollar amount available in cash assets to pay out all debts due in the next twelve months
</t>
        </r>
      </text>
    </comment>
    <comment ref="A47" authorId="0">
      <text>
        <r>
          <rPr>
            <sz val="9"/>
            <color indexed="81"/>
            <rFont val="Tahoma"/>
            <family val="2"/>
          </rPr>
          <t xml:space="preserve">Show the portion of assets funded from debt
</t>
        </r>
      </text>
    </comment>
    <comment ref="A48" authorId="0">
      <text>
        <r>
          <rPr>
            <sz val="9"/>
            <color indexed="81"/>
            <rFont val="Tahoma"/>
            <family val="2"/>
          </rPr>
          <t xml:space="preserve">Shows the extent to which the business is reliant on debt financing versus equity to fund the assets of the business
</t>
        </r>
      </text>
    </comment>
  </commentList>
</comments>
</file>

<file path=xl/comments3.xml><?xml version="1.0" encoding="utf-8"?>
<comments xmlns="http://schemas.openxmlformats.org/spreadsheetml/2006/main">
  <authors>
    <author>OHallorK</author>
  </authors>
  <commentList>
    <comment ref="C2" authorId="0">
      <text>
        <r>
          <rPr>
            <sz val="12"/>
            <color indexed="81"/>
            <rFont val="Tahoma"/>
            <family val="2"/>
          </rPr>
          <t>Insert start month and year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" authorId="0">
      <text>
        <r>
          <rPr>
            <sz val="12"/>
            <color indexed="81"/>
            <rFont val="Tahoma"/>
            <family val="2"/>
          </rPr>
          <t>Insert start month and year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2" authorId="0">
      <text>
        <r>
          <rPr>
            <sz val="12"/>
            <color indexed="81"/>
            <rFont val="Tahoma"/>
            <family val="2"/>
          </rPr>
          <t>Insert start month and year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<sst xmlns="http://schemas.openxmlformats.org/spreadsheetml/2006/main" count="392" uniqueCount="150">
  <si>
    <t>Categoria</t>
  </si>
  <si>
    <t>Despesa</t>
  </si>
  <si>
    <t>Alimentação</t>
  </si>
  <si>
    <t>Caixa</t>
  </si>
  <si>
    <t>Cartão de Crédito</t>
  </si>
  <si>
    <t>Cartório</t>
  </si>
  <si>
    <t>Casting</t>
  </si>
  <si>
    <t>Comercial</t>
  </si>
  <si>
    <t>Condomínio</t>
  </si>
  <si>
    <t>Contabilidade</t>
  </si>
  <si>
    <t>Convênio Médico</t>
  </si>
  <si>
    <t>DAMSP</t>
  </si>
  <si>
    <t>Despesa Juridica</t>
  </si>
  <si>
    <t>Despesas financeira</t>
  </si>
  <si>
    <t>Energia Elétrica</t>
  </si>
  <si>
    <t>Folha de Pagamento</t>
  </si>
  <si>
    <t>IOF</t>
  </si>
  <si>
    <t>IPTU</t>
  </si>
  <si>
    <t>ISS</t>
  </si>
  <si>
    <t>Infraestrutura</t>
  </si>
  <si>
    <t>Internet</t>
  </si>
  <si>
    <t>Investimento</t>
  </si>
  <si>
    <t>Juros</t>
  </si>
  <si>
    <t>Locação do Escritório</t>
  </si>
  <si>
    <t>Manutenção Escritório</t>
  </si>
  <si>
    <t>Projetos</t>
  </si>
  <si>
    <t>Pró Labore</t>
  </si>
  <si>
    <t>Salário</t>
  </si>
  <si>
    <t>Salário Tutores</t>
  </si>
  <si>
    <t>Seguro</t>
  </si>
  <si>
    <t>TFE</t>
  </si>
  <si>
    <t>Vale Refeição</t>
  </si>
  <si>
    <t>Vale Transporte</t>
  </si>
  <si>
    <t>Receita</t>
  </si>
  <si>
    <t>Comissão</t>
  </si>
  <si>
    <t>Despesa Financeira</t>
  </si>
  <si>
    <t>Emprestimos</t>
  </si>
  <si>
    <t>Empréstimos</t>
  </si>
  <si>
    <t>GPS</t>
  </si>
  <si>
    <t>IRPJ</t>
  </si>
  <si>
    <t>Prestação de Serviço Saraiva</t>
  </si>
  <si>
    <t>Resgate de Investimento</t>
  </si>
  <si>
    <t>COFINS</t>
  </si>
  <si>
    <t>CSLL</t>
  </si>
  <si>
    <t>Cartão</t>
  </si>
  <si>
    <t>Convênio Odontológico</t>
  </si>
  <si>
    <t>DARE</t>
  </si>
  <si>
    <t>DARF</t>
  </si>
  <si>
    <t>DAS</t>
  </si>
  <si>
    <t>INSS</t>
  </si>
  <si>
    <t>IRRF</t>
  </si>
  <si>
    <t>Imposto</t>
  </si>
  <si>
    <t>Investimento Sócios</t>
  </si>
  <si>
    <t>Motoboy</t>
  </si>
  <si>
    <t>Movimentação</t>
  </si>
  <si>
    <t>Multa</t>
  </si>
  <si>
    <t>PIS</t>
  </si>
  <si>
    <t>Prejuizo</t>
  </si>
  <si>
    <t>Recisão</t>
  </si>
  <si>
    <t>SaaS</t>
  </si>
  <si>
    <t>Saldo 2016</t>
  </si>
  <si>
    <t>TEF</t>
  </si>
  <si>
    <t>Venda Ativo</t>
  </si>
  <si>
    <t>Receita Financeira</t>
  </si>
  <si>
    <t>Receita com Projeto</t>
  </si>
  <si>
    <t>capital social</t>
  </si>
  <si>
    <t>Profit &amp; Loss Statement</t>
  </si>
  <si>
    <t>Month</t>
  </si>
  <si>
    <t>Income</t>
  </si>
  <si>
    <t>Total Sales</t>
  </si>
  <si>
    <t>Total Net Income</t>
  </si>
  <si>
    <t>Less Total Cost of Gooods Sold</t>
  </si>
  <si>
    <t>Gross Profit</t>
  </si>
  <si>
    <t>Expenses</t>
  </si>
  <si>
    <t/>
  </si>
  <si>
    <t xml:space="preserve">General &amp; Administrative </t>
  </si>
  <si>
    <t>Marketing &amp; Promotional</t>
  </si>
  <si>
    <t>Operating Expenses</t>
  </si>
  <si>
    <t>Motor Vehicle Expenses</t>
  </si>
  <si>
    <t>Website Expenses</t>
  </si>
  <si>
    <t>Total Employment Expenses</t>
  </si>
  <si>
    <t>Occupancy Costs</t>
  </si>
  <si>
    <t>Other Expenses</t>
  </si>
  <si>
    <t>Total Expenses</t>
  </si>
  <si>
    <t>Profit and Loss Ratios</t>
  </si>
  <si>
    <r>
      <t xml:space="preserve">Gross Margin
</t>
    </r>
    <r>
      <rPr>
        <sz val="12"/>
        <color theme="1"/>
        <rFont val="Calibri"/>
        <family val="2"/>
        <scheme val="minor"/>
      </rPr>
      <t>(Gross Profit / Net Income)</t>
    </r>
  </si>
  <si>
    <r>
      <rPr>
        <b/>
        <sz val="10"/>
        <rFont val="Arial"/>
        <family val="2"/>
      </rPr>
      <t xml:space="preserve">Net Margin
</t>
    </r>
    <r>
      <rPr>
        <sz val="12"/>
        <color theme="1"/>
        <rFont val="Calibri"/>
        <family val="2"/>
        <scheme val="minor"/>
      </rPr>
      <t>(Net Profit / Net Income)</t>
    </r>
  </si>
  <si>
    <r>
      <rPr>
        <b/>
        <sz val="10"/>
        <rFont val="Arial"/>
        <family val="2"/>
      </rPr>
      <t xml:space="preserve">Mark Up
</t>
    </r>
    <r>
      <rPr>
        <sz val="12"/>
        <color theme="1"/>
        <rFont val="Calibri"/>
        <family val="2"/>
        <scheme val="minor"/>
      </rPr>
      <t>((Net Income Less Cost of Goods Sold) / (Cost of Goods Sold)) x 100</t>
    </r>
  </si>
  <si>
    <r>
      <rPr>
        <b/>
        <sz val="10"/>
        <rFont val="Arial"/>
        <family val="2"/>
      </rPr>
      <t>Break Even</t>
    </r>
    <r>
      <rPr>
        <sz val="12"/>
        <color theme="1"/>
        <rFont val="Calibri"/>
        <family val="2"/>
        <scheme val="minor"/>
      </rPr>
      <t xml:space="preserve">
( Expenses/((1-(Cost of Goods Sold/ Net Income))</t>
    </r>
  </si>
  <si>
    <t>Dec-15</t>
  </si>
  <si>
    <t>Balance Sheet</t>
  </si>
  <si>
    <t xml:space="preserve">Instructions </t>
  </si>
  <si>
    <t>The Balance Sheet shows the financial position of the business as at a point in time</t>
  </si>
  <si>
    <t xml:space="preserve">Prepare a balance sheet for the start of the business, six months later and then at the end of the first year. </t>
  </si>
  <si>
    <t xml:space="preserve">Draw the information from the Profit &amp; Loss Statement and the Cash Flow Statement. </t>
  </si>
  <si>
    <t>A Balance Sheet brings together the results from the Profit &amp; Loss Statement and the Cash Flow Statement.</t>
  </si>
  <si>
    <t>(Download  from the Business Victoria website at http://www.business.vic.gov.au.)</t>
  </si>
  <si>
    <t>Fill in the figures below, expanding or reducing the assets, liabilities and shareholders equity areas.</t>
  </si>
  <si>
    <t xml:space="preserve"> Assets</t>
  </si>
  <si>
    <t>Current Assets</t>
  </si>
  <si>
    <t>Total Current Liabilities</t>
  </si>
  <si>
    <t>Total Shareholders Funds (Equity)</t>
  </si>
  <si>
    <t>Balance Sheet Ratios</t>
  </si>
  <si>
    <r>
      <t xml:space="preserve">Current Ratio </t>
    </r>
    <r>
      <rPr>
        <sz val="12"/>
        <color theme="1"/>
        <rFont val="Calibri"/>
        <family val="2"/>
        <scheme val="minor"/>
      </rPr>
      <t>(Current Assets / Current Liabilities)</t>
    </r>
  </si>
  <si>
    <r>
      <rPr>
        <b/>
        <sz val="10"/>
        <rFont val="Arial"/>
        <family val="2"/>
      </rPr>
      <t xml:space="preserve">Quick Ratio </t>
    </r>
    <r>
      <rPr>
        <sz val="12"/>
        <color theme="1"/>
        <rFont val="Calibri"/>
        <family val="2"/>
        <scheme val="minor"/>
      </rPr>
      <t>( Current Assets less inventory) / (Current Liabilities less bank overdraft)</t>
    </r>
  </si>
  <si>
    <r>
      <rPr>
        <b/>
        <sz val="10"/>
        <rFont val="Arial"/>
        <family val="2"/>
      </rPr>
      <t xml:space="preserve">Working Capital Funds
</t>
    </r>
    <r>
      <rPr>
        <sz val="12"/>
        <color theme="1"/>
        <rFont val="Calibri"/>
        <family val="2"/>
        <scheme val="minor"/>
      </rPr>
      <t xml:space="preserve"> (Current Assets Less Current Liabilities)</t>
    </r>
  </si>
  <si>
    <r>
      <rPr>
        <b/>
        <sz val="10"/>
        <rFont val="Arial"/>
        <family val="2"/>
      </rPr>
      <t xml:space="preserve">Leverage Ratio </t>
    </r>
    <r>
      <rPr>
        <sz val="12"/>
        <color theme="1"/>
        <rFont val="Calibri"/>
        <family val="2"/>
        <scheme val="minor"/>
      </rPr>
      <t>(Total Liabilities / Total Assets)</t>
    </r>
  </si>
  <si>
    <r>
      <rPr>
        <b/>
        <sz val="10"/>
        <rFont val="Arial"/>
        <family val="2"/>
      </rPr>
      <t>Debt to Equity Ratio</t>
    </r>
    <r>
      <rPr>
        <sz val="12"/>
        <color theme="1"/>
        <rFont val="Calibri"/>
        <family val="2"/>
        <scheme val="minor"/>
      </rPr>
      <t xml:space="preserve"> 
 (Total Liabilities / Total Shareholders Funds)</t>
    </r>
  </si>
  <si>
    <t>Periodo</t>
  </si>
  <si>
    <t xml:space="preserve">Bancos </t>
  </si>
  <si>
    <t>Contas a Receber</t>
  </si>
  <si>
    <t>Antecipacao de despesas</t>
  </si>
  <si>
    <t>Dividendos</t>
  </si>
  <si>
    <t>Impostos</t>
  </si>
  <si>
    <t>Pagamentos a fornecedores</t>
  </si>
  <si>
    <t>Total Antecipacao de Despesas</t>
  </si>
  <si>
    <t>Investimentos de Curto Prazo</t>
  </si>
  <si>
    <t>Outros ativos correntes</t>
  </si>
  <si>
    <t>Total Ativo Circulante</t>
  </si>
  <si>
    <t>Ativo Imobilizado</t>
  </si>
  <si>
    <t>Computadores</t>
  </si>
  <si>
    <t>Equipamentos escritorio</t>
  </si>
  <si>
    <t>Total Ativo Imobilizado</t>
  </si>
  <si>
    <t>Total Ativos</t>
  </si>
  <si>
    <t>Passivos</t>
  </si>
  <si>
    <t>Passivo Circulante</t>
  </si>
  <si>
    <t>Fornecedores</t>
  </si>
  <si>
    <t>Total Passivo Circulante</t>
  </si>
  <si>
    <t>Total Passivo</t>
  </si>
  <si>
    <t>Patrimonio Liquido</t>
  </si>
  <si>
    <t>Capital Social</t>
  </si>
  <si>
    <t>Lucros Acumulados</t>
  </si>
  <si>
    <t>Lucro do ano corrente</t>
  </si>
  <si>
    <t>Dec-17</t>
  </si>
  <si>
    <t>Dec-16</t>
  </si>
  <si>
    <t>CATEGORIA</t>
  </si>
  <si>
    <t>taxes</t>
  </si>
  <si>
    <t>Investimentos</t>
  </si>
  <si>
    <t>COS</t>
  </si>
  <si>
    <t>TAXES</t>
  </si>
  <si>
    <t>CLASSIFICACAO</t>
  </si>
  <si>
    <t xml:space="preserve"> </t>
  </si>
  <si>
    <t>Rótulos de Linha</t>
  </si>
  <si>
    <t>(em branco)</t>
  </si>
  <si>
    <t>Total Geral</t>
  </si>
  <si>
    <t>Sum de Despesa</t>
  </si>
  <si>
    <t>ok</t>
  </si>
  <si>
    <t>Less taxes</t>
  </si>
  <si>
    <t>Net Profit / (Loss)</t>
  </si>
  <si>
    <t>Capital Social a integralizar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</si>
</sst>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R$&quot;* #,##0.00_);_(&quot;R$&quot;* \(#,##0.00\);_(&quot;R$&quot;* &quot;-&quot;??_);_(@_)"/>
    <numFmt numFmtId="43" formatCode="_(* #,##0.00_);_(* \(#,##0.00\);_(* &quot;-&quot;??_);_(@_)"/>
    <numFmt numFmtId="164" formatCode="mmm\ yy"/>
    <numFmt numFmtId="165" formatCode="&quot;$&quot;#,##0.00;[Red]&quot;$&quot;#,##0.0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3"/>
      <color theme="3"/>
      <name val="Arial"/>
      <family val="2"/>
    </font>
    <font>
      <sz val="12"/>
      <color indexed="81"/>
      <name val="Tahoma"/>
      <family val="2"/>
    </font>
    <font>
      <sz val="8"/>
      <color indexed="81"/>
      <name val="Tahoma"/>
      <family val="2"/>
    </font>
    <font>
      <sz val="11"/>
      <color indexed="9"/>
      <name val="Arial"/>
      <family val="2"/>
    </font>
    <font>
      <sz val="10"/>
      <name val="Verdana"/>
      <family val="2"/>
    </font>
    <font>
      <b/>
      <sz val="11"/>
      <color rgb="FF3F3F3F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indexed="23"/>
      </right>
      <top style="thin">
        <color auto="1"/>
      </top>
      <bottom style="thin">
        <color auto="1"/>
      </bottom>
      <diagonal/>
    </border>
    <border>
      <left style="dotted">
        <color indexed="23"/>
      </left>
      <right style="dotted">
        <color indexed="23"/>
      </right>
      <top style="thin">
        <color auto="1"/>
      </top>
      <bottom style="thin">
        <color auto="1"/>
      </bottom>
      <diagonal/>
    </border>
    <border>
      <left style="dotted">
        <color indexed="23"/>
      </left>
      <right style="dotted">
        <color indexed="23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otted">
        <color indexed="23"/>
      </left>
      <right style="dotted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tted">
        <color indexed="23"/>
      </left>
      <right/>
      <top/>
      <bottom style="thin">
        <color auto="1"/>
      </bottom>
      <diagonal/>
    </border>
    <border>
      <left style="dotted">
        <color indexed="23"/>
      </left>
      <right style="dotted">
        <color indexed="23"/>
      </right>
      <top/>
      <bottom style="thin">
        <color indexed="23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dotted">
        <color indexed="23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dotted">
        <color indexed="23"/>
      </right>
      <top/>
      <bottom style="thin">
        <color indexed="23"/>
      </bottom>
      <diagonal/>
    </border>
    <border>
      <left/>
      <right style="dotted">
        <color indexed="23"/>
      </right>
      <top style="thin">
        <color indexed="23"/>
      </top>
      <bottom style="thin">
        <color indexed="23"/>
      </bottom>
      <diagonal/>
    </border>
    <border>
      <left/>
      <right style="dotted">
        <color indexed="23"/>
      </right>
      <top/>
      <bottom/>
      <diagonal/>
    </border>
    <border>
      <left style="dotted">
        <color indexed="23"/>
      </left>
      <right style="dotted">
        <color indexed="23"/>
      </right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double">
        <color theme="6" tint="-0.249977111117893"/>
      </top>
      <bottom/>
      <diagonal/>
    </border>
    <border>
      <left style="dotted">
        <color indexed="23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43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2" borderId="4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4" fillId="0" borderId="1" xfId="0" applyFont="1" applyFill="1" applyBorder="1" applyAlignment="1" applyProtection="1">
      <alignment horizontal="center" vertical="top"/>
    </xf>
    <xf numFmtId="43" fontId="4" fillId="0" borderId="1" xfId="1" applyFont="1" applyFill="1" applyBorder="1" applyAlignment="1" applyProtection="1">
      <alignment horizontal="center" vertical="top"/>
    </xf>
    <xf numFmtId="43" fontId="5" fillId="0" borderId="0" xfId="1" applyFont="1" applyFill="1" applyBorder="1" applyAlignment="1" applyProtection="1"/>
    <xf numFmtId="43" fontId="0" fillId="0" borderId="0" xfId="1" applyFont="1"/>
    <xf numFmtId="0" fontId="8" fillId="0" borderId="2" xfId="11"/>
    <xf numFmtId="3" fontId="14" fillId="0" borderId="8" xfId="0" applyNumberFormat="1" applyFont="1" applyBorder="1" applyProtection="1">
      <protection locked="0"/>
    </xf>
    <xf numFmtId="0" fontId="15" fillId="0" borderId="9" xfId="0" applyFont="1" applyBorder="1" applyProtection="1"/>
    <xf numFmtId="0" fontId="14" fillId="0" borderId="10" xfId="0" applyFont="1" applyBorder="1" applyProtection="1"/>
    <xf numFmtId="0" fontId="15" fillId="0" borderId="12" xfId="0" applyFont="1" applyBorder="1" applyProtection="1"/>
    <xf numFmtId="0" fontId="14" fillId="0" borderId="0" xfId="0" applyFont="1" applyBorder="1" applyProtection="1"/>
    <xf numFmtId="0" fontId="14" fillId="4" borderId="5" xfId="0" applyFont="1" applyFill="1" applyBorder="1" applyProtection="1"/>
    <xf numFmtId="0" fontId="4" fillId="0" borderId="12" xfId="0" applyFont="1" applyBorder="1" applyAlignment="1" applyProtection="1"/>
    <xf numFmtId="0" fontId="5" fillId="0" borderId="0" xfId="0" applyFont="1"/>
    <xf numFmtId="3" fontId="15" fillId="0" borderId="11" xfId="0" applyNumberFormat="1" applyFont="1" applyBorder="1" applyProtection="1">
      <protection locked="0"/>
    </xf>
    <xf numFmtId="0" fontId="14" fillId="4" borderId="5" xfId="0" applyFont="1" applyFill="1" applyBorder="1"/>
    <xf numFmtId="4" fontId="14" fillId="4" borderId="16" xfId="0" applyNumberFormat="1" applyFont="1" applyFill="1" applyBorder="1" applyProtection="1"/>
    <xf numFmtId="0" fontId="0" fillId="0" borderId="0" xfId="0"/>
    <xf numFmtId="0" fontId="8" fillId="0" borderId="2" xfId="11" applyProtection="1">
      <protection locked="0"/>
    </xf>
    <xf numFmtId="0" fontId="9" fillId="0" borderId="3" xfId="12"/>
    <xf numFmtId="17" fontId="11" fillId="3" borderId="7" xfId="0" applyNumberFormat="1" applyFont="1" applyFill="1" applyBorder="1" applyAlignment="1" applyProtection="1">
      <alignment horizontal="center" wrapText="1"/>
      <protection locked="0"/>
    </xf>
    <xf numFmtId="164" fontId="11" fillId="3" borderId="7" xfId="0" applyNumberFormat="1" applyFont="1" applyFill="1" applyBorder="1" applyAlignment="1" applyProtection="1">
      <alignment horizontal="center" wrapText="1"/>
    </xf>
    <xf numFmtId="164" fontId="11" fillId="3" borderId="17" xfId="0" applyNumberFormat="1" applyFont="1" applyFill="1" applyBorder="1" applyAlignment="1" applyProtection="1">
      <alignment horizontal="center" wrapText="1"/>
    </xf>
    <xf numFmtId="0" fontId="20" fillId="0" borderId="0" xfId="0" applyFont="1" applyProtection="1"/>
    <xf numFmtId="3" fontId="9" fillId="0" borderId="3" xfId="12" applyNumberFormat="1" applyFill="1" applyProtection="1"/>
    <xf numFmtId="0" fontId="14" fillId="0" borderId="9" xfId="0" applyFont="1" applyBorder="1" applyAlignment="1" applyProtection="1"/>
    <xf numFmtId="0" fontId="14" fillId="0" borderId="10" xfId="0" applyFont="1" applyBorder="1" applyAlignment="1" applyProtection="1"/>
    <xf numFmtId="0" fontId="15" fillId="0" borderId="10" xfId="0" applyFont="1" applyBorder="1" applyAlignment="1"/>
    <xf numFmtId="0" fontId="15" fillId="0" borderId="18" xfId="0" applyFont="1" applyBorder="1" applyAlignment="1"/>
    <xf numFmtId="165" fontId="15" fillId="0" borderId="0" xfId="0" applyNumberFormat="1" applyFont="1" applyBorder="1" applyProtection="1"/>
    <xf numFmtId="1" fontId="15" fillId="0" borderId="0" xfId="0" quotePrefix="1" applyNumberFormat="1" applyFont="1" applyBorder="1" applyProtection="1"/>
    <xf numFmtId="1" fontId="15" fillId="0" borderId="20" xfId="0" quotePrefix="1" applyNumberFormat="1" applyFont="1" applyBorder="1" applyProtection="1"/>
    <xf numFmtId="0" fontId="15" fillId="0" borderId="0" xfId="0" applyFont="1" applyBorder="1" applyProtection="1"/>
    <xf numFmtId="0" fontId="15" fillId="0" borderId="21" xfId="0" applyFont="1" applyBorder="1" applyProtection="1">
      <protection locked="0"/>
    </xf>
    <xf numFmtId="0" fontId="20" fillId="0" borderId="0" xfId="0" applyFont="1" applyProtection="1">
      <protection locked="0"/>
    </xf>
    <xf numFmtId="0" fontId="15" fillId="0" borderId="22" xfId="0" applyFont="1" applyBorder="1" applyProtection="1">
      <protection locked="0"/>
    </xf>
    <xf numFmtId="0" fontId="15" fillId="0" borderId="0" xfId="0" applyFont="1"/>
    <xf numFmtId="44" fontId="14" fillId="0" borderId="0" xfId="10" applyFont="1" applyBorder="1" applyProtection="1"/>
    <xf numFmtId="44" fontId="14" fillId="0" borderId="20" xfId="10" applyFont="1" applyBorder="1" applyProtection="1"/>
    <xf numFmtId="0" fontId="14" fillId="0" borderId="0" xfId="0" applyFont="1" applyBorder="1" applyAlignment="1" applyProtection="1"/>
    <xf numFmtId="44" fontId="15" fillId="0" borderId="0" xfId="10" applyFont="1" applyBorder="1" applyProtection="1"/>
    <xf numFmtId="44" fontId="15" fillId="0" borderId="20" xfId="10" applyFont="1" applyBorder="1" applyProtection="1"/>
    <xf numFmtId="44" fontId="21" fillId="2" borderId="4" xfId="10" applyFont="1" applyFill="1" applyBorder="1" applyProtection="1"/>
    <xf numFmtId="0" fontId="14" fillId="0" borderId="12" xfId="0" applyFont="1" applyBorder="1" applyAlignment="1" applyProtection="1"/>
    <xf numFmtId="0" fontId="15" fillId="0" borderId="0" xfId="0" applyFont="1" applyBorder="1" applyAlignment="1"/>
    <xf numFmtId="0" fontId="15" fillId="0" borderId="0" xfId="0" quotePrefix="1" applyFont="1" applyBorder="1" applyAlignment="1"/>
    <xf numFmtId="0" fontId="15" fillId="0" borderId="20" xfId="0" quotePrefix="1" applyFont="1" applyBorder="1" applyAlignment="1"/>
    <xf numFmtId="0" fontId="14" fillId="0" borderId="0" xfId="0" applyFont="1" applyBorder="1" applyAlignment="1" applyProtection="1">
      <alignment horizontal="left"/>
    </xf>
    <xf numFmtId="0" fontId="10" fillId="2" borderId="4" xfId="13" applyProtection="1"/>
    <xf numFmtId="1" fontId="9" fillId="0" borderId="3" xfId="12" applyNumberFormat="1" applyFill="1" applyProtection="1"/>
    <xf numFmtId="0" fontId="15" fillId="0" borderId="20" xfId="0" applyFont="1" applyBorder="1" applyAlignment="1"/>
    <xf numFmtId="0" fontId="15" fillId="0" borderId="23" xfId="0" applyFont="1" applyBorder="1" applyProtection="1">
      <protection locked="0"/>
    </xf>
    <xf numFmtId="0" fontId="10" fillId="2" borderId="4" xfId="13" applyAlignment="1"/>
    <xf numFmtId="44" fontId="21" fillId="2" borderId="4" xfId="10" applyFont="1" applyFill="1" applyBorder="1"/>
    <xf numFmtId="0" fontId="9" fillId="0" borderId="3" xfId="12" applyFill="1" applyProtection="1"/>
    <xf numFmtId="0" fontId="15" fillId="0" borderId="0" xfId="0" applyFont="1" applyProtection="1"/>
    <xf numFmtId="0" fontId="9" fillId="0" borderId="3" xfId="12" applyFill="1" applyAlignment="1"/>
    <xf numFmtId="0" fontId="9" fillId="0" borderId="3" xfId="12" applyFill="1"/>
    <xf numFmtId="0" fontId="4" fillId="0" borderId="0" xfId="0" applyFont="1" applyAlignment="1"/>
    <xf numFmtId="0" fontId="5" fillId="0" borderId="0" xfId="0" applyFont="1" applyAlignment="1"/>
    <xf numFmtId="0" fontId="0" fillId="0" borderId="0" xfId="0" applyAlignment="1"/>
    <xf numFmtId="3" fontId="0" fillId="0" borderId="0" xfId="0" applyNumberFormat="1"/>
    <xf numFmtId="0" fontId="4" fillId="0" borderId="0" xfId="0" applyFont="1" applyFill="1" applyBorder="1" applyAlignment="1" applyProtection="1">
      <alignment horizontal="center" vertical="top"/>
    </xf>
    <xf numFmtId="3" fontId="4" fillId="0" borderId="0" xfId="0" applyNumberFormat="1" applyFont="1" applyFill="1" applyBorder="1" applyAlignment="1" applyProtection="1">
      <alignment horizontal="center" vertical="top"/>
    </xf>
    <xf numFmtId="0" fontId="14" fillId="0" borderId="0" xfId="0" applyFont="1"/>
    <xf numFmtId="0" fontId="14" fillId="0" borderId="0" xfId="0" applyFont="1" applyAlignment="1">
      <alignment horizontal="left"/>
    </xf>
    <xf numFmtId="3" fontId="15" fillId="0" borderId="24" xfId="0" applyNumberFormat="1" applyFont="1" applyFill="1" applyBorder="1" applyProtection="1">
      <protection locked="0"/>
    </xf>
    <xf numFmtId="0" fontId="10" fillId="2" borderId="4" xfId="13" applyAlignment="1" applyProtection="1"/>
    <xf numFmtId="0" fontId="10" fillId="2" borderId="4" xfId="13" applyAlignment="1"/>
    <xf numFmtId="0" fontId="9" fillId="0" borderId="3" xfId="12" applyFill="1" applyAlignment="1" applyProtection="1"/>
    <xf numFmtId="0" fontId="9" fillId="0" borderId="3" xfId="12" applyFill="1" applyAlignment="1"/>
    <xf numFmtId="0" fontId="0" fillId="0" borderId="0" xfId="0" applyAlignment="1">
      <alignment horizontal="center"/>
    </xf>
    <xf numFmtId="0" fontId="14" fillId="0" borderId="0" xfId="0" applyFont="1" applyBorder="1" applyAlignment="1" applyProtection="1">
      <alignment horizontal="left"/>
    </xf>
    <xf numFmtId="0" fontId="14" fillId="0" borderId="23" xfId="0" applyFont="1" applyBorder="1" applyAlignment="1" applyProtection="1">
      <alignment horizontal="left"/>
    </xf>
    <xf numFmtId="0" fontId="8" fillId="0" borderId="2" xfId="11" applyAlignment="1" applyProtection="1">
      <alignment horizontal="left" vertical="top"/>
      <protection locked="0"/>
    </xf>
    <xf numFmtId="0" fontId="11" fillId="3" borderId="5" xfId="0" applyFont="1" applyFill="1" applyBorder="1" applyAlignment="1" applyProtection="1"/>
    <xf numFmtId="0" fontId="11" fillId="3" borderId="13" xfId="0" applyFont="1" applyFill="1" applyBorder="1" applyAlignment="1" applyProtection="1"/>
    <xf numFmtId="0" fontId="19" fillId="3" borderId="6" xfId="0" applyFont="1" applyFill="1" applyBorder="1" applyAlignment="1"/>
    <xf numFmtId="0" fontId="14" fillId="0" borderId="19" xfId="0" applyFont="1" applyBorder="1" applyAlignment="1" applyProtection="1">
      <alignment horizontal="left"/>
    </xf>
    <xf numFmtId="0" fontId="11" fillId="3" borderId="5" xfId="0" applyFont="1" applyFill="1" applyBorder="1" applyAlignment="1"/>
    <xf numFmtId="0" fontId="12" fillId="3" borderId="6" xfId="0" applyFont="1" applyFill="1" applyBorder="1" applyAlignment="1"/>
    <xf numFmtId="0" fontId="14" fillId="4" borderId="5" xfId="0" applyFont="1" applyFill="1" applyBorder="1" applyAlignment="1" applyProtection="1"/>
    <xf numFmtId="0" fontId="5" fillId="0" borderId="13" xfId="0" applyFont="1" applyBorder="1" applyAlignment="1"/>
    <xf numFmtId="0" fontId="16" fillId="0" borderId="3" xfId="12" applyFont="1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25" xfId="0" applyFont="1" applyBorder="1" applyAlignment="1">
      <alignment horizontal="left"/>
    </xf>
    <xf numFmtId="0" fontId="23" fillId="0" borderId="26" xfId="0" applyFont="1" applyBorder="1" applyAlignment="1">
      <alignment horizontal="left"/>
    </xf>
    <xf numFmtId="44" fontId="8" fillId="0" borderId="2" xfId="10" applyFont="1" applyBorder="1"/>
    <xf numFmtId="44" fontId="13" fillId="3" borderId="7" xfId="10" applyFont="1" applyFill="1" applyBorder="1" applyAlignment="1" applyProtection="1">
      <alignment horizontal="center" wrapText="1"/>
      <protection locked="0"/>
    </xf>
    <xf numFmtId="44" fontId="5" fillId="0" borderId="8" xfId="10" applyFont="1" applyBorder="1" applyProtection="1">
      <protection locked="0"/>
    </xf>
    <xf numFmtId="44" fontId="5" fillId="0" borderId="11" xfId="10" applyFont="1" applyBorder="1" applyProtection="1">
      <protection locked="0"/>
    </xf>
    <xf numFmtId="44" fontId="4" fillId="4" borderId="13" xfId="10" applyFont="1" applyFill="1" applyBorder="1" applyProtection="1"/>
    <xf numFmtId="44" fontId="5" fillId="0" borderId="14" xfId="10" quotePrefix="1" applyFont="1" applyBorder="1" applyProtection="1">
      <protection locked="0"/>
    </xf>
    <xf numFmtId="44" fontId="5" fillId="0" borderId="15" xfId="10" applyFont="1" applyBorder="1" applyProtection="1">
      <protection locked="0"/>
    </xf>
    <xf numFmtId="44" fontId="4" fillId="4" borderId="16" xfId="10" applyFont="1" applyFill="1" applyBorder="1" applyProtection="1"/>
    <xf numFmtId="44" fontId="5" fillId="0" borderId="0" xfId="10" applyFont="1"/>
    <xf numFmtId="44" fontId="0" fillId="0" borderId="0" xfId="10" applyFont="1"/>
    <xf numFmtId="9" fontId="0" fillId="0" borderId="0" xfId="18" applyFont="1"/>
    <xf numFmtId="3" fontId="14" fillId="0" borderId="27" xfId="0" applyNumberFormat="1" applyFont="1" applyBorder="1" applyAlignment="1" applyProtection="1">
      <alignment horizontal="center"/>
      <protection locked="0"/>
    </xf>
    <xf numFmtId="3" fontId="14" fillId="0" borderId="6" xfId="0" applyNumberFormat="1" applyFont="1" applyBorder="1" applyAlignment="1" applyProtection="1">
      <alignment horizontal="center"/>
      <protection locked="0"/>
    </xf>
    <xf numFmtId="0" fontId="8" fillId="0" borderId="2" xfId="11" applyAlignment="1" applyProtection="1">
      <alignment horizontal="center" vertical="top"/>
      <protection locked="0"/>
    </xf>
    <xf numFmtId="43" fontId="0" fillId="0" borderId="25" xfId="1" applyFont="1" applyBorder="1"/>
    <xf numFmtId="43" fontId="23" fillId="0" borderId="26" xfId="1" applyFont="1" applyBorder="1"/>
  </cellXfs>
  <cellStyles count="19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4" builtinId="8" hidden="1"/>
    <cellStyle name="Hiperlink" xfId="16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5" builtinId="9" hidden="1"/>
    <cellStyle name="Hiperlink Visitado" xfId="17" builtinId="9" hidden="1"/>
    <cellStyle name="Moeda" xfId="10" builtinId="4"/>
    <cellStyle name="Normal" xfId="0" builtinId="0"/>
    <cellStyle name="Porcentagem" xfId="18" builtinId="5"/>
    <cellStyle name="Saída" xfId="13" builtinId="21"/>
    <cellStyle name="Título 1" xfId="11" builtinId="16"/>
    <cellStyle name="Título 2" xfId="12" builtinId="17"/>
    <cellStyle name="Vírgula" xfId="1" builtin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3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Microsoft Office" refreshedDate="43084.613686574077" createdVersion="4" refreshedVersion="4" minRefreshableVersion="3" recordCount="41">
  <cacheSource type="worksheet">
    <worksheetSource ref="B1:C1048576" sheet="2015"/>
  </cacheSource>
  <cacheFields count="2">
    <cacheField name="CATEGORIA" numFmtId="0">
      <sharedItems containsBlank="1" count="13">
        <s v="General &amp; Administrative "/>
        <s v="Caixa"/>
        <s v="Marketing &amp; Promotional"/>
        <s v="Occupancy Costs"/>
        <s v="Total Employment Expenses"/>
        <s v="taxes"/>
        <s v="Other Expenses"/>
        <s v="Investimentos"/>
        <s v="Operating Expenses"/>
        <m/>
        <s v="COS"/>
        <s v="Dividendos"/>
        <s v="Total Sales"/>
      </sharedItems>
    </cacheField>
    <cacheField name="Despesa" numFmtId="43">
      <sharedItems containsString="0" containsBlank="1" containsNumber="1" minValue="-2052954.8221409216" maxValue="20000" count="34">
        <n v="-326.64999999999998"/>
        <n v="-0.34999999999999787"/>
        <n v="-18588.62"/>
        <n v="-262"/>
        <n v="-750"/>
        <n v="-2320.0500000000002"/>
        <n v="-13447.8"/>
        <n v="-10135.48"/>
        <n v="-46959.469999999994"/>
        <n v="-216.13"/>
        <n v="-9464"/>
        <n v="-4915.6399999999994"/>
        <n v="-1593.47"/>
        <n v="-4894.5888888888894"/>
        <n v="-19.7"/>
        <n v="-3967.1699999999996"/>
        <n v="-202296.44999999998"/>
        <n v="-1109"/>
        <n v="-5629.89"/>
        <n v="-239377"/>
        <n v="-227.67000000000002"/>
        <n v="-36448"/>
        <n v="-10572.8"/>
        <n v="-628233.78991869919"/>
        <n v="-228860.27999999997"/>
        <m/>
        <n v="-84063.873333333351"/>
        <n v="-469680.65"/>
        <n v="-370.7"/>
        <n v="-129.6"/>
        <n v="-16390"/>
        <n v="-11704"/>
        <n v="-2052954.8221409216"/>
        <n v="2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ário do Microsoft Office" refreshedDate="43084.618852199077" createdVersion="4" refreshedVersion="4" minRefreshableVersion="3" recordCount="31">
  <cacheSource type="worksheet">
    <worksheetSource ref="B1:C32" sheet="2016"/>
  </cacheSource>
  <cacheFields count="2">
    <cacheField name="CLASSIFICACAO" numFmtId="0">
      <sharedItems containsMixedTypes="1" containsNumber="1" containsInteger="1" minValue="0" maxValue="0" count="13">
        <s v="General &amp; Administrative "/>
        <s v="Marketing &amp; Promotional"/>
        <s v="COS"/>
        <s v="Occupancy Costs"/>
        <s v="Total Employment Expenses"/>
        <s v="Other Expenses"/>
        <s v="Emprestimos"/>
        <s v="TAXES"/>
        <s v="Investimentos"/>
        <s v="Operating Expenses"/>
        <n v="0"/>
        <s v="Dividendos"/>
        <s v=" "/>
      </sharedItems>
    </cacheField>
    <cacheField name="Despesa" numFmtId="43">
      <sharedItems containsString="0" containsBlank="1" containsNumber="1" minValue="-69097.34" maxValue="-20" count="31">
        <n v="-280.89999999999998"/>
        <n v="-55.35"/>
        <n v="-1062.4000000000001"/>
        <n v="-1241.152"/>
        <n v="-6836.7900000000009"/>
        <n v="-4300"/>
        <n v="-28567.229999999996"/>
        <n v="-13909.78"/>
        <n v="-1618.64"/>
        <n v="-2896"/>
        <n v="-20352.03"/>
        <n v="-13346.719999999998"/>
        <n v="-1593.81"/>
        <n v="-198"/>
        <n v="-1565.65"/>
        <n v="-20"/>
        <n v="-3456.12"/>
        <n v="-2468.6566480000001"/>
        <n v="-4769.38"/>
        <m/>
        <n v="-7558.4299999999994"/>
        <n v="-27915.870000000003"/>
        <n v="-7303.99"/>
        <n v="-4290.32"/>
        <n v="-823.52"/>
        <n v="-69097.34"/>
        <n v="-9374.2000000000116"/>
        <n v="-58098.1"/>
        <n v="-377.28999999999996"/>
        <n v="-11440"/>
        <n v="-80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ário do Microsoft Office" refreshedDate="43084.623004513887" createdVersion="4" refreshedVersion="4" minRefreshableVersion="3" recordCount="42">
  <cacheSource type="worksheet">
    <worksheetSource ref="B1:C43" sheet="2017"/>
  </cacheSource>
  <cacheFields count="2">
    <cacheField name="CLASSIFICACAO" numFmtId="0">
      <sharedItems containsMixedTypes="1" containsNumber="1" containsInteger="1" minValue="0" maxValue="0" count="12">
        <s v="General &amp; Administrative "/>
        <s v="TAXES"/>
        <s v="Marketing &amp; Promotional"/>
        <s v="COS"/>
        <s v="Total Employment Expenses"/>
        <s v="Other Expenses"/>
        <s v="Emprestimos"/>
        <s v="Investimentos"/>
        <s v="Operating Expenses"/>
        <n v="0"/>
        <s v=" "/>
        <s v="Dividendos"/>
      </sharedItems>
    </cacheField>
    <cacheField name="Despesa" numFmtId="43">
      <sharedItems containsString="0" containsBlank="1" containsNumber="1" minValue="-94300" maxValue="0" count="37">
        <n v="-480.82"/>
        <n v="-4335.82"/>
        <n v="-7009.5880159999997"/>
        <n v="-1502.44"/>
        <n v="-8128.4496622000006"/>
        <n v="-101.28"/>
        <n v="-620.57600000000002"/>
        <n v="-24346"/>
        <n v="-26150.000000000007"/>
        <n v="-473.18"/>
        <n v="-137.69999999999999"/>
        <n v="-21"/>
        <n v="-1956.97"/>
        <n v="-1674.1499999999999"/>
        <n v="-37392.97"/>
        <n v="-417.72"/>
        <n v="-7397.6399999999994"/>
        <n v="-3521.4"/>
        <n v="-90.68"/>
        <n v="-14462.1685"/>
        <n v="-2312.71"/>
        <n v="-754.6"/>
        <n v="-1171.56"/>
        <m/>
        <n v="-782.97"/>
        <n v="-174"/>
        <n v="-39.78"/>
        <n v="-1506.12"/>
        <n v="-7000"/>
        <n v="-94300"/>
        <n v="-6154"/>
        <n v="-997.75720000000001"/>
        <n v="-15721.9"/>
        <n v="0"/>
        <n v="-353.48"/>
        <n v="-4400"/>
        <n v="-30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x v="0"/>
    <x v="0"/>
  </r>
  <r>
    <x v="1"/>
    <x v="1"/>
  </r>
  <r>
    <x v="2"/>
    <x v="2"/>
  </r>
  <r>
    <x v="0"/>
    <x v="3"/>
  </r>
  <r>
    <x v="2"/>
    <x v="4"/>
  </r>
  <r>
    <x v="2"/>
    <x v="5"/>
  </r>
  <r>
    <x v="3"/>
    <x v="6"/>
  </r>
  <r>
    <x v="0"/>
    <x v="7"/>
  </r>
  <r>
    <x v="4"/>
    <x v="8"/>
  </r>
  <r>
    <x v="5"/>
    <x v="9"/>
  </r>
  <r>
    <x v="0"/>
    <x v="10"/>
  </r>
  <r>
    <x v="6"/>
    <x v="11"/>
  </r>
  <r>
    <x v="3"/>
    <x v="12"/>
  </r>
  <r>
    <x v="4"/>
    <x v="13"/>
  </r>
  <r>
    <x v="5"/>
    <x v="14"/>
  </r>
  <r>
    <x v="3"/>
    <x v="15"/>
  </r>
  <r>
    <x v="5"/>
    <x v="16"/>
  </r>
  <r>
    <x v="7"/>
    <x v="17"/>
  </r>
  <r>
    <x v="8"/>
    <x v="18"/>
  </r>
  <r>
    <x v="9"/>
    <x v="19"/>
  </r>
  <r>
    <x v="6"/>
    <x v="20"/>
  </r>
  <r>
    <x v="3"/>
    <x v="21"/>
  </r>
  <r>
    <x v="3"/>
    <x v="22"/>
  </r>
  <r>
    <x v="10"/>
    <x v="23"/>
  </r>
  <r>
    <x v="11"/>
    <x v="24"/>
  </r>
  <r>
    <x v="6"/>
    <x v="25"/>
  </r>
  <r>
    <x v="12"/>
    <x v="25"/>
  </r>
  <r>
    <x v="10"/>
    <x v="26"/>
  </r>
  <r>
    <x v="10"/>
    <x v="27"/>
  </r>
  <r>
    <x v="8"/>
    <x v="28"/>
  </r>
  <r>
    <x v="5"/>
    <x v="29"/>
  </r>
  <r>
    <x v="10"/>
    <x v="30"/>
  </r>
  <r>
    <x v="10"/>
    <x v="31"/>
  </r>
  <r>
    <x v="9"/>
    <x v="25"/>
  </r>
  <r>
    <x v="9"/>
    <x v="32"/>
  </r>
  <r>
    <x v="9"/>
    <x v="25"/>
  </r>
  <r>
    <x v="9"/>
    <x v="25"/>
  </r>
  <r>
    <x v="9"/>
    <x v="25"/>
  </r>
  <r>
    <x v="9"/>
    <x v="25"/>
  </r>
  <r>
    <x v="9"/>
    <x v="33"/>
  </r>
  <r>
    <x v="9"/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x v="0"/>
    <x v="0"/>
  </r>
  <r>
    <x v="0"/>
    <x v="1"/>
  </r>
  <r>
    <x v="1"/>
    <x v="2"/>
  </r>
  <r>
    <x v="2"/>
    <x v="3"/>
  </r>
  <r>
    <x v="3"/>
    <x v="4"/>
  </r>
  <r>
    <x v="0"/>
    <x v="5"/>
  </r>
  <r>
    <x v="4"/>
    <x v="6"/>
  </r>
  <r>
    <x v="5"/>
    <x v="7"/>
  </r>
  <r>
    <x v="5"/>
    <x v="8"/>
  </r>
  <r>
    <x v="0"/>
    <x v="9"/>
  </r>
  <r>
    <x v="6"/>
    <x v="10"/>
  </r>
  <r>
    <x v="6"/>
    <x v="11"/>
  </r>
  <r>
    <x v="3"/>
    <x v="12"/>
  </r>
  <r>
    <x v="7"/>
    <x v="13"/>
  </r>
  <r>
    <x v="3"/>
    <x v="14"/>
  </r>
  <r>
    <x v="7"/>
    <x v="15"/>
  </r>
  <r>
    <x v="7"/>
    <x v="16"/>
  </r>
  <r>
    <x v="8"/>
    <x v="17"/>
  </r>
  <r>
    <x v="9"/>
    <x v="18"/>
  </r>
  <r>
    <x v="10"/>
    <x v="19"/>
  </r>
  <r>
    <x v="5"/>
    <x v="20"/>
  </r>
  <r>
    <x v="3"/>
    <x v="21"/>
  </r>
  <r>
    <x v="3"/>
    <x v="22"/>
  </r>
  <r>
    <x v="2"/>
    <x v="23"/>
  </r>
  <r>
    <x v="2"/>
    <x v="24"/>
  </r>
  <r>
    <x v="11"/>
    <x v="25"/>
  </r>
  <r>
    <x v="12"/>
    <x v="26"/>
  </r>
  <r>
    <x v="2"/>
    <x v="27"/>
  </r>
  <r>
    <x v="9"/>
    <x v="28"/>
  </r>
  <r>
    <x v="2"/>
    <x v="29"/>
  </r>
  <r>
    <x v="2"/>
    <x v="3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2">
  <r>
    <x v="0"/>
    <x v="0"/>
  </r>
  <r>
    <x v="1"/>
    <x v="1"/>
  </r>
  <r>
    <x v="1"/>
    <x v="2"/>
  </r>
  <r>
    <x v="2"/>
    <x v="3"/>
  </r>
  <r>
    <x v="2"/>
    <x v="4"/>
  </r>
  <r>
    <x v="2"/>
    <x v="5"/>
  </r>
  <r>
    <x v="3"/>
    <x v="6"/>
  </r>
  <r>
    <x v="0"/>
    <x v="7"/>
  </r>
  <r>
    <x v="4"/>
    <x v="8"/>
  </r>
  <r>
    <x v="0"/>
    <x v="9"/>
  </r>
  <r>
    <x v="1"/>
    <x v="10"/>
  </r>
  <r>
    <x v="1"/>
    <x v="11"/>
  </r>
  <r>
    <x v="1"/>
    <x v="12"/>
  </r>
  <r>
    <x v="5"/>
    <x v="13"/>
  </r>
  <r>
    <x v="6"/>
    <x v="14"/>
  </r>
  <r>
    <x v="1"/>
    <x v="15"/>
  </r>
  <r>
    <x v="1"/>
    <x v="16"/>
  </r>
  <r>
    <x v="1"/>
    <x v="17"/>
  </r>
  <r>
    <x v="1"/>
    <x v="18"/>
  </r>
  <r>
    <x v="1"/>
    <x v="19"/>
  </r>
  <r>
    <x v="1"/>
    <x v="20"/>
  </r>
  <r>
    <x v="7"/>
    <x v="21"/>
  </r>
  <r>
    <x v="8"/>
    <x v="22"/>
  </r>
  <r>
    <x v="9"/>
    <x v="23"/>
  </r>
  <r>
    <x v="9"/>
    <x v="23"/>
  </r>
  <r>
    <x v="5"/>
    <x v="24"/>
  </r>
  <r>
    <x v="0"/>
    <x v="25"/>
  </r>
  <r>
    <x v="10"/>
    <x v="23"/>
  </r>
  <r>
    <x v="1"/>
    <x v="26"/>
  </r>
  <r>
    <x v="1"/>
    <x v="27"/>
  </r>
  <r>
    <x v="0"/>
    <x v="28"/>
  </r>
  <r>
    <x v="3"/>
    <x v="23"/>
  </r>
  <r>
    <x v="11"/>
    <x v="29"/>
  </r>
  <r>
    <x v="0"/>
    <x v="30"/>
  </r>
  <r>
    <x v="0"/>
    <x v="31"/>
  </r>
  <r>
    <x v="9"/>
    <x v="23"/>
  </r>
  <r>
    <x v="3"/>
    <x v="32"/>
  </r>
  <r>
    <x v="8"/>
    <x v="33"/>
  </r>
  <r>
    <x v="1"/>
    <x v="34"/>
  </r>
  <r>
    <x v="3"/>
    <x v="35"/>
  </r>
  <r>
    <x v="3"/>
    <x v="36"/>
  </r>
  <r>
    <x v="9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17" firstHeaderRow="1" firstDataRow="1" firstDataCol="1"/>
  <pivotFields count="2">
    <pivotField axis="axisRow" showAll="0">
      <items count="14">
        <item x="1"/>
        <item x="10"/>
        <item x="11"/>
        <item x="0"/>
        <item x="7"/>
        <item x="2"/>
        <item x="3"/>
        <item x="8"/>
        <item x="6"/>
        <item x="5"/>
        <item x="4"/>
        <item x="12"/>
        <item x="9"/>
        <item t="default"/>
      </items>
    </pivotField>
    <pivotField dataField="1" showAll="0">
      <items count="35">
        <item x="32"/>
        <item x="23"/>
        <item x="27"/>
        <item x="19"/>
        <item x="24"/>
        <item x="16"/>
        <item x="26"/>
        <item x="8"/>
        <item x="21"/>
        <item x="2"/>
        <item x="30"/>
        <item x="6"/>
        <item x="31"/>
        <item x="22"/>
        <item x="7"/>
        <item x="10"/>
        <item x="18"/>
        <item x="11"/>
        <item x="13"/>
        <item x="15"/>
        <item x="5"/>
        <item x="12"/>
        <item x="17"/>
        <item x="4"/>
        <item x="28"/>
        <item x="0"/>
        <item x="3"/>
        <item x="20"/>
        <item x="9"/>
        <item x="29"/>
        <item x="14"/>
        <item x="1"/>
        <item x="33"/>
        <item x="25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de Despesa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17" firstHeaderRow="1" firstDataRow="1" firstDataCol="1"/>
  <pivotFields count="2">
    <pivotField axis="axisRow" showAll="0">
      <items count="14">
        <item x="10"/>
        <item x="12"/>
        <item x="2"/>
        <item x="11"/>
        <item x="6"/>
        <item x="0"/>
        <item x="8"/>
        <item x="1"/>
        <item x="3"/>
        <item x="9"/>
        <item x="5"/>
        <item x="7"/>
        <item x="4"/>
        <item t="default"/>
      </items>
    </pivotField>
    <pivotField dataField="1" showAll="0">
      <items count="32">
        <item x="25"/>
        <item x="27"/>
        <item x="6"/>
        <item x="21"/>
        <item x="10"/>
        <item x="7"/>
        <item x="11"/>
        <item x="29"/>
        <item x="26"/>
        <item x="30"/>
        <item x="20"/>
        <item x="22"/>
        <item x="4"/>
        <item x="18"/>
        <item x="5"/>
        <item x="23"/>
        <item x="16"/>
        <item x="9"/>
        <item x="17"/>
        <item x="8"/>
        <item x="12"/>
        <item x="14"/>
        <item x="3"/>
        <item x="2"/>
        <item x="24"/>
        <item x="28"/>
        <item x="0"/>
        <item x="13"/>
        <item x="1"/>
        <item x="15"/>
        <item x="19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de Despesa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3" cacheId="1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16" firstHeaderRow="1" firstDataRow="1" firstDataCol="1"/>
  <pivotFields count="2">
    <pivotField axis="axisRow" showAll="0">
      <items count="13">
        <item x="9"/>
        <item x="10"/>
        <item x="3"/>
        <item x="11"/>
        <item x="6"/>
        <item x="0"/>
        <item x="7"/>
        <item x="2"/>
        <item x="8"/>
        <item x="5"/>
        <item x="1"/>
        <item x="4"/>
        <item t="default"/>
      </items>
    </pivotField>
    <pivotField dataField="1" showAll="0">
      <items count="38">
        <item x="29"/>
        <item x="14"/>
        <item x="8"/>
        <item x="7"/>
        <item x="32"/>
        <item x="19"/>
        <item x="4"/>
        <item x="16"/>
        <item x="2"/>
        <item x="28"/>
        <item x="30"/>
        <item x="35"/>
        <item x="1"/>
        <item x="17"/>
        <item x="36"/>
        <item x="20"/>
        <item x="12"/>
        <item x="13"/>
        <item x="27"/>
        <item x="3"/>
        <item x="22"/>
        <item x="31"/>
        <item x="24"/>
        <item x="21"/>
        <item x="6"/>
        <item x="0"/>
        <item x="9"/>
        <item x="15"/>
        <item x="34"/>
        <item x="25"/>
        <item x="10"/>
        <item x="5"/>
        <item x="18"/>
        <item x="26"/>
        <item x="11"/>
        <item x="33"/>
        <item x="23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de Despesa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B9" sqref="B9"/>
    </sheetView>
  </sheetViews>
  <sheetFormatPr baseColWidth="10" defaultRowHeight="16" x14ac:dyDescent="0.2"/>
  <cols>
    <col min="1" max="1" width="24" bestFit="1" customWidth="1"/>
    <col min="2" max="2" width="14.33203125" style="4" customWidth="1"/>
  </cols>
  <sheetData>
    <row r="3" spans="1:2" x14ac:dyDescent="0.2">
      <c r="A3" s="85" t="s">
        <v>142</v>
      </c>
      <c r="B3" s="4" t="s">
        <v>145</v>
      </c>
    </row>
    <row r="4" spans="1:2" x14ac:dyDescent="0.2">
      <c r="A4" s="86" t="s">
        <v>3</v>
      </c>
      <c r="B4" s="4">
        <v>-0.34999999999999787</v>
      </c>
    </row>
    <row r="5" spans="1:2" x14ac:dyDescent="0.2">
      <c r="A5" s="86" t="s">
        <v>138</v>
      </c>
      <c r="B5" s="4">
        <v>-1210072.3132520327</v>
      </c>
    </row>
    <row r="6" spans="1:2" x14ac:dyDescent="0.2">
      <c r="A6" s="86" t="s">
        <v>112</v>
      </c>
      <c r="B6" s="4">
        <v>-228860.27999999997</v>
      </c>
    </row>
    <row r="7" spans="1:2" x14ac:dyDescent="0.2">
      <c r="A7" s="86" t="s">
        <v>75</v>
      </c>
      <c r="B7" s="4">
        <v>-20188.129999999997</v>
      </c>
    </row>
    <row r="8" spans="1:2" x14ac:dyDescent="0.2">
      <c r="A8" s="86" t="s">
        <v>137</v>
      </c>
      <c r="B8" s="4">
        <v>-1109</v>
      </c>
    </row>
    <row r="9" spans="1:2" x14ac:dyDescent="0.2">
      <c r="A9" s="86" t="s">
        <v>76</v>
      </c>
      <c r="B9" s="4">
        <v>-21658.67</v>
      </c>
    </row>
    <row r="10" spans="1:2" x14ac:dyDescent="0.2">
      <c r="A10" s="86" t="s">
        <v>81</v>
      </c>
      <c r="B10" s="4">
        <v>-66029.240000000005</v>
      </c>
    </row>
    <row r="11" spans="1:2" x14ac:dyDescent="0.2">
      <c r="A11" s="86" t="s">
        <v>77</v>
      </c>
      <c r="B11" s="4">
        <v>-6000.59</v>
      </c>
    </row>
    <row r="12" spans="1:2" x14ac:dyDescent="0.2">
      <c r="A12" s="86" t="s">
        <v>82</v>
      </c>
      <c r="B12" s="4">
        <v>-5143.3099999999995</v>
      </c>
    </row>
    <row r="13" spans="1:2" x14ac:dyDescent="0.2">
      <c r="A13" s="86" t="s">
        <v>136</v>
      </c>
      <c r="B13" s="4">
        <v>-202661.87999999998</v>
      </c>
    </row>
    <row r="14" spans="1:2" x14ac:dyDescent="0.2">
      <c r="A14" s="86" t="s">
        <v>80</v>
      </c>
      <c r="B14" s="4">
        <v>-51854.058888888881</v>
      </c>
    </row>
    <row r="15" spans="1:2" x14ac:dyDescent="0.2">
      <c r="A15" s="86" t="s">
        <v>69</v>
      </c>
    </row>
    <row r="16" spans="1:2" x14ac:dyDescent="0.2">
      <c r="A16" s="86" t="s">
        <v>143</v>
      </c>
      <c r="B16" s="4">
        <v>-2272331.8221409218</v>
      </c>
    </row>
    <row r="17" spans="1:2" x14ac:dyDescent="0.2">
      <c r="A17" s="86" t="s">
        <v>144</v>
      </c>
      <c r="B17" s="4">
        <v>-4085909.6442818437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baseColWidth="10" defaultRowHeight="16" x14ac:dyDescent="0.2"/>
  <cols>
    <col min="1" max="1" width="19.33203125" bestFit="1" customWidth="1"/>
    <col min="2" max="2" width="19.33203125" customWidth="1"/>
    <col min="3" max="3" width="13.6640625" style="4" bestFit="1" customWidth="1"/>
    <col min="4" max="4" width="13.1640625" style="4" bestFit="1" customWidth="1"/>
    <col min="10" max="10" width="24.5" bestFit="1" customWidth="1"/>
  </cols>
  <sheetData>
    <row r="1" spans="1:10" x14ac:dyDescent="0.2">
      <c r="A1" s="1" t="s">
        <v>0</v>
      </c>
      <c r="B1" s="1" t="s">
        <v>135</v>
      </c>
      <c r="C1" s="2" t="s">
        <v>1</v>
      </c>
      <c r="D1" s="2" t="s">
        <v>33</v>
      </c>
    </row>
    <row r="2" spans="1:10" x14ac:dyDescent="0.2">
      <c r="A2" s="1" t="s">
        <v>2</v>
      </c>
      <c r="B2" s="63" t="s">
        <v>75</v>
      </c>
      <c r="C2" s="3">
        <v>-326.64999999999998</v>
      </c>
      <c r="D2" s="3"/>
      <c r="J2" s="8" t="s">
        <v>69</v>
      </c>
    </row>
    <row r="3" spans="1:10" x14ac:dyDescent="0.2">
      <c r="A3" s="1" t="s">
        <v>3</v>
      </c>
      <c r="B3" s="62" t="s">
        <v>3</v>
      </c>
      <c r="C3" s="3">
        <v>-0.34999999999999787</v>
      </c>
      <c r="D3" s="3"/>
      <c r="J3" s="14" t="s">
        <v>75</v>
      </c>
    </row>
    <row r="4" spans="1:10" x14ac:dyDescent="0.2">
      <c r="A4" s="1" t="s">
        <v>4</v>
      </c>
      <c r="B4" s="63" t="s">
        <v>76</v>
      </c>
      <c r="C4" s="3">
        <v>-18588.62</v>
      </c>
      <c r="D4" s="3"/>
      <c r="J4" s="14" t="s">
        <v>76</v>
      </c>
    </row>
    <row r="5" spans="1:10" x14ac:dyDescent="0.2">
      <c r="A5" s="1" t="s">
        <v>5</v>
      </c>
      <c r="B5" s="63" t="s">
        <v>75</v>
      </c>
      <c r="C5" s="3">
        <v>-262</v>
      </c>
      <c r="D5" s="3"/>
      <c r="J5" s="14" t="s">
        <v>77</v>
      </c>
    </row>
    <row r="6" spans="1:10" x14ac:dyDescent="0.2">
      <c r="A6" s="1" t="s">
        <v>6</v>
      </c>
      <c r="B6" s="63" t="s">
        <v>76</v>
      </c>
      <c r="C6" s="3">
        <v>-750</v>
      </c>
      <c r="D6" s="3"/>
      <c r="J6" s="14" t="s">
        <v>78</v>
      </c>
    </row>
    <row r="7" spans="1:10" x14ac:dyDescent="0.2">
      <c r="A7" s="1" t="s">
        <v>7</v>
      </c>
      <c r="B7" s="63" t="s">
        <v>76</v>
      </c>
      <c r="C7" s="3">
        <v>-2320.0500000000002</v>
      </c>
      <c r="D7" s="3">
        <v>1200</v>
      </c>
      <c r="J7" s="14" t="s">
        <v>79</v>
      </c>
    </row>
    <row r="8" spans="1:10" x14ac:dyDescent="0.2">
      <c r="A8" s="1" t="s">
        <v>8</v>
      </c>
      <c r="B8" s="63" t="s">
        <v>81</v>
      </c>
      <c r="C8" s="3">
        <v>-13447.8</v>
      </c>
      <c r="D8" s="3"/>
      <c r="J8" s="14" t="s">
        <v>80</v>
      </c>
    </row>
    <row r="9" spans="1:10" x14ac:dyDescent="0.2">
      <c r="A9" s="1" t="s">
        <v>9</v>
      </c>
      <c r="B9" s="63" t="s">
        <v>75</v>
      </c>
      <c r="C9" s="3">
        <v>-10135.48</v>
      </c>
      <c r="D9" s="3"/>
      <c r="J9" s="14" t="s">
        <v>81</v>
      </c>
    </row>
    <row r="10" spans="1:10" x14ac:dyDescent="0.2">
      <c r="A10" s="1" t="s">
        <v>10</v>
      </c>
      <c r="B10" s="63" t="s">
        <v>80</v>
      </c>
      <c r="C10" s="3">
        <v>-46959.469999999994</v>
      </c>
      <c r="D10" s="3"/>
      <c r="J10" s="14" t="s">
        <v>82</v>
      </c>
    </row>
    <row r="11" spans="1:10" x14ac:dyDescent="0.2">
      <c r="A11" s="1" t="s">
        <v>11</v>
      </c>
      <c r="B11" s="62" t="s">
        <v>136</v>
      </c>
      <c r="C11" s="3">
        <v>-216.13</v>
      </c>
      <c r="D11" s="3"/>
      <c r="J11" s="66" t="s">
        <v>138</v>
      </c>
    </row>
    <row r="12" spans="1:10" x14ac:dyDescent="0.2">
      <c r="A12" s="1" t="s">
        <v>12</v>
      </c>
      <c r="B12" s="63" t="s">
        <v>75</v>
      </c>
      <c r="C12" s="3">
        <v>-9464</v>
      </c>
      <c r="D12" s="3"/>
    </row>
    <row r="13" spans="1:10" x14ac:dyDescent="0.2">
      <c r="A13" s="1" t="s">
        <v>13</v>
      </c>
      <c r="B13" s="63" t="s">
        <v>82</v>
      </c>
      <c r="C13" s="3">
        <v>-4915.6399999999994</v>
      </c>
      <c r="D13" s="3"/>
    </row>
    <row r="14" spans="1:10" x14ac:dyDescent="0.2">
      <c r="A14" s="1" t="s">
        <v>14</v>
      </c>
      <c r="B14" s="63" t="s">
        <v>81</v>
      </c>
      <c r="C14" s="3">
        <v>-1593.47</v>
      </c>
      <c r="D14" s="3"/>
      <c r="J14" s="64" t="s">
        <v>3</v>
      </c>
    </row>
    <row r="15" spans="1:10" x14ac:dyDescent="0.2">
      <c r="A15" s="1" t="s">
        <v>15</v>
      </c>
      <c r="B15" s="63" t="s">
        <v>80</v>
      </c>
      <c r="C15" s="3">
        <v>-4894.5888888888894</v>
      </c>
      <c r="D15" s="3"/>
      <c r="J15" s="65" t="s">
        <v>109</v>
      </c>
    </row>
    <row r="16" spans="1:10" x14ac:dyDescent="0.2">
      <c r="A16" s="1" t="s">
        <v>16</v>
      </c>
      <c r="B16" s="62" t="s">
        <v>136</v>
      </c>
      <c r="C16" s="3">
        <v>-19.7</v>
      </c>
      <c r="D16" s="3"/>
      <c r="J16" s="65" t="s">
        <v>110</v>
      </c>
    </row>
    <row r="17" spans="1:10" x14ac:dyDescent="0.2">
      <c r="A17" s="1" t="s">
        <v>17</v>
      </c>
      <c r="B17" s="63" t="s">
        <v>81</v>
      </c>
      <c r="C17" s="3">
        <v>-3967.1699999999996</v>
      </c>
      <c r="D17" s="3"/>
      <c r="J17" s="33" t="s">
        <v>112</v>
      </c>
    </row>
    <row r="18" spans="1:10" x14ac:dyDescent="0.2">
      <c r="A18" s="1" t="s">
        <v>18</v>
      </c>
      <c r="B18" s="62" t="s">
        <v>136</v>
      </c>
      <c r="C18" s="3">
        <v>-202296.44999999998</v>
      </c>
      <c r="D18" s="3"/>
      <c r="J18" s="35" t="s">
        <v>113</v>
      </c>
    </row>
    <row r="19" spans="1:10" x14ac:dyDescent="0.2">
      <c r="A19" s="1" t="s">
        <v>19</v>
      </c>
      <c r="B19" s="62" t="s">
        <v>137</v>
      </c>
      <c r="C19" s="3">
        <v>-1109</v>
      </c>
      <c r="D19" s="3"/>
      <c r="J19" s="35" t="s">
        <v>114</v>
      </c>
    </row>
    <row r="20" spans="1:10" x14ac:dyDescent="0.2">
      <c r="A20" s="1" t="s">
        <v>20</v>
      </c>
      <c r="B20" s="63" t="s">
        <v>77</v>
      </c>
      <c r="C20" s="3">
        <v>-5629.89</v>
      </c>
      <c r="D20" s="3"/>
      <c r="J20" s="39" t="s">
        <v>116</v>
      </c>
    </row>
    <row r="21" spans="1:10" x14ac:dyDescent="0.2">
      <c r="A21" s="1" t="s">
        <v>21</v>
      </c>
      <c r="B21" s="62"/>
      <c r="C21" s="3">
        <v>-239377</v>
      </c>
      <c r="D21" s="3">
        <v>239377</v>
      </c>
      <c r="J21" s="47" t="s">
        <v>120</v>
      </c>
    </row>
    <row r="22" spans="1:10" x14ac:dyDescent="0.2">
      <c r="A22" s="1" t="s">
        <v>22</v>
      </c>
      <c r="B22" s="63" t="s">
        <v>82</v>
      </c>
      <c r="C22" s="3">
        <v>-227.67000000000002</v>
      </c>
      <c r="D22" s="3"/>
      <c r="J22" s="47" t="s">
        <v>121</v>
      </c>
    </row>
    <row r="23" spans="1:10" x14ac:dyDescent="0.2">
      <c r="A23" s="1" t="s">
        <v>23</v>
      </c>
      <c r="B23" s="63" t="s">
        <v>81</v>
      </c>
      <c r="C23" s="3">
        <v>-36448</v>
      </c>
      <c r="D23" s="3"/>
      <c r="J23" s="47" t="s">
        <v>137</v>
      </c>
    </row>
    <row r="24" spans="1:10" x14ac:dyDescent="0.2">
      <c r="A24" s="1" t="s">
        <v>24</v>
      </c>
      <c r="B24" s="63" t="s">
        <v>81</v>
      </c>
      <c r="C24" s="3">
        <v>-10572.8</v>
      </c>
      <c r="D24" s="3"/>
      <c r="J24" s="47" t="s">
        <v>36</v>
      </c>
    </row>
    <row r="25" spans="1:10" x14ac:dyDescent="0.2">
      <c r="A25" s="1" t="s">
        <v>25</v>
      </c>
      <c r="B25" s="63" t="s">
        <v>138</v>
      </c>
      <c r="C25" s="3">
        <v>-628233.78991869919</v>
      </c>
      <c r="D25" s="3">
        <v>1799533.3699999999</v>
      </c>
      <c r="J25" s="47" t="s">
        <v>126</v>
      </c>
    </row>
    <row r="26" spans="1:10" x14ac:dyDescent="0.2">
      <c r="A26" s="1" t="s">
        <v>26</v>
      </c>
      <c r="B26" s="62" t="s">
        <v>112</v>
      </c>
      <c r="C26" s="3">
        <v>-228860.27999999997</v>
      </c>
      <c r="D26" s="3"/>
      <c r="J26" s="47" t="s">
        <v>113</v>
      </c>
    </row>
    <row r="27" spans="1:10" x14ac:dyDescent="0.2">
      <c r="A27" s="1" t="s">
        <v>63</v>
      </c>
      <c r="B27" s="63" t="s">
        <v>82</v>
      </c>
      <c r="C27" s="3"/>
      <c r="D27" s="3">
        <v>1973.3121463949537</v>
      </c>
      <c r="J27" s="47" t="s">
        <v>15</v>
      </c>
    </row>
    <row r="28" spans="1:10" x14ac:dyDescent="0.2">
      <c r="A28" s="1" t="s">
        <v>64</v>
      </c>
      <c r="B28" s="62" t="s">
        <v>69</v>
      </c>
      <c r="C28" s="3"/>
      <c r="D28" s="3">
        <v>23327.21</v>
      </c>
      <c r="J28" s="47" t="s">
        <v>130</v>
      </c>
    </row>
    <row r="29" spans="1:10" x14ac:dyDescent="0.2">
      <c r="A29" s="1" t="s">
        <v>27</v>
      </c>
      <c r="B29" s="63" t="s">
        <v>138</v>
      </c>
      <c r="C29" s="3">
        <v>-84063.873333333351</v>
      </c>
      <c r="D29" s="3"/>
      <c r="J29" s="47" t="s">
        <v>131</v>
      </c>
    </row>
    <row r="30" spans="1:10" x14ac:dyDescent="0.2">
      <c r="A30" s="1" t="s">
        <v>28</v>
      </c>
      <c r="B30" s="63" t="s">
        <v>138</v>
      </c>
      <c r="C30" s="3">
        <v>-469680.65</v>
      </c>
      <c r="D30" s="3"/>
      <c r="J30" s="47" t="s">
        <v>132</v>
      </c>
    </row>
    <row r="31" spans="1:10" x14ac:dyDescent="0.2">
      <c r="A31" s="1" t="s">
        <v>29</v>
      </c>
      <c r="B31" s="63" t="s">
        <v>77</v>
      </c>
      <c r="C31" s="3">
        <v>-370.7</v>
      </c>
      <c r="D31" s="3"/>
    </row>
    <row r="32" spans="1:10" x14ac:dyDescent="0.2">
      <c r="A32" s="1" t="s">
        <v>30</v>
      </c>
      <c r="B32" s="63" t="s">
        <v>139</v>
      </c>
      <c r="C32" s="3">
        <v>-129.6</v>
      </c>
      <c r="D32" s="3"/>
    </row>
    <row r="33" spans="1:4" x14ac:dyDescent="0.2">
      <c r="A33" s="1" t="s">
        <v>31</v>
      </c>
      <c r="B33" s="63" t="s">
        <v>138</v>
      </c>
      <c r="C33" s="3">
        <v>-16390</v>
      </c>
      <c r="D33" s="3"/>
    </row>
    <row r="34" spans="1:4" x14ac:dyDescent="0.2">
      <c r="A34" s="1" t="s">
        <v>32</v>
      </c>
      <c r="B34" s="63" t="s">
        <v>138</v>
      </c>
      <c r="C34" s="3">
        <v>-11704</v>
      </c>
      <c r="D34" s="3"/>
    </row>
    <row r="36" spans="1:4" x14ac:dyDescent="0.2">
      <c r="C36" s="4">
        <f>SUM(C2:C34)</f>
        <v>-2052954.8221409216</v>
      </c>
      <c r="D36" s="4">
        <f>SUM(D2:D34)</f>
        <v>2065410.8921463948</v>
      </c>
    </row>
    <row r="41" spans="1:4" x14ac:dyDescent="0.2">
      <c r="A41" t="s">
        <v>65</v>
      </c>
      <c r="C41" s="4">
        <v>20000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A6" sqref="A6:B17"/>
    </sheetView>
  </sheetViews>
  <sheetFormatPr baseColWidth="10" defaultRowHeight="16" x14ac:dyDescent="0.2"/>
  <cols>
    <col min="1" max="1" width="24" customWidth="1"/>
    <col min="2" max="2" width="14.33203125" customWidth="1"/>
  </cols>
  <sheetData>
    <row r="3" spans="1:2" x14ac:dyDescent="0.2">
      <c r="A3" s="85" t="s">
        <v>142</v>
      </c>
      <c r="B3" t="s">
        <v>145</v>
      </c>
    </row>
    <row r="4" spans="1:2" x14ac:dyDescent="0.2">
      <c r="A4" s="86">
        <v>0</v>
      </c>
      <c r="B4" s="84"/>
    </row>
    <row r="5" spans="1:2" x14ac:dyDescent="0.2">
      <c r="A5" s="86" t="s">
        <v>141</v>
      </c>
      <c r="B5" s="84">
        <v>-9374.2000000000116</v>
      </c>
    </row>
    <row r="6" spans="1:2" x14ac:dyDescent="0.2">
      <c r="A6" s="86" t="s">
        <v>138</v>
      </c>
      <c r="B6" s="84">
        <v>-83901.092000000004</v>
      </c>
    </row>
    <row r="7" spans="1:2" x14ac:dyDescent="0.2">
      <c r="A7" s="86" t="s">
        <v>112</v>
      </c>
      <c r="B7" s="84">
        <v>-69097.34</v>
      </c>
    </row>
    <row r="8" spans="1:2" x14ac:dyDescent="0.2">
      <c r="A8" s="86" t="s">
        <v>36</v>
      </c>
      <c r="B8" s="84">
        <v>-33698.75</v>
      </c>
    </row>
    <row r="9" spans="1:2" x14ac:dyDescent="0.2">
      <c r="A9" s="86" t="s">
        <v>75</v>
      </c>
      <c r="B9" s="84">
        <v>-7532.25</v>
      </c>
    </row>
    <row r="10" spans="1:2" x14ac:dyDescent="0.2">
      <c r="A10" s="86" t="s">
        <v>137</v>
      </c>
      <c r="B10" s="84">
        <v>-2468.6566480000001</v>
      </c>
    </row>
    <row r="11" spans="1:2" x14ac:dyDescent="0.2">
      <c r="A11" s="86" t="s">
        <v>76</v>
      </c>
      <c r="B11" s="84">
        <v>-1062.4000000000001</v>
      </c>
    </row>
    <row r="12" spans="1:2" x14ac:dyDescent="0.2">
      <c r="A12" s="86" t="s">
        <v>81</v>
      </c>
      <c r="B12" s="84">
        <v>-45216.11</v>
      </c>
    </row>
    <row r="13" spans="1:2" x14ac:dyDescent="0.2">
      <c r="A13" s="86" t="s">
        <v>77</v>
      </c>
      <c r="B13" s="84">
        <v>-5146.67</v>
      </c>
    </row>
    <row r="14" spans="1:2" x14ac:dyDescent="0.2">
      <c r="A14" s="86" t="s">
        <v>82</v>
      </c>
      <c r="B14" s="84">
        <v>-23086.85</v>
      </c>
    </row>
    <row r="15" spans="1:2" x14ac:dyDescent="0.2">
      <c r="A15" s="86" t="s">
        <v>139</v>
      </c>
      <c r="B15" s="84">
        <v>-3674.12</v>
      </c>
    </row>
    <row r="16" spans="1:2" x14ac:dyDescent="0.2">
      <c r="A16" s="86" t="s">
        <v>80</v>
      </c>
      <c r="B16" s="84">
        <v>-28567.229999999996</v>
      </c>
    </row>
    <row r="17" spans="1:2" x14ac:dyDescent="0.2">
      <c r="A17" s="86" t="s">
        <v>144</v>
      </c>
      <c r="B17" s="84">
        <v>-312825.66864799999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B1" sqref="B1"/>
    </sheetView>
  </sheetViews>
  <sheetFormatPr baseColWidth="10" defaultRowHeight="16" x14ac:dyDescent="0.2"/>
  <cols>
    <col min="1" max="1" width="24.6640625" bestFit="1" customWidth="1"/>
    <col min="2" max="2" width="24.6640625" customWidth="1"/>
    <col min="3" max="3" width="12.1640625" style="4" bestFit="1" customWidth="1"/>
    <col min="4" max="4" width="11.5" style="4" bestFit="1" customWidth="1"/>
  </cols>
  <sheetData>
    <row r="1" spans="1:4" x14ac:dyDescent="0.2">
      <c r="A1" s="1" t="s">
        <v>0</v>
      </c>
      <c r="B1" s="1" t="s">
        <v>140</v>
      </c>
      <c r="C1" s="2" t="s">
        <v>1</v>
      </c>
      <c r="D1" s="2" t="s">
        <v>33</v>
      </c>
    </row>
    <row r="2" spans="1:4" x14ac:dyDescent="0.2">
      <c r="A2" s="1" t="s">
        <v>2</v>
      </c>
      <c r="B2" s="62" t="s">
        <v>75</v>
      </c>
      <c r="C2" s="3">
        <v>-280.89999999999998</v>
      </c>
      <c r="D2" s="3"/>
    </row>
    <row r="3" spans="1:4" x14ac:dyDescent="0.2">
      <c r="A3" s="1" t="s">
        <v>5</v>
      </c>
      <c r="B3" s="62" t="s">
        <v>75</v>
      </c>
      <c r="C3" s="3">
        <v>-55.35</v>
      </c>
      <c r="D3" s="3"/>
    </row>
    <row r="4" spans="1:4" x14ac:dyDescent="0.2">
      <c r="A4" s="1" t="s">
        <v>7</v>
      </c>
      <c r="B4" s="62" t="s">
        <v>76</v>
      </c>
      <c r="C4" s="3">
        <v>-1062.4000000000001</v>
      </c>
      <c r="D4" s="3"/>
    </row>
    <row r="5" spans="1:4" x14ac:dyDescent="0.2">
      <c r="A5" s="1" t="s">
        <v>34</v>
      </c>
      <c r="B5" s="63" t="s">
        <v>138</v>
      </c>
      <c r="C5" s="3">
        <v>-1241.152</v>
      </c>
      <c r="D5" s="3"/>
    </row>
    <row r="6" spans="1:4" x14ac:dyDescent="0.2">
      <c r="A6" s="1" t="s">
        <v>8</v>
      </c>
      <c r="B6" s="62" t="s">
        <v>81</v>
      </c>
      <c r="C6" s="3">
        <v>-6836.7900000000009</v>
      </c>
      <c r="D6" s="3"/>
    </row>
    <row r="7" spans="1:4" x14ac:dyDescent="0.2">
      <c r="A7" s="1" t="s">
        <v>9</v>
      </c>
      <c r="B7" s="62" t="s">
        <v>75</v>
      </c>
      <c r="C7" s="3">
        <v>-4300</v>
      </c>
      <c r="D7" s="3"/>
    </row>
    <row r="8" spans="1:4" x14ac:dyDescent="0.2">
      <c r="A8" s="1" t="s">
        <v>10</v>
      </c>
      <c r="B8" s="62" t="s">
        <v>80</v>
      </c>
      <c r="C8" s="3">
        <v>-28567.229999999996</v>
      </c>
      <c r="D8" s="3"/>
    </row>
    <row r="9" spans="1:4" x14ac:dyDescent="0.2">
      <c r="A9" s="1" t="s">
        <v>1</v>
      </c>
      <c r="B9" s="63" t="s">
        <v>82</v>
      </c>
      <c r="C9" s="3">
        <v>-13909.78</v>
      </c>
      <c r="D9" s="3"/>
    </row>
    <row r="10" spans="1:4" x14ac:dyDescent="0.2">
      <c r="A10" s="1" t="s">
        <v>35</v>
      </c>
      <c r="B10" s="63" t="s">
        <v>82</v>
      </c>
      <c r="C10" s="3">
        <v>-1618.64</v>
      </c>
      <c r="D10" s="3"/>
    </row>
    <row r="11" spans="1:4" x14ac:dyDescent="0.2">
      <c r="A11" s="1" t="s">
        <v>12</v>
      </c>
      <c r="B11" s="62" t="s">
        <v>75</v>
      </c>
      <c r="C11" s="3">
        <v>-2896</v>
      </c>
      <c r="D11" s="3"/>
    </row>
    <row r="12" spans="1:4" x14ac:dyDescent="0.2">
      <c r="A12" s="1" t="s">
        <v>36</v>
      </c>
      <c r="B12" s="62" t="s">
        <v>36</v>
      </c>
      <c r="C12" s="3">
        <v>-20352.03</v>
      </c>
      <c r="D12" s="3"/>
    </row>
    <row r="13" spans="1:4" x14ac:dyDescent="0.2">
      <c r="A13" s="1" t="s">
        <v>37</v>
      </c>
      <c r="B13" s="62" t="s">
        <v>36</v>
      </c>
      <c r="C13" s="3">
        <v>-13346.719999999998</v>
      </c>
      <c r="D13" s="3">
        <v>45000</v>
      </c>
    </row>
    <row r="14" spans="1:4" x14ac:dyDescent="0.2">
      <c r="A14" s="1" t="s">
        <v>14</v>
      </c>
      <c r="B14" s="62" t="s">
        <v>81</v>
      </c>
      <c r="C14" s="3">
        <v>-1593.81</v>
      </c>
      <c r="D14" s="3"/>
    </row>
    <row r="15" spans="1:4" x14ac:dyDescent="0.2">
      <c r="A15" s="1" t="s">
        <v>38</v>
      </c>
      <c r="B15" s="62" t="s">
        <v>139</v>
      </c>
      <c r="C15" s="3">
        <v>-198</v>
      </c>
      <c r="D15" s="3"/>
    </row>
    <row r="16" spans="1:4" x14ac:dyDescent="0.2">
      <c r="A16" s="1" t="s">
        <v>17</v>
      </c>
      <c r="B16" s="62" t="s">
        <v>81</v>
      </c>
      <c r="C16" s="3">
        <v>-1565.65</v>
      </c>
      <c r="D16" s="3"/>
    </row>
    <row r="17" spans="1:4" x14ac:dyDescent="0.2">
      <c r="A17" s="1" t="s">
        <v>39</v>
      </c>
      <c r="B17" s="62" t="s">
        <v>139</v>
      </c>
      <c r="C17" s="3">
        <v>-20</v>
      </c>
      <c r="D17" s="3"/>
    </row>
    <row r="18" spans="1:4" x14ac:dyDescent="0.2">
      <c r="A18" s="1" t="s">
        <v>18</v>
      </c>
      <c r="B18" s="62" t="s">
        <v>136</v>
      </c>
      <c r="C18" s="3">
        <v>-3456.12</v>
      </c>
      <c r="D18" s="3"/>
    </row>
    <row r="19" spans="1:4" x14ac:dyDescent="0.2">
      <c r="A19" s="1" t="s">
        <v>19</v>
      </c>
      <c r="B19" s="62" t="s">
        <v>137</v>
      </c>
      <c r="C19" s="3">
        <v>-2468.6566480000001</v>
      </c>
      <c r="D19" s="3"/>
    </row>
    <row r="20" spans="1:4" x14ac:dyDescent="0.2">
      <c r="A20" s="1" t="s">
        <v>20</v>
      </c>
      <c r="B20" s="62" t="s">
        <v>77</v>
      </c>
      <c r="C20" s="3">
        <v>-4769.38</v>
      </c>
      <c r="D20" s="3"/>
    </row>
    <row r="21" spans="1:4" x14ac:dyDescent="0.2">
      <c r="A21" s="1" t="s">
        <v>21</v>
      </c>
      <c r="B21" s="62">
        <v>0</v>
      </c>
      <c r="C21" s="3"/>
      <c r="D21" s="3">
        <v>5703.6379268292376</v>
      </c>
    </row>
    <row r="22" spans="1:4" x14ac:dyDescent="0.2">
      <c r="A22" s="1" t="s">
        <v>22</v>
      </c>
      <c r="B22" s="62" t="s">
        <v>82</v>
      </c>
      <c r="C22" s="3">
        <v>-7558.4299999999994</v>
      </c>
      <c r="D22" s="3"/>
    </row>
    <row r="23" spans="1:4" x14ac:dyDescent="0.2">
      <c r="A23" s="1" t="s">
        <v>23</v>
      </c>
      <c r="B23" s="62" t="s">
        <v>81</v>
      </c>
      <c r="C23" s="3">
        <v>-27915.870000000003</v>
      </c>
      <c r="D23" s="3"/>
    </row>
    <row r="24" spans="1:4" x14ac:dyDescent="0.2">
      <c r="A24" s="1" t="s">
        <v>24</v>
      </c>
      <c r="B24" s="62" t="s">
        <v>81</v>
      </c>
      <c r="C24" s="3">
        <v>-7303.99</v>
      </c>
      <c r="D24" s="3"/>
    </row>
    <row r="25" spans="1:4" x14ac:dyDescent="0.2">
      <c r="A25" s="1" t="s">
        <v>40</v>
      </c>
      <c r="B25" s="63" t="s">
        <v>138</v>
      </c>
      <c r="C25" s="3">
        <v>-4290.32</v>
      </c>
      <c r="D25" s="3">
        <v>4290.32</v>
      </c>
    </row>
    <row r="26" spans="1:4" x14ac:dyDescent="0.2">
      <c r="A26" s="1" t="s">
        <v>25</v>
      </c>
      <c r="B26" s="62" t="s">
        <v>138</v>
      </c>
      <c r="C26" s="3">
        <v>-823.52</v>
      </c>
      <c r="D26" s="3">
        <v>220482.44999999998</v>
      </c>
    </row>
    <row r="27" spans="1:4" x14ac:dyDescent="0.2">
      <c r="A27" s="1" t="s">
        <v>26</v>
      </c>
      <c r="B27" s="62" t="s">
        <v>112</v>
      </c>
      <c r="C27" s="3">
        <v>-69097.34</v>
      </c>
      <c r="D27" s="3"/>
    </row>
    <row r="28" spans="1:4" x14ac:dyDescent="0.2">
      <c r="A28" s="1" t="s">
        <v>41</v>
      </c>
      <c r="B28" s="62" t="s">
        <v>141</v>
      </c>
      <c r="C28" s="3">
        <v>-9374.2000000000116</v>
      </c>
      <c r="D28" s="3"/>
    </row>
    <row r="29" spans="1:4" x14ac:dyDescent="0.2">
      <c r="A29" s="1" t="s">
        <v>27</v>
      </c>
      <c r="B29" s="62" t="s">
        <v>138</v>
      </c>
      <c r="C29" s="3">
        <v>-58098.1</v>
      </c>
      <c r="D29" s="3">
        <v>9374.2000000000098</v>
      </c>
    </row>
    <row r="30" spans="1:4" x14ac:dyDescent="0.2">
      <c r="A30" s="1" t="s">
        <v>29</v>
      </c>
      <c r="B30" s="62" t="s">
        <v>77</v>
      </c>
      <c r="C30" s="3">
        <v>-377.28999999999996</v>
      </c>
      <c r="D30" s="3">
        <v>250.42</v>
      </c>
    </row>
    <row r="31" spans="1:4" x14ac:dyDescent="0.2">
      <c r="A31" s="1" t="s">
        <v>31</v>
      </c>
      <c r="B31" s="62" t="s">
        <v>138</v>
      </c>
      <c r="C31" s="3">
        <v>-11440</v>
      </c>
      <c r="D31" s="3"/>
    </row>
    <row r="32" spans="1:4" x14ac:dyDescent="0.2">
      <c r="A32" s="1" t="s">
        <v>32</v>
      </c>
      <c r="B32" s="62" t="s">
        <v>138</v>
      </c>
      <c r="C32" s="3">
        <v>-8008</v>
      </c>
      <c r="D32" s="3"/>
    </row>
    <row r="34" spans="1:4" x14ac:dyDescent="0.2">
      <c r="C34" s="4">
        <f>SUM(C2:C32)</f>
        <v>-312825.66864799993</v>
      </c>
      <c r="D34" s="4">
        <f>SUM(D2:D32)</f>
        <v>285101.02792682924</v>
      </c>
    </row>
    <row r="38" spans="1:4" x14ac:dyDescent="0.2">
      <c r="A38" t="s">
        <v>65</v>
      </c>
      <c r="C38" s="4">
        <v>20000</v>
      </c>
    </row>
  </sheetData>
  <autoFilter ref="A1:D32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6" sqref="A6:B15"/>
      <pivotSelection pane="bottomRight" showHeader="1" extendable="1" axis="axisRow" start="2" max="13" activeRow="5" previousRow="14" click="1" r:id="rId1">
        <pivotArea dataOnly="0" axis="axisRow" fieldPosition="0">
          <references count="1">
            <reference field="0" count="10"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Selection>
    </sheetView>
  </sheetViews>
  <sheetFormatPr baseColWidth="10" defaultRowHeight="16" x14ac:dyDescent="0.2"/>
  <cols>
    <col min="1" max="1" width="24" customWidth="1"/>
    <col min="2" max="2" width="14.33203125" customWidth="1"/>
  </cols>
  <sheetData>
    <row r="3" spans="1:2" x14ac:dyDescent="0.2">
      <c r="A3" s="85" t="s">
        <v>142</v>
      </c>
      <c r="B3" t="s">
        <v>145</v>
      </c>
    </row>
    <row r="4" spans="1:2" x14ac:dyDescent="0.2">
      <c r="A4" s="86">
        <v>0</v>
      </c>
      <c r="B4" s="84"/>
    </row>
    <row r="5" spans="1:2" x14ac:dyDescent="0.2">
      <c r="A5" s="86" t="s">
        <v>141</v>
      </c>
      <c r="B5" s="84"/>
    </row>
    <row r="6" spans="1:2" x14ac:dyDescent="0.2">
      <c r="A6" s="86" t="s">
        <v>138</v>
      </c>
      <c r="B6" s="84">
        <v>-23822.475999999999</v>
      </c>
    </row>
    <row r="7" spans="1:2" x14ac:dyDescent="0.2">
      <c r="A7" s="86" t="s">
        <v>112</v>
      </c>
      <c r="B7" s="84">
        <v>-94300</v>
      </c>
    </row>
    <row r="8" spans="1:2" x14ac:dyDescent="0.2">
      <c r="A8" s="86" t="s">
        <v>36</v>
      </c>
      <c r="B8" s="84">
        <v>-37392.97</v>
      </c>
    </row>
    <row r="9" spans="1:2" x14ac:dyDescent="0.2">
      <c r="A9" s="86" t="s">
        <v>75</v>
      </c>
      <c r="B9" s="84">
        <v>-39625.7572</v>
      </c>
    </row>
    <row r="10" spans="1:2" x14ac:dyDescent="0.2">
      <c r="A10" s="86" t="s">
        <v>137</v>
      </c>
      <c r="B10" s="84">
        <v>-754.6</v>
      </c>
    </row>
    <row r="11" spans="1:2" x14ac:dyDescent="0.2">
      <c r="A11" s="86" t="s">
        <v>76</v>
      </c>
      <c r="B11" s="84">
        <v>-9732.1696622000018</v>
      </c>
    </row>
    <row r="12" spans="1:2" x14ac:dyDescent="0.2">
      <c r="A12" s="86" t="s">
        <v>77</v>
      </c>
      <c r="B12" s="84">
        <v>-1171.56</v>
      </c>
    </row>
    <row r="13" spans="1:2" x14ac:dyDescent="0.2">
      <c r="A13" s="86" t="s">
        <v>82</v>
      </c>
      <c r="B13" s="84">
        <v>-2457.12</v>
      </c>
    </row>
    <row r="14" spans="1:2" x14ac:dyDescent="0.2">
      <c r="A14" s="86" t="s">
        <v>139</v>
      </c>
      <c r="B14" s="84">
        <v>-43562.776516000005</v>
      </c>
    </row>
    <row r="15" spans="1:2" x14ac:dyDescent="0.2">
      <c r="A15" s="86" t="s">
        <v>80</v>
      </c>
      <c r="B15" s="84">
        <v>-26150.000000000007</v>
      </c>
    </row>
    <row r="16" spans="1:2" x14ac:dyDescent="0.2">
      <c r="A16" s="86" t="s">
        <v>144</v>
      </c>
      <c r="B16" s="84">
        <v>-278969.42937820003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C22" sqref="C22"/>
    </sheetView>
  </sheetViews>
  <sheetFormatPr baseColWidth="10" defaultRowHeight="16" x14ac:dyDescent="0.2"/>
  <cols>
    <col min="1" max="1" width="20.33203125" bestFit="1" customWidth="1"/>
    <col min="2" max="2" width="20.33203125" customWidth="1"/>
    <col min="3" max="3" width="12.1640625" style="4" bestFit="1" customWidth="1"/>
    <col min="4" max="4" width="11.5" style="4" bestFit="1" customWidth="1"/>
  </cols>
  <sheetData>
    <row r="1" spans="1:4" x14ac:dyDescent="0.2">
      <c r="A1" s="1" t="s">
        <v>0</v>
      </c>
      <c r="B1" s="1" t="s">
        <v>140</v>
      </c>
      <c r="C1" s="2" t="s">
        <v>1</v>
      </c>
      <c r="D1" s="2" t="s">
        <v>33</v>
      </c>
    </row>
    <row r="2" spans="1:4" x14ac:dyDescent="0.2">
      <c r="A2" s="1" t="s">
        <v>2</v>
      </c>
      <c r="B2" s="62" t="str">
        <f>VLOOKUP(A2,'2016'!$A$2:$B$32,2,FALSE)</f>
        <v xml:space="preserve">General &amp; Administrative </v>
      </c>
      <c r="C2" s="3">
        <v>-480.82</v>
      </c>
      <c r="D2" s="3"/>
    </row>
    <row r="3" spans="1:4" x14ac:dyDescent="0.2">
      <c r="A3" s="1" t="s">
        <v>42</v>
      </c>
      <c r="B3" s="62" t="s">
        <v>139</v>
      </c>
      <c r="C3" s="3">
        <v>-4335.82</v>
      </c>
      <c r="D3" s="3"/>
    </row>
    <row r="4" spans="1:4" x14ac:dyDescent="0.2">
      <c r="A4" s="1" t="s">
        <v>43</v>
      </c>
      <c r="B4" s="62" t="s">
        <v>139</v>
      </c>
      <c r="C4" s="3">
        <v>-7009.5880159999997</v>
      </c>
      <c r="D4" s="3"/>
    </row>
    <row r="5" spans="1:4" x14ac:dyDescent="0.2">
      <c r="A5" s="1" t="s">
        <v>44</v>
      </c>
      <c r="B5" s="63" t="str">
        <f>'2015'!J4</f>
        <v>Marketing &amp; Promotional</v>
      </c>
      <c r="C5" s="3">
        <v>-1502.44</v>
      </c>
      <c r="D5" s="3"/>
    </row>
    <row r="6" spans="1:4" x14ac:dyDescent="0.2">
      <c r="A6" s="1" t="s">
        <v>4</v>
      </c>
      <c r="B6" s="63" t="str">
        <f>B5</f>
        <v>Marketing &amp; Promotional</v>
      </c>
      <c r="C6" s="3">
        <v>-8128.4496622000006</v>
      </c>
      <c r="D6" s="3"/>
    </row>
    <row r="7" spans="1:4" x14ac:dyDescent="0.2">
      <c r="A7" s="1" t="s">
        <v>7</v>
      </c>
      <c r="B7" s="62" t="str">
        <f>VLOOKUP(A7,'2016'!$A$2:$B$32,2,FALSE)</f>
        <v>Marketing &amp; Promotional</v>
      </c>
      <c r="C7" s="3">
        <v>-101.28</v>
      </c>
      <c r="D7" s="3"/>
    </row>
    <row r="8" spans="1:4" x14ac:dyDescent="0.2">
      <c r="A8" s="1" t="s">
        <v>34</v>
      </c>
      <c r="B8" s="62" t="str">
        <f>VLOOKUP(A8,'2016'!$A$2:$B$32,2,FALSE)</f>
        <v>COS</v>
      </c>
      <c r="C8" s="3">
        <v>-620.57600000000002</v>
      </c>
      <c r="D8" s="3"/>
    </row>
    <row r="9" spans="1:4" x14ac:dyDescent="0.2">
      <c r="A9" s="1" t="s">
        <v>9</v>
      </c>
      <c r="B9" s="62" t="str">
        <f>VLOOKUP(A9,'2016'!$A$2:$B$32,2,FALSE)</f>
        <v xml:space="preserve">General &amp; Administrative </v>
      </c>
      <c r="C9" s="3">
        <v>-24346</v>
      </c>
      <c r="D9" s="3"/>
    </row>
    <row r="10" spans="1:4" x14ac:dyDescent="0.2">
      <c r="A10" s="1" t="s">
        <v>10</v>
      </c>
      <c r="B10" s="62" t="str">
        <f>VLOOKUP(A10,'2016'!$A$2:$B$32,2,FALSE)</f>
        <v>Total Employment Expenses</v>
      </c>
      <c r="C10" s="3">
        <v>-26150.000000000007</v>
      </c>
      <c r="D10" s="3"/>
    </row>
    <row r="11" spans="1:4" x14ac:dyDescent="0.2">
      <c r="A11" s="1" t="s">
        <v>45</v>
      </c>
      <c r="B11" s="63" t="str">
        <f>'2015'!J3</f>
        <v xml:space="preserve">General &amp; Administrative </v>
      </c>
      <c r="C11" s="3">
        <v>-473.18</v>
      </c>
      <c r="D11" s="3"/>
    </row>
    <row r="12" spans="1:4" x14ac:dyDescent="0.2">
      <c r="A12" s="1" t="s">
        <v>46</v>
      </c>
      <c r="B12" s="62" t="s">
        <v>139</v>
      </c>
      <c r="C12" s="3">
        <v>-137.69999999999999</v>
      </c>
      <c r="D12" s="3"/>
    </row>
    <row r="13" spans="1:4" x14ac:dyDescent="0.2">
      <c r="A13" s="1" t="s">
        <v>47</v>
      </c>
      <c r="B13" s="62" t="s">
        <v>139</v>
      </c>
      <c r="C13" s="3">
        <v>-21</v>
      </c>
      <c r="D13" s="3"/>
    </row>
    <row r="14" spans="1:4" x14ac:dyDescent="0.2">
      <c r="A14" s="1" t="s">
        <v>48</v>
      </c>
      <c r="B14" s="62" t="s">
        <v>139</v>
      </c>
      <c r="C14" s="3">
        <v>-1956.97</v>
      </c>
      <c r="D14" s="3"/>
    </row>
    <row r="15" spans="1:4" x14ac:dyDescent="0.2">
      <c r="A15" s="1" t="s">
        <v>35</v>
      </c>
      <c r="B15" s="62" t="str">
        <f>VLOOKUP(A15,'2016'!$A$2:$B$32,2,FALSE)</f>
        <v>Other Expenses</v>
      </c>
      <c r="C15" s="3">
        <v>-1674.1499999999999</v>
      </c>
      <c r="D15" s="3"/>
    </row>
    <row r="16" spans="1:4" x14ac:dyDescent="0.2">
      <c r="A16" s="1" t="s">
        <v>36</v>
      </c>
      <c r="B16" s="62" t="str">
        <f>VLOOKUP(A16,'2016'!$A$2:$B$32,2,FALSE)</f>
        <v>Emprestimos</v>
      </c>
      <c r="C16" s="3">
        <v>-37392.97</v>
      </c>
      <c r="D16" s="3"/>
    </row>
    <row r="17" spans="1:4" x14ac:dyDescent="0.2">
      <c r="A17" s="1" t="s">
        <v>38</v>
      </c>
      <c r="B17" s="62" t="str">
        <f>VLOOKUP(A17,'2016'!$A$2:$B$32,2,FALSE)</f>
        <v>TAXES</v>
      </c>
      <c r="C17" s="3">
        <v>-417.72</v>
      </c>
      <c r="D17" s="3"/>
    </row>
    <row r="18" spans="1:4" x14ac:dyDescent="0.2">
      <c r="A18" s="1" t="s">
        <v>49</v>
      </c>
      <c r="B18" s="62" t="s">
        <v>139</v>
      </c>
      <c r="C18" s="3">
        <v>-7397.6399999999994</v>
      </c>
      <c r="D18" s="3"/>
    </row>
    <row r="19" spans="1:4" x14ac:dyDescent="0.2">
      <c r="A19" s="1" t="s">
        <v>39</v>
      </c>
      <c r="B19" s="62" t="str">
        <f>VLOOKUP(A19,'2016'!$A$2:$B$32,2,FALSE)</f>
        <v>TAXES</v>
      </c>
      <c r="C19" s="3">
        <v>-3521.4</v>
      </c>
      <c r="D19" s="3"/>
    </row>
    <row r="20" spans="1:4" x14ac:dyDescent="0.2">
      <c r="A20" s="1" t="s">
        <v>50</v>
      </c>
      <c r="B20" s="62" t="s">
        <v>139</v>
      </c>
      <c r="C20" s="3">
        <v>-90.68</v>
      </c>
      <c r="D20" s="3"/>
    </row>
    <row r="21" spans="1:4" x14ac:dyDescent="0.2">
      <c r="A21" s="1" t="s">
        <v>18</v>
      </c>
      <c r="B21" s="62" t="s">
        <v>139</v>
      </c>
      <c r="C21" s="3">
        <v>-14462.1685</v>
      </c>
      <c r="D21" s="3"/>
    </row>
    <row r="22" spans="1:4" x14ac:dyDescent="0.2">
      <c r="A22" s="1" t="s">
        <v>51</v>
      </c>
      <c r="B22" s="62" t="s">
        <v>139</v>
      </c>
      <c r="C22" s="3">
        <v>-2312.71</v>
      </c>
      <c r="D22" s="3"/>
    </row>
    <row r="23" spans="1:4" x14ac:dyDescent="0.2">
      <c r="A23" s="1" t="s">
        <v>19</v>
      </c>
      <c r="B23" s="62" t="str">
        <f>VLOOKUP(A23,'2016'!$A$2:$B$32,2,FALSE)</f>
        <v>Investimentos</v>
      </c>
      <c r="C23" s="3">
        <v>-754.6</v>
      </c>
      <c r="D23" s="3"/>
    </row>
    <row r="24" spans="1:4" x14ac:dyDescent="0.2">
      <c r="A24" s="1" t="s">
        <v>20</v>
      </c>
      <c r="B24" s="62" t="str">
        <f>VLOOKUP(A24,'2016'!$A$2:$B$32,2,FALSE)</f>
        <v>Operating Expenses</v>
      </c>
      <c r="C24" s="3">
        <v>-1171.56</v>
      </c>
      <c r="D24" s="3"/>
    </row>
    <row r="25" spans="1:4" x14ac:dyDescent="0.2">
      <c r="A25" s="1" t="s">
        <v>21</v>
      </c>
      <c r="B25" s="62">
        <f>VLOOKUP(A25,'2016'!$A$2:$B$32,2,FALSE)</f>
        <v>0</v>
      </c>
      <c r="C25" s="3"/>
      <c r="D25" s="3">
        <v>25.1</v>
      </c>
    </row>
    <row r="26" spans="1:4" x14ac:dyDescent="0.2">
      <c r="A26" s="1" t="s">
        <v>52</v>
      </c>
      <c r="B26" s="62">
        <v>0</v>
      </c>
      <c r="C26" s="3"/>
      <c r="D26" s="3">
        <v>-17906.650000000001</v>
      </c>
    </row>
    <row r="27" spans="1:4" x14ac:dyDescent="0.2">
      <c r="A27" s="1" t="s">
        <v>22</v>
      </c>
      <c r="B27" s="62" t="str">
        <f>VLOOKUP(A27,'2016'!$A$2:$B$32,2,FALSE)</f>
        <v>Other Expenses</v>
      </c>
      <c r="C27" s="3">
        <v>-782.97</v>
      </c>
      <c r="D27" s="3"/>
    </row>
    <row r="28" spans="1:4" x14ac:dyDescent="0.2">
      <c r="A28" s="1" t="s">
        <v>53</v>
      </c>
      <c r="B28" s="63" t="str">
        <f>B11</f>
        <v xml:space="preserve">General &amp; Administrative </v>
      </c>
      <c r="C28" s="3">
        <v>-174</v>
      </c>
      <c r="D28" s="3"/>
    </row>
    <row r="29" spans="1:4" x14ac:dyDescent="0.2">
      <c r="A29" s="1" t="s">
        <v>54</v>
      </c>
      <c r="B29" s="62" t="s">
        <v>141</v>
      </c>
      <c r="C29" s="3"/>
      <c r="D29" s="3"/>
    </row>
    <row r="30" spans="1:4" x14ac:dyDescent="0.2">
      <c r="A30" s="1" t="s">
        <v>55</v>
      </c>
      <c r="B30" s="62" t="s">
        <v>139</v>
      </c>
      <c r="C30" s="3">
        <v>-39.78</v>
      </c>
      <c r="D30" s="3"/>
    </row>
    <row r="31" spans="1:4" x14ac:dyDescent="0.2">
      <c r="A31" s="1" t="s">
        <v>56</v>
      </c>
      <c r="B31" s="62" t="s">
        <v>139</v>
      </c>
      <c r="C31" s="3">
        <v>-1506.12</v>
      </c>
      <c r="D31" s="3"/>
    </row>
    <row r="32" spans="1:4" x14ac:dyDescent="0.2">
      <c r="A32" s="1" t="s">
        <v>57</v>
      </c>
      <c r="B32" s="63" t="str">
        <f>B28</f>
        <v xml:space="preserve">General &amp; Administrative </v>
      </c>
      <c r="C32" s="3">
        <v>-7000</v>
      </c>
      <c r="D32" s="3"/>
    </row>
    <row r="33" spans="1:4" x14ac:dyDescent="0.2">
      <c r="A33" s="1" t="s">
        <v>25</v>
      </c>
      <c r="B33" s="62" t="str">
        <f>VLOOKUP(A33,'2016'!$A$2:$B$32,2,FALSE)</f>
        <v>COS</v>
      </c>
      <c r="C33" s="3"/>
      <c r="D33" s="3">
        <v>252285.49</v>
      </c>
    </row>
    <row r="34" spans="1:4" x14ac:dyDescent="0.2">
      <c r="A34" s="1" t="s">
        <v>26</v>
      </c>
      <c r="B34" s="62" t="str">
        <f>VLOOKUP(A34,'2016'!$A$2:$B$32,2,FALSE)</f>
        <v>Dividendos</v>
      </c>
      <c r="C34" s="3">
        <v>-94300</v>
      </c>
      <c r="D34" s="3"/>
    </row>
    <row r="35" spans="1:4" x14ac:dyDescent="0.2">
      <c r="A35" s="1" t="s">
        <v>58</v>
      </c>
      <c r="B35" s="63" t="str">
        <f>B32</f>
        <v xml:space="preserve">General &amp; Administrative </v>
      </c>
      <c r="C35" s="3">
        <v>-6154</v>
      </c>
      <c r="D35" s="3"/>
    </row>
    <row r="36" spans="1:4" x14ac:dyDescent="0.2">
      <c r="A36" s="1" t="s">
        <v>59</v>
      </c>
      <c r="B36" s="63" t="str">
        <f>B35</f>
        <v xml:space="preserve">General &amp; Administrative </v>
      </c>
      <c r="C36" s="3">
        <v>-997.75720000000001</v>
      </c>
      <c r="D36" s="3"/>
    </row>
    <row r="37" spans="1:4" x14ac:dyDescent="0.2">
      <c r="A37" s="1" t="s">
        <v>60</v>
      </c>
      <c r="B37" s="62">
        <v>0</v>
      </c>
      <c r="C37" s="3"/>
      <c r="D37" s="3">
        <v>7918.35</v>
      </c>
    </row>
    <row r="38" spans="1:4" x14ac:dyDescent="0.2">
      <c r="A38" s="1" t="s">
        <v>27</v>
      </c>
      <c r="B38" s="62" t="str">
        <f>VLOOKUP(A38,'2016'!$A$2:$B$32,2,FALSE)</f>
        <v>COS</v>
      </c>
      <c r="C38" s="3">
        <v>-15721.9</v>
      </c>
      <c r="D38" s="3"/>
    </row>
    <row r="39" spans="1:4" x14ac:dyDescent="0.2">
      <c r="A39" s="1" t="s">
        <v>29</v>
      </c>
      <c r="B39" s="62" t="str">
        <f>VLOOKUP(A39,'2016'!$A$2:$B$32,2,FALSE)</f>
        <v>Operating Expenses</v>
      </c>
      <c r="C39" s="3">
        <v>0</v>
      </c>
      <c r="D39" s="3"/>
    </row>
    <row r="40" spans="1:4" x14ac:dyDescent="0.2">
      <c r="A40" s="1" t="s">
        <v>61</v>
      </c>
      <c r="B40" s="62" t="s">
        <v>139</v>
      </c>
      <c r="C40" s="3">
        <v>-353.48</v>
      </c>
      <c r="D40" s="3"/>
    </row>
    <row r="41" spans="1:4" x14ac:dyDescent="0.2">
      <c r="A41" s="1" t="s">
        <v>31</v>
      </c>
      <c r="B41" s="62" t="str">
        <f>VLOOKUP(A41,'2016'!$A$2:$B$32,2,FALSE)</f>
        <v>COS</v>
      </c>
      <c r="C41" s="3">
        <v>-4400</v>
      </c>
      <c r="D41" s="3"/>
    </row>
    <row r="42" spans="1:4" x14ac:dyDescent="0.2">
      <c r="A42" s="1" t="s">
        <v>32</v>
      </c>
      <c r="B42" s="62" t="str">
        <f>VLOOKUP(A42,'2016'!$A$2:$B$32,2,FALSE)</f>
        <v>COS</v>
      </c>
      <c r="C42" s="3">
        <v>-3080</v>
      </c>
      <c r="D42" s="3"/>
    </row>
    <row r="43" spans="1:4" x14ac:dyDescent="0.2">
      <c r="A43" s="1" t="s">
        <v>62</v>
      </c>
      <c r="B43" s="62">
        <v>0</v>
      </c>
      <c r="C43" s="3"/>
      <c r="D43" s="3">
        <v>2327.1</v>
      </c>
    </row>
    <row r="45" spans="1:4" x14ac:dyDescent="0.2">
      <c r="C45" s="4">
        <f>SUM(C2:C43)</f>
        <v>-278969.42937819997</v>
      </c>
      <c r="D45" s="4">
        <f>SUM(D2:D43)</f>
        <v>244649.39</v>
      </c>
    </row>
    <row r="49" spans="1:3" x14ac:dyDescent="0.2">
      <c r="A49" t="s">
        <v>65</v>
      </c>
      <c r="C49" s="4">
        <v>300000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9"/>
  <sheetViews>
    <sheetView tabSelected="1" topLeftCell="A8" workbookViewId="0">
      <selection activeCell="F39" sqref="F39"/>
    </sheetView>
  </sheetViews>
  <sheetFormatPr baseColWidth="10" defaultColWidth="8.83203125" defaultRowHeight="16" x14ac:dyDescent="0.2"/>
  <cols>
    <col min="3" max="3" width="51.83203125" customWidth="1"/>
    <col min="4" max="4" width="14.5" bestFit="1" customWidth="1"/>
    <col min="5" max="5" width="13.6640625" customWidth="1"/>
    <col min="6" max="6" width="13.5" customWidth="1"/>
    <col min="7" max="7" width="14.33203125" customWidth="1"/>
    <col min="8" max="8" width="5.33203125" customWidth="1"/>
    <col min="9" max="9" width="69.1640625" customWidth="1"/>
    <col min="10" max="10" width="14.33203125" customWidth="1"/>
  </cols>
  <sheetData>
    <row r="1" spans="1:8" ht="21" thickBot="1" x14ac:dyDescent="0.3">
      <c r="A1" s="74" t="s">
        <v>90</v>
      </c>
      <c r="B1" s="74"/>
      <c r="C1" s="74"/>
      <c r="D1" s="18"/>
      <c r="E1" s="18"/>
      <c r="F1" s="5"/>
    </row>
    <row r="2" spans="1:8" ht="19" thickTop="1" thickBot="1" x14ac:dyDescent="0.25">
      <c r="A2" s="19" t="s">
        <v>91</v>
      </c>
    </row>
    <row r="3" spans="1:8" ht="17" thickTop="1" x14ac:dyDescent="0.2">
      <c r="A3" t="s">
        <v>92</v>
      </c>
    </row>
    <row r="4" spans="1:8" x14ac:dyDescent="0.2">
      <c r="A4" s="13" t="s">
        <v>93</v>
      </c>
    </row>
    <row r="5" spans="1:8" x14ac:dyDescent="0.2">
      <c r="A5" s="13" t="s">
        <v>94</v>
      </c>
    </row>
    <row r="6" spans="1:8" x14ac:dyDescent="0.2">
      <c r="A6" s="13" t="s">
        <v>95</v>
      </c>
    </row>
    <row r="7" spans="1:8" x14ac:dyDescent="0.2">
      <c r="A7" s="13" t="s">
        <v>96</v>
      </c>
    </row>
    <row r="8" spans="1:8" x14ac:dyDescent="0.2">
      <c r="A8" t="s">
        <v>97</v>
      </c>
    </row>
    <row r="9" spans="1:8" x14ac:dyDescent="0.2">
      <c r="A9" s="75" t="s">
        <v>108</v>
      </c>
      <c r="B9" s="76"/>
      <c r="C9" s="77"/>
      <c r="D9" s="20">
        <v>43100</v>
      </c>
      <c r="E9" s="21">
        <v>42735</v>
      </c>
      <c r="F9" s="22">
        <v>42369</v>
      </c>
      <c r="G9" s="23"/>
      <c r="H9" s="23"/>
    </row>
    <row r="10" spans="1:8" ht="18" thickBot="1" x14ac:dyDescent="0.25">
      <c r="A10" s="69" t="s">
        <v>98</v>
      </c>
      <c r="B10" s="69"/>
      <c r="C10" s="70"/>
      <c r="D10" s="24"/>
      <c r="E10" s="24"/>
      <c r="F10" s="24"/>
      <c r="G10" s="23"/>
      <c r="H10" s="23"/>
    </row>
    <row r="11" spans="1:8" ht="17" thickTop="1" x14ac:dyDescent="0.2">
      <c r="A11" s="25" t="s">
        <v>99</v>
      </c>
      <c r="B11" s="26"/>
      <c r="C11" s="27"/>
      <c r="D11" s="27"/>
      <c r="E11" s="27"/>
      <c r="F11" s="28"/>
      <c r="G11" s="23"/>
      <c r="H11" s="23"/>
    </row>
    <row r="12" spans="1:8" x14ac:dyDescent="0.2">
      <c r="A12" s="43"/>
      <c r="B12" s="39" t="s">
        <v>3</v>
      </c>
      <c r="C12" s="44"/>
      <c r="D12" s="44"/>
      <c r="E12" s="44"/>
      <c r="F12" s="44"/>
      <c r="G12" s="23"/>
      <c r="H12" s="23"/>
    </row>
    <row r="13" spans="1:8" x14ac:dyDescent="0.2">
      <c r="A13" s="9"/>
      <c r="B13" s="72" t="s">
        <v>109</v>
      </c>
      <c r="C13" s="72"/>
      <c r="D13" s="29">
        <v>1493.27</v>
      </c>
      <c r="E13" s="29">
        <v>20415.07</v>
      </c>
      <c r="F13" s="29">
        <v>17733.2</v>
      </c>
      <c r="G13" s="23"/>
      <c r="H13" s="23"/>
    </row>
    <row r="14" spans="1:8" x14ac:dyDescent="0.2">
      <c r="A14" s="9"/>
      <c r="B14" s="72" t="s">
        <v>110</v>
      </c>
      <c r="C14" s="72"/>
      <c r="D14" s="29">
        <v>0</v>
      </c>
      <c r="E14" s="29">
        <v>0</v>
      </c>
      <c r="F14" s="29">
        <v>0</v>
      </c>
      <c r="G14" s="23"/>
      <c r="H14" s="23"/>
    </row>
    <row r="15" spans="1:8" x14ac:dyDescent="0.2">
      <c r="A15" s="9"/>
      <c r="B15" s="78" t="s">
        <v>111</v>
      </c>
      <c r="C15" s="78"/>
      <c r="D15" s="30" t="s">
        <v>74</v>
      </c>
      <c r="E15" s="30" t="s">
        <v>74</v>
      </c>
      <c r="F15" s="31" t="s">
        <v>74</v>
      </c>
      <c r="G15" s="23"/>
      <c r="H15" s="23"/>
    </row>
    <row r="16" spans="1:8" x14ac:dyDescent="0.2">
      <c r="A16" s="9"/>
      <c r="B16" s="32"/>
      <c r="C16" s="33" t="s">
        <v>112</v>
      </c>
      <c r="D16" s="29">
        <v>0</v>
      </c>
      <c r="E16" s="29">
        <v>0</v>
      </c>
      <c r="F16" s="29">
        <v>0</v>
      </c>
      <c r="G16" s="34"/>
      <c r="H16" s="34"/>
    </row>
    <row r="17" spans="1:9" x14ac:dyDescent="0.2">
      <c r="A17" s="9"/>
      <c r="B17" s="32"/>
      <c r="C17" s="35" t="s">
        <v>113</v>
      </c>
      <c r="D17" s="29">
        <v>0</v>
      </c>
      <c r="E17" s="29">
        <v>0</v>
      </c>
      <c r="F17" s="29">
        <v>0</v>
      </c>
      <c r="G17" s="34"/>
      <c r="H17" s="34"/>
      <c r="I17" s="34"/>
    </row>
    <row r="18" spans="1:9" x14ac:dyDescent="0.2">
      <c r="A18" s="9"/>
      <c r="B18" s="32"/>
      <c r="C18" s="35" t="s">
        <v>114</v>
      </c>
      <c r="D18" s="29">
        <v>0</v>
      </c>
      <c r="E18" s="29">
        <v>0</v>
      </c>
      <c r="F18" s="29">
        <v>0</v>
      </c>
      <c r="G18" s="34"/>
      <c r="H18" s="34"/>
      <c r="I18" s="34"/>
    </row>
    <row r="19" spans="1:9" x14ac:dyDescent="0.2">
      <c r="A19" s="9"/>
      <c r="B19" s="36"/>
      <c r="C19" s="10" t="s">
        <v>115</v>
      </c>
      <c r="D19" s="37">
        <f>SUM(D16:D18)</f>
        <v>0</v>
      </c>
      <c r="E19" s="37">
        <f>SUM(E16:E18)</f>
        <v>0</v>
      </c>
      <c r="F19" s="38">
        <f>SUM(F16:F18)</f>
        <v>0</v>
      </c>
      <c r="G19" s="23"/>
      <c r="H19" s="23"/>
      <c r="I19" s="23"/>
    </row>
    <row r="20" spans="1:9" x14ac:dyDescent="0.2">
      <c r="A20" s="9"/>
      <c r="B20" s="39" t="s">
        <v>116</v>
      </c>
      <c r="C20" s="39"/>
      <c r="D20" s="40">
        <v>0</v>
      </c>
      <c r="E20" s="40">
        <v>0</v>
      </c>
      <c r="F20" s="41">
        <v>0</v>
      </c>
      <c r="G20" s="23"/>
      <c r="H20" s="23"/>
      <c r="I20" s="23"/>
    </row>
    <row r="21" spans="1:9" x14ac:dyDescent="0.2">
      <c r="A21" s="9"/>
      <c r="B21" s="39" t="s">
        <v>117</v>
      </c>
      <c r="C21" s="39"/>
      <c r="D21" s="40">
        <v>0</v>
      </c>
      <c r="E21" s="40">
        <v>0</v>
      </c>
      <c r="F21" s="41">
        <v>0</v>
      </c>
      <c r="G21" s="23"/>
      <c r="H21" s="23"/>
      <c r="I21" s="23"/>
    </row>
    <row r="22" spans="1:9" x14ac:dyDescent="0.2">
      <c r="A22" s="67" t="s">
        <v>118</v>
      </c>
      <c r="B22" s="67"/>
      <c r="C22" s="68"/>
      <c r="D22" s="42" t="e">
        <f>D13+D14+D19+#REF!+D20+D21</f>
        <v>#REF!</v>
      </c>
      <c r="E22" s="42" t="e">
        <f>E13+E14+E19+#REF!+E20+E21</f>
        <v>#REF!</v>
      </c>
      <c r="F22" s="42" t="e">
        <f>F13+F14+F19+#REF!+F20+F21</f>
        <v>#REF!</v>
      </c>
      <c r="G22" s="23"/>
      <c r="H22" s="23"/>
      <c r="I22" s="23"/>
    </row>
    <row r="23" spans="1:9" x14ac:dyDescent="0.2">
      <c r="A23" s="43" t="s">
        <v>119</v>
      </c>
      <c r="B23" s="39"/>
      <c r="C23" s="44"/>
      <c r="D23" s="45" t="s">
        <v>74</v>
      </c>
      <c r="E23" s="45" t="s">
        <v>74</v>
      </c>
      <c r="F23" s="46" t="s">
        <v>74</v>
      </c>
      <c r="G23" s="23"/>
      <c r="H23" s="23"/>
      <c r="I23" s="23"/>
    </row>
    <row r="24" spans="1:9" x14ac:dyDescent="0.2">
      <c r="A24" s="43"/>
      <c r="B24" s="47" t="s">
        <v>120</v>
      </c>
      <c r="C24" s="36"/>
      <c r="D24" s="29">
        <v>0</v>
      </c>
      <c r="E24" s="29">
        <v>0</v>
      </c>
      <c r="F24" s="29">
        <v>0</v>
      </c>
      <c r="G24" s="23"/>
      <c r="H24" s="23"/>
      <c r="I24" s="23"/>
    </row>
    <row r="25" spans="1:9" x14ac:dyDescent="0.2">
      <c r="A25" s="43"/>
      <c r="B25" s="47" t="s">
        <v>121</v>
      </c>
      <c r="C25" s="36"/>
      <c r="D25" s="29">
        <v>0</v>
      </c>
      <c r="E25" s="29">
        <v>0</v>
      </c>
      <c r="F25" s="29">
        <v>0</v>
      </c>
      <c r="G25" s="23"/>
      <c r="H25" s="23"/>
      <c r="I25" s="23"/>
    </row>
    <row r="26" spans="1:9" x14ac:dyDescent="0.2">
      <c r="A26" s="67" t="s">
        <v>122</v>
      </c>
      <c r="B26" s="67"/>
      <c r="C26" s="68"/>
      <c r="D26" s="42" t="e">
        <f>SUM(#REF!)</f>
        <v>#REF!</v>
      </c>
      <c r="E26" s="42" t="e">
        <f>SUM(#REF!)</f>
        <v>#REF!</v>
      </c>
      <c r="F26" s="42" t="e">
        <f>SUM(#REF!)</f>
        <v>#REF!</v>
      </c>
      <c r="G26" s="23"/>
      <c r="H26" s="23"/>
      <c r="I26" s="23"/>
    </row>
    <row r="27" spans="1:9" ht="23.25" customHeight="1" x14ac:dyDescent="0.2">
      <c r="A27" s="48" t="s">
        <v>123</v>
      </c>
      <c r="B27" s="48"/>
      <c r="C27" s="48"/>
      <c r="D27" s="42" t="e">
        <f>D22+D26</f>
        <v>#REF!</v>
      </c>
      <c r="E27" s="42" t="e">
        <f>E22+E26</f>
        <v>#REF!</v>
      </c>
      <c r="F27" s="42" t="e">
        <f>F22+F26</f>
        <v>#REF!</v>
      </c>
      <c r="G27" s="23"/>
      <c r="H27" s="23"/>
      <c r="I27" s="23"/>
    </row>
    <row r="28" spans="1:9" ht="18" thickBot="1" x14ac:dyDescent="0.25">
      <c r="A28" s="69" t="s">
        <v>124</v>
      </c>
      <c r="B28" s="69"/>
      <c r="C28" s="70"/>
      <c r="D28" s="49"/>
      <c r="E28" s="49"/>
      <c r="F28" s="49"/>
      <c r="G28" s="23"/>
      <c r="H28" s="23"/>
      <c r="I28" s="23"/>
    </row>
    <row r="29" spans="1:9" ht="17" thickTop="1" x14ac:dyDescent="0.2">
      <c r="A29" s="39" t="s">
        <v>125</v>
      </c>
      <c r="B29" s="39"/>
      <c r="C29" s="44"/>
      <c r="D29" s="44"/>
      <c r="E29" s="44"/>
      <c r="F29" s="50"/>
      <c r="G29" s="23"/>
      <c r="H29" s="23"/>
      <c r="I29" s="23"/>
    </row>
    <row r="30" spans="1:9" x14ac:dyDescent="0.2">
      <c r="A30" s="43"/>
      <c r="B30" s="47" t="s">
        <v>36</v>
      </c>
      <c r="C30" s="36"/>
      <c r="D30" s="40">
        <f>-DRE!J36</f>
        <v>37392.97</v>
      </c>
      <c r="E30" s="40">
        <v>0</v>
      </c>
      <c r="F30" s="40">
        <v>0</v>
      </c>
      <c r="G30" s="34"/>
      <c r="H30" s="34"/>
      <c r="I30" s="34"/>
    </row>
    <row r="31" spans="1:9" x14ac:dyDescent="0.2">
      <c r="A31" s="43"/>
      <c r="B31" s="47" t="s">
        <v>126</v>
      </c>
      <c r="C31" s="47"/>
      <c r="D31" s="40">
        <v>0</v>
      </c>
      <c r="E31" s="40">
        <v>0</v>
      </c>
      <c r="F31" s="40">
        <v>0</v>
      </c>
      <c r="G31" s="34"/>
      <c r="H31" s="34"/>
      <c r="I31" s="34"/>
    </row>
    <row r="32" spans="1:9" x14ac:dyDescent="0.2">
      <c r="A32" s="43"/>
      <c r="B32" s="72" t="s">
        <v>113</v>
      </c>
      <c r="C32" s="73"/>
      <c r="D32" s="40">
        <v>76117.59</v>
      </c>
      <c r="E32" s="40">
        <v>53369.68</v>
      </c>
      <c r="F32" s="40">
        <v>25027.34</v>
      </c>
      <c r="G32" s="34"/>
      <c r="H32" s="34"/>
      <c r="I32" s="34"/>
    </row>
    <row r="33" spans="1:9" x14ac:dyDescent="0.2">
      <c r="A33" s="43"/>
      <c r="B33" s="72" t="s">
        <v>15</v>
      </c>
      <c r="C33" s="73"/>
      <c r="D33" s="40">
        <v>0</v>
      </c>
      <c r="E33" s="40">
        <v>0</v>
      </c>
      <c r="F33" s="40">
        <v>0</v>
      </c>
      <c r="G33" s="34"/>
      <c r="H33" s="34"/>
      <c r="I33" s="34"/>
    </row>
    <row r="34" spans="1:9" x14ac:dyDescent="0.2">
      <c r="A34" s="67" t="s">
        <v>127</v>
      </c>
      <c r="B34" s="67" t="s">
        <v>100</v>
      </c>
      <c r="C34" s="68"/>
      <c r="D34" s="42">
        <f>SUM(D30:D33)</f>
        <v>113510.56</v>
      </c>
      <c r="E34" s="42">
        <f>SUM(E30:E33)</f>
        <v>53369.68</v>
      </c>
      <c r="F34" s="42">
        <f>SUM(F30:F33)</f>
        <v>25027.34</v>
      </c>
      <c r="G34" s="23"/>
      <c r="H34" s="23"/>
      <c r="I34" s="23"/>
    </row>
    <row r="35" spans="1:9" ht="21" customHeight="1" x14ac:dyDescent="0.2">
      <c r="A35" s="48" t="s">
        <v>128</v>
      </c>
      <c r="B35" s="48"/>
      <c r="C35" s="48"/>
      <c r="D35" s="42" t="e">
        <f>D34+#REF!</f>
        <v>#REF!</v>
      </c>
      <c r="E35" s="42" t="e">
        <f>E34+#REF!</f>
        <v>#REF!</v>
      </c>
      <c r="F35" s="42" t="e">
        <f>F34+#REF!</f>
        <v>#REF!</v>
      </c>
      <c r="G35" s="23"/>
      <c r="H35" s="23"/>
      <c r="I35" s="23"/>
    </row>
    <row r="36" spans="1:9" ht="18" thickBot="1" x14ac:dyDescent="0.25">
      <c r="A36" s="69" t="s">
        <v>129</v>
      </c>
      <c r="B36" s="69"/>
      <c r="C36" s="70"/>
      <c r="D36" s="54"/>
      <c r="E36" s="54"/>
      <c r="F36" s="54"/>
      <c r="G36" s="23"/>
      <c r="H36" s="23"/>
      <c r="I36" s="23"/>
    </row>
    <row r="37" spans="1:9" ht="17" thickTop="1" x14ac:dyDescent="0.2">
      <c r="A37" s="55"/>
      <c r="B37" s="47" t="s">
        <v>130</v>
      </c>
      <c r="C37" s="51"/>
      <c r="D37" s="40">
        <v>300000</v>
      </c>
      <c r="E37" s="40">
        <v>20000</v>
      </c>
      <c r="F37" s="40">
        <v>20000</v>
      </c>
      <c r="G37" s="23"/>
      <c r="H37" s="23"/>
      <c r="I37" s="23"/>
    </row>
    <row r="38" spans="1:9" s="17" customFormat="1" x14ac:dyDescent="0.2">
      <c r="A38" s="55"/>
      <c r="B38" s="47" t="s">
        <v>149</v>
      </c>
      <c r="C38" s="51"/>
      <c r="D38" s="40">
        <v>-280000</v>
      </c>
      <c r="E38" s="40">
        <v>0</v>
      </c>
      <c r="F38" s="40">
        <v>0</v>
      </c>
      <c r="G38" s="23"/>
      <c r="H38" s="23"/>
      <c r="I38" s="23"/>
    </row>
    <row r="39" spans="1:9" x14ac:dyDescent="0.2">
      <c r="A39" s="36"/>
      <c r="B39" s="47" t="s">
        <v>131</v>
      </c>
      <c r="C39" s="51"/>
      <c r="D39" s="40">
        <v>0</v>
      </c>
      <c r="E39" s="40">
        <v>0</v>
      </c>
      <c r="F39" s="40">
        <v>0</v>
      </c>
    </row>
    <row r="40" spans="1:9" x14ac:dyDescent="0.2">
      <c r="A40" s="36"/>
      <c r="B40" s="47" t="s">
        <v>132</v>
      </c>
      <c r="C40" s="36"/>
      <c r="D40" s="40">
        <f>DRE!C19+DRE!J35</f>
        <v>-9218.1028621999867</v>
      </c>
      <c r="E40" s="40">
        <f>DRE!D19+DRE!J21</f>
        <v>-4668.7940731707786</v>
      </c>
      <c r="F40" s="40">
        <f>DRE!E19+DRE!J9</f>
        <v>252942.42000547337</v>
      </c>
    </row>
    <row r="41" spans="1:9" ht="23.25" customHeight="1" x14ac:dyDescent="0.2">
      <c r="A41" s="52" t="s">
        <v>101</v>
      </c>
      <c r="B41" s="52"/>
      <c r="C41" s="52"/>
      <c r="D41" s="53">
        <f>SUM(D37:D40)</f>
        <v>10781.897137800013</v>
      </c>
      <c r="E41" s="53">
        <f>SUM(E37:E40)</f>
        <v>15331.205926829221</v>
      </c>
      <c r="F41" s="53">
        <f>SUM(F37:F40)</f>
        <v>272942.42000547337</v>
      </c>
    </row>
    <row r="42" spans="1:9" s="36" customFormat="1" ht="18" thickBot="1" x14ac:dyDescent="0.25">
      <c r="A42" s="56" t="s">
        <v>102</v>
      </c>
      <c r="B42" s="56"/>
      <c r="C42" s="56"/>
      <c r="D42" s="57"/>
      <c r="E42" s="57"/>
      <c r="F42" s="57"/>
    </row>
    <row r="43" spans="1:9" ht="17" thickTop="1" x14ac:dyDescent="0.2"/>
    <row r="44" spans="1:9" x14ac:dyDescent="0.2">
      <c r="A44" s="58" t="s">
        <v>103</v>
      </c>
      <c r="B44" s="58"/>
      <c r="C44" s="58"/>
      <c r="D44" t="e">
        <f>D22/D34</f>
        <v>#REF!</v>
      </c>
      <c r="E44" t="e">
        <f>E22/E34</f>
        <v>#REF!</v>
      </c>
      <c r="F44" t="e">
        <f>F22/F34</f>
        <v>#REF!</v>
      </c>
    </row>
    <row r="45" spans="1:9" x14ac:dyDescent="0.2">
      <c r="A45" s="59" t="s">
        <v>104</v>
      </c>
      <c r="B45" s="60"/>
      <c r="C45" s="60"/>
      <c r="D45" s="61" t="e">
        <f>(D22-#REF!) /(D34-D30)</f>
        <v>#REF!</v>
      </c>
      <c r="E45" s="61" t="e">
        <f>(E22-#REF!) /(E34-E30)</f>
        <v>#REF!</v>
      </c>
      <c r="F45" s="61" t="e">
        <f>(F22-#REF!) /(F34-F30)</f>
        <v>#REF!</v>
      </c>
    </row>
    <row r="46" spans="1:9" x14ac:dyDescent="0.2">
      <c r="A46" s="59" t="s">
        <v>105</v>
      </c>
      <c r="B46" s="60"/>
      <c r="C46" s="60"/>
      <c r="D46" s="61" t="e">
        <f>D22-D34</f>
        <v>#REF!</v>
      </c>
      <c r="E46" s="61" t="e">
        <f>E22-E34</f>
        <v>#REF!</v>
      </c>
      <c r="F46" s="61" t="e">
        <f>F22-F34</f>
        <v>#REF!</v>
      </c>
    </row>
    <row r="47" spans="1:9" x14ac:dyDescent="0.2">
      <c r="A47" s="59" t="s">
        <v>106</v>
      </c>
      <c r="B47" s="60"/>
      <c r="C47" s="60"/>
      <c r="D47" t="e">
        <f>D35/D27</f>
        <v>#REF!</v>
      </c>
      <c r="E47" t="e">
        <f>E35/E27</f>
        <v>#REF!</v>
      </c>
      <c r="F47" t="e">
        <f>F35/F27</f>
        <v>#REF!</v>
      </c>
    </row>
    <row r="48" spans="1:9" x14ac:dyDescent="0.2">
      <c r="A48" s="59" t="s">
        <v>107</v>
      </c>
      <c r="B48" s="60"/>
      <c r="C48" s="60"/>
      <c r="D48" t="e">
        <f>D35/D41</f>
        <v>#REF!</v>
      </c>
      <c r="E48" t="e">
        <f>E35/E41</f>
        <v>#REF!</v>
      </c>
      <c r="F48" t="e">
        <f>F35/F41</f>
        <v>#REF!</v>
      </c>
    </row>
    <row r="49" spans="1:3" x14ac:dyDescent="0.2">
      <c r="A49" s="71"/>
      <c r="B49" s="71"/>
      <c r="C49" s="71"/>
    </row>
  </sheetData>
  <mergeCells count="14">
    <mergeCell ref="B15:C15"/>
    <mergeCell ref="A22:C22"/>
    <mergeCell ref="A1:C1"/>
    <mergeCell ref="A9:C9"/>
    <mergeCell ref="A10:C10"/>
    <mergeCell ref="B13:C13"/>
    <mergeCell ref="B14:C14"/>
    <mergeCell ref="A34:C34"/>
    <mergeCell ref="A36:C36"/>
    <mergeCell ref="A49:C49"/>
    <mergeCell ref="A26:C26"/>
    <mergeCell ref="A28:C28"/>
    <mergeCell ref="B32:C32"/>
    <mergeCell ref="B33:C33"/>
  </mergeCells>
  <pageMargins left="0.75" right="0.75" top="1" bottom="1" header="0.5" footer="0.5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3"/>
  <sheetViews>
    <sheetView topLeftCell="A22" workbookViewId="0">
      <selection activeCell="J36" sqref="J36"/>
    </sheetView>
  </sheetViews>
  <sheetFormatPr baseColWidth="10" defaultRowHeight="16" x14ac:dyDescent="0.2"/>
  <cols>
    <col min="1" max="1" width="16.33203125" bestFit="1" customWidth="1"/>
    <col min="2" max="2" width="26.33203125" bestFit="1" customWidth="1"/>
    <col min="3" max="3" width="15.6640625" style="98" customWidth="1"/>
    <col min="4" max="4" width="13.83203125" style="98" customWidth="1"/>
    <col min="5" max="5" width="14" style="98" bestFit="1" customWidth="1"/>
    <col min="9" max="9" width="24" bestFit="1" customWidth="1"/>
    <col min="10" max="10" width="13.5" style="4" bestFit="1" customWidth="1"/>
  </cols>
  <sheetData>
    <row r="1" spans="1:11" ht="21" thickBot="1" x14ac:dyDescent="0.3">
      <c r="A1" s="102" t="s">
        <v>66</v>
      </c>
      <c r="B1" s="102"/>
      <c r="C1" s="89"/>
      <c r="D1" s="89"/>
      <c r="E1" s="89"/>
    </row>
    <row r="2" spans="1:11" ht="17" thickTop="1" x14ac:dyDescent="0.2">
      <c r="A2" s="79" t="s">
        <v>67</v>
      </c>
      <c r="B2" s="80"/>
      <c r="C2" s="90" t="s">
        <v>133</v>
      </c>
      <c r="D2" s="90" t="s">
        <v>134</v>
      </c>
      <c r="E2" s="90" t="s">
        <v>89</v>
      </c>
    </row>
    <row r="3" spans="1:11" x14ac:dyDescent="0.2">
      <c r="A3" s="100" t="s">
        <v>68</v>
      </c>
      <c r="B3" s="101"/>
      <c r="C3" s="91"/>
      <c r="D3" s="91"/>
      <c r="E3" s="91"/>
    </row>
    <row r="4" spans="1:11" x14ac:dyDescent="0.2">
      <c r="A4" s="7"/>
      <c r="B4" s="8" t="s">
        <v>69</v>
      </c>
      <c r="C4" s="92">
        <f>'2017'!D45</f>
        <v>244649.39</v>
      </c>
      <c r="D4" s="92">
        <f>'2016'!D34</f>
        <v>285101.02792682924</v>
      </c>
      <c r="E4" s="92">
        <f>'2015'!D36</f>
        <v>2065410.8921463948</v>
      </c>
    </row>
    <row r="5" spans="1:11" x14ac:dyDescent="0.2">
      <c r="A5" s="9"/>
      <c r="B5" s="10" t="s">
        <v>147</v>
      </c>
      <c r="C5" s="92">
        <v>-56608.41</v>
      </c>
      <c r="D5" s="92">
        <v>-26159.88</v>
      </c>
      <c r="E5" s="92">
        <f>J16</f>
        <v>-202661.87999999998</v>
      </c>
    </row>
    <row r="6" spans="1:11" x14ac:dyDescent="0.2">
      <c r="B6" s="11" t="s">
        <v>70</v>
      </c>
      <c r="C6" s="93">
        <f>C4+C5</f>
        <v>188040.98</v>
      </c>
      <c r="D6" s="93">
        <f>D4+D5</f>
        <v>258941.14792682923</v>
      </c>
      <c r="E6" s="93">
        <f>E4+E5</f>
        <v>1862749.0121463949</v>
      </c>
    </row>
    <row r="7" spans="1:11" x14ac:dyDescent="0.2">
      <c r="B7" s="12" t="s">
        <v>71</v>
      </c>
      <c r="C7" s="92">
        <f>-J34</f>
        <v>23822.475999999999</v>
      </c>
      <c r="D7" s="92">
        <f>-J20</f>
        <v>83901.092000000004</v>
      </c>
      <c r="E7" s="92">
        <f>-J8</f>
        <v>1210072.3132520327</v>
      </c>
      <c r="I7" s="87" t="s">
        <v>3</v>
      </c>
      <c r="J7" s="103">
        <v>-0.34999999999999787</v>
      </c>
    </row>
    <row r="8" spans="1:11" x14ac:dyDescent="0.2">
      <c r="B8" s="11" t="s">
        <v>72</v>
      </c>
      <c r="C8" s="93">
        <f>C6-C7</f>
        <v>164218.50400000002</v>
      </c>
      <c r="D8" s="93">
        <f>D6-D7</f>
        <v>175040.05592682923</v>
      </c>
      <c r="E8" s="93">
        <f>E6-E7</f>
        <v>652676.6988943622</v>
      </c>
      <c r="I8" s="87" t="s">
        <v>138</v>
      </c>
      <c r="J8" s="103">
        <v>-1210072.3132520327</v>
      </c>
      <c r="K8" t="s">
        <v>146</v>
      </c>
    </row>
    <row r="9" spans="1:11" x14ac:dyDescent="0.2">
      <c r="B9" s="6" t="s">
        <v>73</v>
      </c>
      <c r="C9" s="94" t="s">
        <v>74</v>
      </c>
      <c r="D9" s="94" t="s">
        <v>74</v>
      </c>
      <c r="E9" s="94" t="s">
        <v>74</v>
      </c>
      <c r="I9" s="87" t="s">
        <v>112</v>
      </c>
      <c r="J9" s="103">
        <v>-228860.27999999997</v>
      </c>
    </row>
    <row r="10" spans="1:11" x14ac:dyDescent="0.2">
      <c r="A10" s="13"/>
      <c r="B10" s="14" t="s">
        <v>75</v>
      </c>
      <c r="C10" s="95">
        <f>VLOOKUP(B10,$I$34:$J$43,2,FALSE)</f>
        <v>-39625.7572</v>
      </c>
      <c r="D10" s="92">
        <f>VLOOKUP(B10,$I$20:$J$30,2,FALSE)</f>
        <v>-7532.25</v>
      </c>
      <c r="E10" s="95">
        <f>VLOOKUP(B10,$I$7:$J$17,2,FALSE)</f>
        <v>-20188.129999999997</v>
      </c>
      <c r="I10" s="87" t="s">
        <v>75</v>
      </c>
      <c r="J10" s="103">
        <v>-20188.129999999997</v>
      </c>
      <c r="K10" t="s">
        <v>146</v>
      </c>
    </row>
    <row r="11" spans="1:11" x14ac:dyDescent="0.2">
      <c r="A11" s="13"/>
      <c r="B11" s="14" t="s">
        <v>76</v>
      </c>
      <c r="C11" s="95">
        <f>VLOOKUP(B11,$I$34:$J$43,2,FALSE)</f>
        <v>-9732.1696622000018</v>
      </c>
      <c r="D11" s="92">
        <f>VLOOKUP(B11,$I$20:$J$30,2,FALSE)</f>
        <v>-1062.4000000000001</v>
      </c>
      <c r="E11" s="95">
        <f t="shared" ref="E11:E17" si="0">VLOOKUP(B11,$I$7:$J$17,2,FALSE)</f>
        <v>-21658.67</v>
      </c>
      <c r="I11" s="87" t="s">
        <v>137</v>
      </c>
      <c r="J11" s="103">
        <v>-1109</v>
      </c>
    </row>
    <row r="12" spans="1:11" x14ac:dyDescent="0.2">
      <c r="A12" s="13"/>
      <c r="B12" s="14" t="s">
        <v>77</v>
      </c>
      <c r="C12" s="95">
        <f>VLOOKUP(B12,$I$34:$J$43,2,FALSE)</f>
        <v>-1171.56</v>
      </c>
      <c r="D12" s="92">
        <f>VLOOKUP(B12,$I$20:$J$30,2,FALSE)</f>
        <v>-5146.67</v>
      </c>
      <c r="E12" s="95">
        <f t="shared" si="0"/>
        <v>-6000.59</v>
      </c>
      <c r="I12" s="87" t="s">
        <v>76</v>
      </c>
      <c r="J12" s="103">
        <v>-21658.67</v>
      </c>
      <c r="K12" t="s">
        <v>146</v>
      </c>
    </row>
    <row r="13" spans="1:11" x14ac:dyDescent="0.2">
      <c r="A13" s="13"/>
      <c r="B13" s="14" t="s">
        <v>78</v>
      </c>
      <c r="C13" s="95">
        <v>0</v>
      </c>
      <c r="D13" s="92">
        <v>0</v>
      </c>
      <c r="E13" s="95">
        <v>0</v>
      </c>
      <c r="I13" s="87" t="s">
        <v>81</v>
      </c>
      <c r="J13" s="103">
        <v>-66029.240000000005</v>
      </c>
      <c r="K13" t="s">
        <v>146</v>
      </c>
    </row>
    <row r="14" spans="1:11" x14ac:dyDescent="0.2">
      <c r="A14" s="13"/>
      <c r="B14" s="14" t="s">
        <v>79</v>
      </c>
      <c r="C14" s="95">
        <v>0</v>
      </c>
      <c r="D14" s="92">
        <v>0</v>
      </c>
      <c r="E14" s="95">
        <v>0</v>
      </c>
      <c r="I14" s="87" t="s">
        <v>77</v>
      </c>
      <c r="J14" s="103">
        <v>-6000.59</v>
      </c>
      <c r="K14" t="s">
        <v>146</v>
      </c>
    </row>
    <row r="15" spans="1:11" x14ac:dyDescent="0.2">
      <c r="A15" s="13"/>
      <c r="B15" s="14" t="s">
        <v>80</v>
      </c>
      <c r="C15" s="95">
        <f>VLOOKUP(B15,$I$34:$J$43,2,FALSE)</f>
        <v>-26150.000000000007</v>
      </c>
      <c r="D15" s="92">
        <f>VLOOKUP(B15,$I$20:$J$30,2,FALSE)</f>
        <v>-28567.229999999996</v>
      </c>
      <c r="E15" s="95">
        <f t="shared" si="0"/>
        <v>-51854.058888888881</v>
      </c>
      <c r="I15" s="87" t="s">
        <v>82</v>
      </c>
      <c r="J15" s="103">
        <v>-5143.3099999999995</v>
      </c>
      <c r="K15" t="s">
        <v>146</v>
      </c>
    </row>
    <row r="16" spans="1:11" x14ac:dyDescent="0.2">
      <c r="A16" s="13"/>
      <c r="B16" s="14" t="s">
        <v>81</v>
      </c>
      <c r="C16" s="95">
        <v>0</v>
      </c>
      <c r="D16" s="92">
        <f>VLOOKUP(B16,$I$20:$J$30,2,FALSE)</f>
        <v>-45216.11</v>
      </c>
      <c r="E16" s="95">
        <f t="shared" si="0"/>
        <v>-66029.240000000005</v>
      </c>
      <c r="I16" s="87" t="s">
        <v>136</v>
      </c>
      <c r="J16" s="103">
        <v>-202661.87999999998</v>
      </c>
    </row>
    <row r="17" spans="1:11" x14ac:dyDescent="0.2">
      <c r="A17" s="13"/>
      <c r="B17" s="14" t="s">
        <v>82</v>
      </c>
      <c r="C17" s="95">
        <f>VLOOKUP(B17,$I$34:$J$43,2,FALSE)</f>
        <v>-2457.12</v>
      </c>
      <c r="D17" s="92">
        <f>VLOOKUP(B17,$I$20:$J$30,2,FALSE)</f>
        <v>-23086.85</v>
      </c>
      <c r="E17" s="95">
        <f t="shared" si="0"/>
        <v>-5143.3099999999995</v>
      </c>
      <c r="I17" s="87" t="s">
        <v>80</v>
      </c>
      <c r="J17" s="103">
        <v>-51854.058888888881</v>
      </c>
      <c r="K17" t="s">
        <v>146</v>
      </c>
    </row>
    <row r="18" spans="1:11" x14ac:dyDescent="0.2">
      <c r="A18" s="81" t="s">
        <v>83</v>
      </c>
      <c r="B18" s="82"/>
      <c r="C18" s="93">
        <f>SUM(C10:C17)</f>
        <v>-79136.606862200002</v>
      </c>
      <c r="D18" s="93">
        <f>SUM(D10:D17)</f>
        <v>-110611.51000000001</v>
      </c>
      <c r="E18" s="93">
        <f>SUM(E10:E17)</f>
        <v>-170873.99888888886</v>
      </c>
    </row>
    <row r="19" spans="1:11" ht="17" thickBot="1" x14ac:dyDescent="0.25">
      <c r="A19" s="15" t="s">
        <v>148</v>
      </c>
      <c r="B19" s="16"/>
      <c r="C19" s="96">
        <f>C8+C18</f>
        <v>85081.897137800013</v>
      </c>
      <c r="D19" s="96">
        <f>D8+D18</f>
        <v>64428.545926829218</v>
      </c>
      <c r="E19" s="96">
        <f>E8+E18</f>
        <v>481802.70000547334</v>
      </c>
    </row>
    <row r="20" spans="1:11" ht="18" thickBot="1" x14ac:dyDescent="0.25">
      <c r="A20" s="83" t="s">
        <v>84</v>
      </c>
      <c r="B20" s="83"/>
      <c r="C20" s="97"/>
      <c r="D20" s="97"/>
      <c r="E20" s="97"/>
      <c r="I20" s="87" t="s">
        <v>138</v>
      </c>
      <c r="J20" s="103">
        <v>-83901.092000000004</v>
      </c>
    </row>
    <row r="21" spans="1:11" ht="17" thickTop="1" x14ac:dyDescent="0.2">
      <c r="A21" s="13"/>
      <c r="B21" s="13"/>
      <c r="C21" s="97"/>
      <c r="D21" s="97"/>
      <c r="E21" s="97"/>
      <c r="I21" s="87" t="s">
        <v>112</v>
      </c>
      <c r="J21" s="103">
        <v>-69097.34</v>
      </c>
    </row>
    <row r="22" spans="1:11" x14ac:dyDescent="0.2">
      <c r="A22" s="59" t="s">
        <v>85</v>
      </c>
      <c r="B22" s="60"/>
      <c r="C22" s="99">
        <f t="shared" ref="C22:D22" si="1">C8/C6</f>
        <v>0.87331231734699533</v>
      </c>
      <c r="D22" s="99">
        <f t="shared" si="1"/>
        <v>0.67598393429649695</v>
      </c>
      <c r="E22" s="99">
        <f t="shared" ref="E22" si="2">E8/E6</f>
        <v>0.35038359684448345</v>
      </c>
      <c r="I22" s="87" t="s">
        <v>36</v>
      </c>
      <c r="J22" s="103">
        <v>-33698.75</v>
      </c>
    </row>
    <row r="23" spans="1:11" x14ac:dyDescent="0.2">
      <c r="A23" s="59" t="s">
        <v>86</v>
      </c>
      <c r="B23" s="60"/>
      <c r="C23" s="99">
        <f t="shared" ref="C23:D23" si="3">C19/C6</f>
        <v>0.45246465497999427</v>
      </c>
      <c r="D23" s="99">
        <f t="shared" si="3"/>
        <v>0.24881540242895359</v>
      </c>
      <c r="E23" s="99">
        <f t="shared" ref="E23" si="4">E19/E6</f>
        <v>0.25865143229914006</v>
      </c>
      <c r="I23" s="87" t="s">
        <v>75</v>
      </c>
      <c r="J23" s="103">
        <v>-7532.25</v>
      </c>
    </row>
    <row r="24" spans="1:11" x14ac:dyDescent="0.2">
      <c r="A24" s="60"/>
      <c r="B24" s="60"/>
      <c r="C24" s="99"/>
      <c r="D24" s="99"/>
      <c r="E24" s="99"/>
      <c r="I24" s="87" t="s">
        <v>137</v>
      </c>
      <c r="J24" s="103">
        <v>-2468.6566480000001</v>
      </c>
    </row>
    <row r="25" spans="1:11" x14ac:dyDescent="0.2">
      <c r="A25" s="59" t="s">
        <v>87</v>
      </c>
      <c r="B25" s="60"/>
      <c r="C25" s="99">
        <f t="shared" ref="C25:D25" si="5">(C6-C7)/C7</f>
        <v>6.8934271987512981</v>
      </c>
      <c r="D25" s="99">
        <f t="shared" si="5"/>
        <v>2.0862667189937079</v>
      </c>
      <c r="E25" s="99">
        <f t="shared" ref="E25" si="6">(E6-E7)/E7</f>
        <v>0.5393699961123094</v>
      </c>
      <c r="I25" s="87" t="s">
        <v>76</v>
      </c>
      <c r="J25" s="103">
        <v>-1062.4000000000001</v>
      </c>
    </row>
    <row r="26" spans="1:11" x14ac:dyDescent="0.2">
      <c r="A26" s="60"/>
      <c r="B26" s="60"/>
      <c r="I26" s="87" t="s">
        <v>81</v>
      </c>
      <c r="J26" s="103">
        <v>-45216.11</v>
      </c>
    </row>
    <row r="27" spans="1:11" x14ac:dyDescent="0.2">
      <c r="A27" s="59" t="s">
        <v>88</v>
      </c>
      <c r="B27" s="60"/>
      <c r="C27" s="98">
        <f t="shared" ref="C27:D27" si="7">-C18/(1-(C7/C6))</f>
        <v>90616.615946293197</v>
      </c>
      <c r="D27" s="98">
        <f t="shared" si="7"/>
        <v>163630.38289528948</v>
      </c>
      <c r="E27" s="98">
        <f>-E18/(1-(E7/E6))</f>
        <v>487676.93587188877</v>
      </c>
      <c r="I27" s="87" t="s">
        <v>77</v>
      </c>
      <c r="J27" s="103">
        <v>-5146.67</v>
      </c>
    </row>
    <row r="28" spans="1:11" x14ac:dyDescent="0.2">
      <c r="I28" s="87" t="s">
        <v>82</v>
      </c>
      <c r="J28" s="103">
        <v>-23086.85</v>
      </c>
    </row>
    <row r="29" spans="1:11" x14ac:dyDescent="0.2">
      <c r="I29" s="87" t="s">
        <v>139</v>
      </c>
      <c r="J29" s="103">
        <v>-3674.12</v>
      </c>
    </row>
    <row r="30" spans="1:11" ht="17" thickBot="1" x14ac:dyDescent="0.25">
      <c r="I30" s="87" t="s">
        <v>80</v>
      </c>
      <c r="J30" s="103">
        <v>-28567.229999999996</v>
      </c>
    </row>
    <row r="31" spans="1:11" ht="17" thickTop="1" x14ac:dyDescent="0.2">
      <c r="I31" s="88" t="s">
        <v>144</v>
      </c>
      <c r="J31" s="104">
        <v>-312825.66864799999</v>
      </c>
    </row>
    <row r="34" spans="9:10" x14ac:dyDescent="0.2">
      <c r="I34" s="87" t="s">
        <v>138</v>
      </c>
      <c r="J34" s="103">
        <v>-23822.475999999999</v>
      </c>
    </row>
    <row r="35" spans="9:10" x14ac:dyDescent="0.2">
      <c r="I35" s="87" t="s">
        <v>112</v>
      </c>
      <c r="J35" s="103">
        <v>-94300</v>
      </c>
    </row>
    <row r="36" spans="9:10" x14ac:dyDescent="0.2">
      <c r="I36" s="87" t="s">
        <v>36</v>
      </c>
      <c r="J36" s="103">
        <v>-37392.97</v>
      </c>
    </row>
    <row r="37" spans="9:10" x14ac:dyDescent="0.2">
      <c r="I37" s="87" t="s">
        <v>75</v>
      </c>
      <c r="J37" s="103">
        <v>-39625.7572</v>
      </c>
    </row>
    <row r="38" spans="9:10" x14ac:dyDescent="0.2">
      <c r="I38" s="87" t="s">
        <v>137</v>
      </c>
      <c r="J38" s="103">
        <v>-754.6</v>
      </c>
    </row>
    <row r="39" spans="9:10" x14ac:dyDescent="0.2">
      <c r="I39" s="87" t="s">
        <v>76</v>
      </c>
      <c r="J39" s="103">
        <v>-9732.1696622000018</v>
      </c>
    </row>
    <row r="40" spans="9:10" x14ac:dyDescent="0.2">
      <c r="I40" s="87" t="s">
        <v>77</v>
      </c>
      <c r="J40" s="103">
        <v>-1171.56</v>
      </c>
    </row>
    <row r="41" spans="9:10" x14ac:dyDescent="0.2">
      <c r="I41" s="87" t="s">
        <v>82</v>
      </c>
      <c r="J41" s="103">
        <v>-2457.12</v>
      </c>
    </row>
    <row r="42" spans="9:10" x14ac:dyDescent="0.2">
      <c r="I42" s="87" t="s">
        <v>139</v>
      </c>
      <c r="J42" s="103">
        <v>-43562.776516000005</v>
      </c>
    </row>
    <row r="43" spans="9:10" x14ac:dyDescent="0.2">
      <c r="I43" s="87" t="s">
        <v>80</v>
      </c>
      <c r="J43" s="103">
        <v>-26150.000000000007</v>
      </c>
    </row>
  </sheetData>
  <mergeCells count="5">
    <mergeCell ref="A1:B1"/>
    <mergeCell ref="A2:B2"/>
    <mergeCell ref="A18:B18"/>
    <mergeCell ref="A20:B20"/>
    <mergeCell ref="A3:B3"/>
  </mergeCells>
  <pageMargins left="0.75" right="0.75" top="1" bottom="1" header="0.5" footer="0.5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Plan1</vt:lpstr>
      <vt:lpstr>2015</vt:lpstr>
      <vt:lpstr>Plan2</vt:lpstr>
      <vt:lpstr>2016</vt:lpstr>
      <vt:lpstr>Plan3</vt:lpstr>
      <vt:lpstr>2017</vt:lpstr>
      <vt:lpstr>BALANCE SHEET</vt:lpstr>
      <vt:lpstr>DRE</vt:lpstr>
      <vt:lpstr>Balanço_2016</vt:lpstr>
      <vt:lpstr>Balanço_2017</vt:lpstr>
      <vt:lpstr>Dre_2016</vt:lpstr>
      <vt:lpstr>Dre_2017</vt:lpstr>
    </vt:vector>
  </TitlesOfParts>
  <Company>neXThinking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Alberto Chemalle</dc:creator>
  <cp:lastModifiedBy>Usuário do Microsoft Office</cp:lastModifiedBy>
  <dcterms:created xsi:type="dcterms:W3CDTF">2017-12-13T19:22:36Z</dcterms:created>
  <dcterms:modified xsi:type="dcterms:W3CDTF">2017-12-15T17:43:38Z</dcterms:modified>
</cp:coreProperties>
</file>