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85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Core'!$E$71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Core'!$E$75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22" i="5" l="1"/>
  <c r="A23" i="5"/>
  <c r="A33" i="5" l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10" i="5"/>
  <c r="A11" i="5"/>
  <c r="A12" i="5"/>
  <c r="A13" i="5"/>
  <c r="A14" i="5"/>
  <c r="A15" i="5"/>
  <c r="A16" i="5"/>
  <c r="A17" i="5"/>
  <c r="A18" i="5"/>
  <c r="A19" i="5"/>
  <c r="A21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1" i="5"/>
  <c r="A30" i="5"/>
  <c r="A29" i="5"/>
  <c r="A27" i="5"/>
  <c r="A26" i="5"/>
  <c r="A25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8" i="6"/>
  <c r="E85" i="6"/>
  <c r="E84" i="6"/>
  <c r="E81" i="6"/>
  <c r="E50" i="6"/>
  <c r="E44" i="6"/>
  <c r="E47" i="6"/>
</calcChain>
</file>

<file path=xl/sharedStrings.xml><?xml version="1.0" encoding="utf-8"?>
<sst xmlns="http://schemas.openxmlformats.org/spreadsheetml/2006/main" count="480" uniqueCount="255">
  <si>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</si>
  <si>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</si>
  <si>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</si>
  <si>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</si>
  <si>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</si>
  <si>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</si>
  <si>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</si>
  <si>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</si>
  <si>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</si>
  <si>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</si>
  <si>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</si>
  <si>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</si>
  <si>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</si>
  <si>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</si>
  <si>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</si>
  <si>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</si>
  <si>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</si>
  <si>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</si>
  <si>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</si>
  <si>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</si>
  <si>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</si>
  <si>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</si>
  <si>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</si>
  <si>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</si>
  <si>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</si>
  <si>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</si>
  <si>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</si>
  <si>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</si>
  <si>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</si>
  <si>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</si>
  <si>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</si>
  <si>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Technical Communication</t>
  </si>
  <si>
    <t>6.</t>
  </si>
  <si>
    <t>Complete technical electives (12 hours minimum) satisfying the following requirements:</t>
  </si>
  <si>
    <t>○</t>
  </si>
  <si>
    <t>Complete 2 hours of chemistry laboratory</t>
  </si>
  <si>
    <t>Complete 4 hours of approved advanced (300-level or above) EMSB* course work</t>
  </si>
  <si>
    <t>*Engineering, Math, Science, &amp; Business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</si>
  <si>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</si>
  <si>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</si>
  <si>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</si>
  <si>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</si>
  <si>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</si>
  <si>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</si>
  <si>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</si>
  <si>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</si>
  <si>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263</t>
  </si>
  <si>
    <t>Ch En 273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</si>
  <si>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</si>
  <si>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</si>
  <si>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</si>
  <si>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</si>
  <si>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</si>
  <si>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</si>
  <si>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</si>
  <si>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</si>
  <si>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</si>
  <si>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</si>
  <si>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</si>
  <si>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</si>
  <si>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334</t>
  </si>
  <si>
    <t>Ch En 311</t>
  </si>
  <si>
    <t>Ch En 374</t>
  </si>
  <si>
    <t>Ch En 373</t>
  </si>
  <si>
    <t>Ch En 376</t>
  </si>
  <si>
    <t>Ch En 378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</si>
  <si>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</si>
  <si>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</si>
  <si>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</si>
  <si>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</si>
  <si>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</si>
  <si>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</si>
  <si>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</si>
  <si>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</si>
  <si>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</si>
  <si>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Engl 316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</si>
  <si>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</si>
  <si>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</si>
  <si>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</si>
  <si>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</si>
  <si>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</si>
  <si>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</si>
  <si>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</si>
  <si>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</si>
  <si>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University Core Courses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</si>
  <si>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</si>
  <si>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</si>
  <si>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</si>
  <si>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</si>
  <si>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</si>
  <si>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</si>
  <si>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</si>
  <si>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</si>
  <si>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</si>
  <si>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</si>
  <si>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</si>
  <si>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</si>
  <si>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</si>
  <si>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</si>
  <si>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</si>
  <si>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</si>
  <si>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</si>
  <si>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</si>
  <si>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</si>
  <si>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</si>
  <si>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</si>
  <si>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</si>
  <si>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</si>
  <si>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</si>
  <si>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</si>
  <si>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</si>
  <si>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</si>
  <si>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</si>
  <si>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</si>
  <si>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</si>
  <si>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</si>
  <si>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</si>
  <si>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Civilization 2/Arts</t>
  </si>
  <si>
    <t>Letters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</si>
  <si>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</si>
  <si>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</si>
  <si>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</si>
  <si>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</si>
  <si>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</si>
  <si>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</si>
  <si>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</si>
  <si>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</si>
  <si>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</si>
  <si>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</si>
  <si>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</si>
  <si>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</si>
  <si>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</si>
  <si>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</si>
  <si>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</si>
  <si>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</si>
  <si>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</si>
  <si>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</si>
  <si>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</si>
  <si>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</si>
  <si>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</si>
  <si>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</si>
  <si>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</si>
  <si>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</si>
  <si>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-Solid lines (from left to right) represent prerequisites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</si>
  <si>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</si>
  <si>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</si>
  <si>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</si>
  <si>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</si>
  <si>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</si>
  <si>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</si>
  <si>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</si>
  <si>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</si>
  <si>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</si>
  <si>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</si>
  <si>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</si>
  <si>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</si>
  <si>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</si>
  <si>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</si>
  <si>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</si>
  <si>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</si>
  <si>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</si>
  <si>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</si>
  <si>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</si>
  <si>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</si>
  <si>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</si>
  <si>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</si>
  <si>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</si>
  <si>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</si>
  <si>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</si>
  <si>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</si>
  <si>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</si>
  <si>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</si>
  <si>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</si>
  <si>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</si>
  <si>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</si>
  <si>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</si>
  <si>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</si>
  <si>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</si>
  <si>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</si>
  <si>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</si>
  <si>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</si>
  <si>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</si>
  <si>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</si>
  <si>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</si>
  <si>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</si>
  <si>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</si>
  <si>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</si>
  <si>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</si>
  <si>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</si>
  <si>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</si>
  <si>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</si>
  <si>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</si>
  <si>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</si>
  <si>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</si>
  <si>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</si>
  <si>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</si>
  <si>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</si>
  <si>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</si>
  <si>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</si>
  <si>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</si>
  <si>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</si>
  <si>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</si>
  <si>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</si>
  <si>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</si>
  <si>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</si>
  <si>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</si>
  <si>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</si>
  <si>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</si>
  <si>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</si>
  <si>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</si>
  <si>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</si>
  <si>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</si>
  <si>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</si>
  <si>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</si>
  <si>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</si>
  <si>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</si>
  <si>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</si>
  <si>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t>Econ 110</t>
  </si>
  <si>
    <t>Chem 461</t>
  </si>
  <si>
    <t>Ch En 478</t>
  </si>
  <si>
    <t>Ch En 291</t>
  </si>
  <si>
    <t>Stat 332</t>
  </si>
  <si>
    <t>Quality Improvement for Industry</t>
  </si>
  <si>
    <t>GCA</t>
  </si>
  <si>
    <t>Take a course that double counts as either Lett/GCA or Art/GCA (see below)</t>
  </si>
  <si>
    <t>Art/GCA</t>
  </si>
  <si>
    <t>Lett/GCA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</si>
  <si>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b/>
        <sz val="12"/>
        <rFont val="Arial"/>
        <family val="2"/>
      </rPr>
      <t/>
    </r>
  </si>
  <si>
    <r>
      <rPr>
        <b/>
        <sz val="12"/>
        <rFont val="Arial"/>
        <family val="2"/>
      </rPr>
      <t>Arts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Global and Cultural Awareness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</si>
  <si>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/>
    </r>
  </si>
  <si>
    <r>
      <rPr>
        <b/>
        <sz val="12"/>
        <rFont val="Arial"/>
        <family val="2"/>
      </rPr>
      <t xml:space="preserve">Letters </t>
    </r>
    <r>
      <rPr>
        <sz val="12"/>
        <rFont val="Arial"/>
        <family val="2"/>
      </rPr>
      <t xml:space="preserve">and </t>
    </r>
    <r>
      <rPr>
        <b/>
        <sz val="12"/>
        <rFont val="Arial"/>
        <family val="2"/>
      </rPr>
      <t>Global &amp; Cultural Awareness</t>
    </r>
    <r>
      <rPr>
        <sz val="12"/>
        <rFont val="Arial"/>
        <family val="2"/>
      </rPr>
      <t>.</t>
    </r>
  </si>
  <si>
    <t>Or Civ2/Lett, Art/GCA</t>
  </si>
  <si>
    <t>(Number changed to Chem 467 in Fall 2010)</t>
  </si>
  <si>
    <t>(Number changed to Ch En 386 in Fall 2010)</t>
  </si>
  <si>
    <t>(Number changed to Stat 201 in Fall 2010)</t>
  </si>
  <si>
    <t>(Number changed to Ch En 191 in Fall 2010)</t>
  </si>
  <si>
    <t>Economic Principles and Problems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</si>
  <si>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</si>
  <si>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</si>
  <si>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-Many Eng and EMSB courses may be taken earlier than shown above as along as prerequisites are met</t>
  </si>
  <si>
    <t>-Classes shown in                           may be taken in any order; however, Engl 150 should be taken prior to Engl 316</t>
  </si>
  <si>
    <t>Engl 150</t>
  </si>
  <si>
    <t>Phscs 220</t>
  </si>
  <si>
    <t>Principles of Physics 3</t>
  </si>
  <si>
    <t>Physical Chemistry</t>
  </si>
  <si>
    <t>2004-2007</t>
  </si>
  <si>
    <t>Economic Principles and Problems*</t>
  </si>
  <si>
    <t>* Eng T 200 could also be taken, but this course is no longer offered.</t>
  </si>
  <si>
    <t>Catalog Years:</t>
  </si>
  <si>
    <t>(Number changed to Math 313 in Fall 2009)</t>
  </si>
  <si>
    <t>(Number changed to Math 314 in Fall 2009)</t>
  </si>
  <si>
    <t>Math 343</t>
  </si>
  <si>
    <t>Math 214</t>
  </si>
  <si>
    <t>-Any combination of courses that fulfill the University Core  requirement for "Biological Science" may be substituted for Bio 100 except PWS 100</t>
  </si>
  <si>
    <t>Last Revised: 11 Jan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</si>
</sst>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i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4" fillId="8" borderId="0" xfId="1" applyFont="1" applyFill="1" applyBorder="1"/>
    <xf numFmtId="0" fontId="34" fillId="9" borderId="0" xfId="1" applyFont="1" applyFill="1" applyBorder="1"/>
    <xf numFmtId="0" fontId="34" fillId="5" borderId="0" xfId="1" applyFont="1" applyFill="1" applyBorder="1"/>
    <xf numFmtId="0" fontId="34" fillId="7" borderId="0" xfId="1" applyFont="1" applyFill="1" applyBorder="1"/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85724</xdr:rowOff>
    </xdr:from>
    <xdr:to>
      <xdr:col>19</xdr:col>
      <xdr:colOff>457200</xdr:colOff>
      <xdr:row>77</xdr:row>
      <xdr:rowOff>123825</xdr:rowOff>
    </xdr:to>
    <xdr:sp macro="" textlink="">
      <xdr:nvSpPr>
        <xdr:cNvPr id="3" name="TextBox 2"/>
        <xdr:cNvSpPr txBox="1"/>
      </xdr:nvSpPr>
      <xdr:spPr>
        <a:xfrm>
          <a:off x="6334125" y="9686924"/>
          <a:ext cx="4543425" cy="376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Letters, and Global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Cultural Awareness (GCA)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complete Civilization 2, Arts, Letters, and GCA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Civ2/Art/Lett/GCA)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done properly, these four 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chosen Civilization 2 course 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counts as Arts,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Letters course that double-counts as GCA. If the chosen Civilization 2 course counts as Letters, take an Arts course that double-counts as GCA.  These sequences are summarized below.  </a:t>
          </a:r>
        </a:p>
        <a:p>
          <a:endParaRPr lang="en-US" sz="12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0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Suggested</a:t>
          </a:r>
          <a:r>
            <a:rPr lang="en-US" sz="1200" b="0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Sequence 1: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 1: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 2/Lett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2: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Art/GCA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/GCA</a:t>
          </a:r>
          <a:endParaRPr lang="en-US" sz="1200">
            <a:effectLst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73" name="Rectangle 72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Stats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5E01845-137B-430B-91D2-A75BBDE00F32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D832CA3-DE04-4360-B8D1-1A8476AA1BA5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10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128" name="Straight Connector 127"/>
        <xdr:cNvCxnSpPr>
          <a:stCxn id="76" idx="3"/>
          <a:endCxn id="43" idx="2"/>
        </xdr:cNvCxnSpPr>
      </xdr:nvCxnSpPr>
      <xdr:spPr>
        <a:xfrm flipV="1">
          <a:off x="7372350" y="2647636"/>
          <a:ext cx="1847848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93495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181725" y="3937705"/>
          <a:ext cx="123825" cy="3848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43</xdr:row>
      <xdr:rowOff>19050</xdr:rowOff>
    </xdr:from>
    <xdr:to>
      <xdr:col>3</xdr:col>
      <xdr:colOff>79376</xdr:colOff>
      <xdr:row>43</xdr:row>
      <xdr:rowOff>165795</xdr:rowOff>
    </xdr:to>
    <xdr:sp macro="" textlink="">
      <xdr:nvSpPr>
        <xdr:cNvPr id="306" name="Flowchart: Data 305"/>
        <xdr:cNvSpPr/>
      </xdr:nvSpPr>
      <xdr:spPr>
        <a:xfrm>
          <a:off x="1123951" y="8982075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ElectricalEng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4CB3F97-9B49-4ADB-A1E0-CAA8BE981ADD}" type="TxLink">
            <a:rPr lang="en-US" sz="1050"/>
            <a:pPr algn="ctr"/>
            <a:t>Phscs 220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Stats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15A3070-FD28-4F90-BAD7-698343F8BD9A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E58574-7008-4423-9828-F3075F728CD0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7B7CEB2-5C0D-4ED9-B4DE-D0B4255DD05C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12</xdr:col>
      <xdr:colOff>0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82" name="Straight Connector 81"/>
        <xdr:cNvCxnSpPr>
          <a:stCxn id="37" idx="3"/>
          <a:endCxn id="19" idx="2"/>
        </xdr:cNvCxnSpPr>
      </xdr:nvCxnSpPr>
      <xdr:spPr>
        <a:xfrm flipV="1">
          <a:off x="9229725" y="2647636"/>
          <a:ext cx="390523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52</xdr:row>
      <xdr:rowOff>19050</xdr:rowOff>
    </xdr:from>
    <xdr:to>
      <xdr:col>3</xdr:col>
      <xdr:colOff>79376</xdr:colOff>
      <xdr:row>52</xdr:row>
      <xdr:rowOff>165795</xdr:rowOff>
    </xdr:to>
    <xdr:sp macro="" textlink="">
      <xdr:nvSpPr>
        <xdr:cNvPr id="109" name="Flowchart: Data 108"/>
        <xdr:cNvSpPr/>
      </xdr:nvSpPr>
      <xdr:spPr>
        <a:xfrm>
          <a:off x="1123951" y="10858500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technical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chemistry-courses" TargetMode="External"/><Relationship Id="rId39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engineering-emsb-electives" TargetMode="External"/><Relationship Id="rId42" Type="http://schemas.openxmlformats.org/officeDocument/2006/relationships/hyperlink" Target="http://chemicalengineering.byu.edu/level-3-competency-exam" TargetMode="Externa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chemistry-cours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engineering-emsb-electives" TargetMode="External"/><Relationship Id="rId38" Type="http://schemas.openxmlformats.org/officeDocument/2006/relationships/hyperlink" Target="http://chemicalengineering.byu.edu/level-3-competency-exa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engineering-emsb-electives" TargetMode="External"/><Relationship Id="rId41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major-requirement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engineering-emsb-electives" TargetMode="External"/><Relationship Id="rId37" Type="http://schemas.openxmlformats.org/officeDocument/2006/relationships/hyperlink" Target="http://chemicalengineering.byu.edu/level-3-competency-exam" TargetMode="External"/><Relationship Id="rId40" Type="http://schemas.openxmlformats.org/officeDocument/2006/relationships/hyperlink" Target="http://chemicalengineering.byu.edu/level-3-competency-exam" TargetMode="External"/><Relationship Id="rId45" Type="http://schemas.openxmlformats.org/officeDocument/2006/relationships/hyperlink" Target="http://chemicalengineering.byu.edu/level-3-competency-exam" TargetMode="External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engineering-emsb-electives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engineering-emsb-electives" TargetMode="External"/><Relationship Id="rId19" Type="http://schemas.openxmlformats.org/officeDocument/2006/relationships/hyperlink" Target="http://chemicalengineering.byu.edu/math-courses" TargetMode="External"/><Relationship Id="rId31" Type="http://schemas.openxmlformats.org/officeDocument/2006/relationships/hyperlink" Target="http://chemicalengineering.byu.edu/engineering-emsb-electives" TargetMode="External"/><Relationship Id="rId44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engineering-emsb-electiv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engineering-emsb-electives" TargetMode="External"/><Relationship Id="rId30" Type="http://schemas.openxmlformats.org/officeDocument/2006/relationships/hyperlink" Target="http://chemicalengineering.byu.edu/engineering-emsb-electives" TargetMode="External"/><Relationship Id="rId35" Type="http://schemas.openxmlformats.org/officeDocument/2006/relationships/hyperlink" Target="http://chemicalengineering.byu.edu/level-3-competency-exam" TargetMode="External"/><Relationship Id="rId43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5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97</v>
      </c>
    </row>
    <row r="2" spans="2:14" x14ac:dyDescent="0.2">
      <c r="C2" s="150" t="s">
        <v>248</v>
      </c>
      <c r="D2" s="150"/>
      <c r="E2" s="150"/>
      <c r="F2" s="2" t="s">
        <v>245</v>
      </c>
      <c r="H2" s="136" t="s">
        <v>254</v>
      </c>
    </row>
    <row r="4" spans="2:14" x14ac:dyDescent="0.2">
      <c r="B4" s="2" t="s">
        <v>98</v>
      </c>
    </row>
    <row r="5" spans="2:14" ht="15.75" x14ac:dyDescent="0.25">
      <c r="B5" s="154" t="s">
        <v>99</v>
      </c>
      <c r="C5" s="154"/>
      <c r="D5" s="154"/>
      <c r="E5" s="154"/>
      <c r="F5" s="154"/>
      <c r="G5" s="154"/>
      <c r="H5" s="154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100</v>
      </c>
      <c r="C8" s="19" t="s">
        <v>101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102</v>
      </c>
      <c r="C11" s="41" t="s">
        <v>103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45</v>
      </c>
      <c r="F13" s="41" t="s">
        <v>104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220</v>
      </c>
      <c r="F14" s="41" t="s">
        <v>105</v>
      </c>
      <c r="G14" s="41"/>
      <c r="H14" s="41"/>
      <c r="I14" s="147" t="s">
        <v>235</v>
      </c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46</v>
      </c>
      <c r="F15" s="41" t="s">
        <v>106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47</v>
      </c>
      <c r="F16" s="41" t="s">
        <v>107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48</v>
      </c>
      <c r="F17" s="41" t="s">
        <v>108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49</v>
      </c>
      <c r="F18" s="41" t="s">
        <v>109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50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242</v>
      </c>
      <c r="F20" s="41" t="s">
        <v>243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3" t="s">
        <v>1</v>
      </c>
      <c r="D22" s="153"/>
      <c r="E22" s="153"/>
      <c r="F22" s="153"/>
      <c r="G22" s="153"/>
      <c r="H22" s="153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53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54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55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56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57</v>
      </c>
      <c r="F30" s="157" t="s">
        <v>6</v>
      </c>
      <c r="G30" s="157"/>
      <c r="H30" s="157"/>
      <c r="I30" s="157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5" t="s">
        <v>8</v>
      </c>
      <c r="D33" s="155"/>
      <c r="E33" s="155"/>
      <c r="F33" s="155"/>
      <c r="G33" s="155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58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59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251</v>
      </c>
      <c r="F39" s="26" t="s">
        <v>10</v>
      </c>
      <c r="G39" s="26"/>
      <c r="H39" s="26"/>
      <c r="I39" s="149" t="s">
        <v>249</v>
      </c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252</v>
      </c>
      <c r="F40" s="26" t="s">
        <v>11</v>
      </c>
      <c r="G40" s="26"/>
      <c r="H40" s="26"/>
      <c r="I40" s="149" t="s">
        <v>250</v>
      </c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60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61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63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62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64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65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219</v>
      </c>
      <c r="F51" s="12" t="s">
        <v>20</v>
      </c>
      <c r="G51" s="12"/>
      <c r="H51" s="12"/>
      <c r="I51" s="148" t="s">
        <v>233</v>
      </c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66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67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68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69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70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71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72</v>
      </c>
      <c r="F62" s="33" t="s">
        <v>29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73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74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218</v>
      </c>
      <c r="F65" s="156" t="s">
        <v>244</v>
      </c>
      <c r="G65" s="156"/>
      <c r="H65" s="156"/>
      <c r="I65" s="146" t="s">
        <v>232</v>
      </c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217</v>
      </c>
      <c r="F66" s="33" t="s">
        <v>246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75</v>
      </c>
      <c r="F67" s="33" t="s">
        <v>31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221</v>
      </c>
      <c r="F68" s="33" t="s">
        <v>222</v>
      </c>
      <c r="G68" s="33"/>
      <c r="H68" s="33"/>
      <c r="I68" s="146" t="s">
        <v>234</v>
      </c>
      <c r="J68" s="33"/>
      <c r="K68" s="33"/>
      <c r="L68" s="33"/>
      <c r="M68" s="33"/>
      <c r="N68" s="34"/>
    </row>
    <row r="69" spans="2:14" ht="7.5" customHeight="1" x14ac:dyDescent="0.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2:14" ht="7.5" customHeight="1" x14ac:dyDescent="0.2">
      <c r="B70" s="5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</row>
    <row r="71" spans="2:14" ht="15.75" x14ac:dyDescent="0.25">
      <c r="B71" s="6" t="s">
        <v>32</v>
      </c>
      <c r="C71" s="151" t="s">
        <v>33</v>
      </c>
      <c r="D71" s="151"/>
      <c r="E71" s="151"/>
      <c r="F71" s="151"/>
      <c r="G71" s="151"/>
      <c r="H71" s="151"/>
      <c r="I71" s="151"/>
      <c r="J71" s="151"/>
      <c r="K71" s="151"/>
      <c r="L71" s="151"/>
      <c r="M71" s="7"/>
      <c r="N71" s="8"/>
    </row>
    <row r="72" spans="2:14" ht="7.5" customHeight="1" x14ac:dyDescent="0.2">
      <c r="B72" s="5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2:14" ht="15.75" x14ac:dyDescent="0.25">
      <c r="B73" s="55"/>
      <c r="C73" s="7"/>
      <c r="D73" s="7" t="s">
        <v>34</v>
      </c>
      <c r="E73" s="151" t="s">
        <v>35</v>
      </c>
      <c r="F73" s="151"/>
      <c r="G73" s="151"/>
      <c r="H73" s="151"/>
      <c r="I73" s="7"/>
      <c r="J73" s="7"/>
      <c r="K73" s="7"/>
      <c r="L73" s="7"/>
      <c r="M73" s="7"/>
      <c r="N73" s="8"/>
    </row>
    <row r="74" spans="2:14" ht="7.5" customHeight="1" x14ac:dyDescent="0.2">
      <c r="B74" s="5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</row>
    <row r="75" spans="2:14" ht="15.75" x14ac:dyDescent="0.25">
      <c r="B75" s="55"/>
      <c r="C75" s="7"/>
      <c r="D75" s="7" t="s">
        <v>34</v>
      </c>
      <c r="E75" s="151" t="s">
        <v>124</v>
      </c>
      <c r="F75" s="151"/>
      <c r="G75" s="151"/>
      <c r="H75" s="151"/>
      <c r="I75" s="151"/>
      <c r="J75" s="151"/>
      <c r="K75" s="151"/>
      <c r="L75" s="151"/>
      <c r="M75" s="151"/>
      <c r="N75" s="8"/>
    </row>
    <row r="76" spans="2:14" ht="7.5" customHeight="1" x14ac:dyDescent="0.2">
      <c r="B76" s="5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</row>
    <row r="77" spans="2:14" ht="15.75" x14ac:dyDescent="0.25">
      <c r="B77" s="55"/>
      <c r="C77" s="7"/>
      <c r="D77" s="7" t="s">
        <v>34</v>
      </c>
      <c r="E77" s="151" t="s">
        <v>36</v>
      </c>
      <c r="F77" s="151"/>
      <c r="G77" s="151"/>
      <c r="H77" s="151"/>
      <c r="I77" s="151"/>
      <c r="J77" s="151"/>
      <c r="K77" s="151"/>
      <c r="L77" s="151"/>
      <c r="M77" s="7"/>
      <c r="N77" s="8"/>
    </row>
    <row r="78" spans="2:14" x14ac:dyDescent="0.2">
      <c r="B78" s="55"/>
      <c r="C78" s="7"/>
      <c r="D78" s="7"/>
      <c r="E78" s="107"/>
      <c r="F78" s="107"/>
      <c r="G78" s="107"/>
      <c r="H78" s="107"/>
      <c r="I78" s="107"/>
      <c r="J78" s="107"/>
      <c r="K78" s="107"/>
      <c r="L78" s="107"/>
      <c r="M78" s="7"/>
      <c r="N78" s="8"/>
    </row>
    <row r="79" spans="2:14" x14ac:dyDescent="0.2">
      <c r="B79" s="55"/>
      <c r="C79" s="7"/>
      <c r="D79" s="7"/>
      <c r="E79" s="7" t="s">
        <v>37</v>
      </c>
      <c r="F79" s="7"/>
      <c r="G79" s="7"/>
      <c r="H79" s="7"/>
      <c r="I79" s="7"/>
      <c r="J79" s="7"/>
      <c r="K79" s="7"/>
      <c r="L79" s="7"/>
      <c r="M79" s="7"/>
      <c r="N79" s="8"/>
    </row>
    <row r="80" spans="2:14" ht="7.5" customHeight="1" x14ac:dyDescent="0.2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</row>
    <row r="81" spans="2:14" ht="7.5" customHeight="1" x14ac:dyDescent="0.2">
      <c r="B81" s="3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</row>
    <row r="82" spans="2:14" ht="15.75" x14ac:dyDescent="0.25">
      <c r="B82" s="3" t="s">
        <v>38</v>
      </c>
      <c r="C82" s="152" t="s">
        <v>151</v>
      </c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5"/>
    </row>
    <row r="83" spans="2:14" ht="7.5" customHeight="1" thickBot="1" x14ac:dyDescent="0.25"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9"/>
    </row>
    <row r="84" spans="2:14" x14ac:dyDescent="0.2">
      <c r="F84" s="135"/>
    </row>
    <row r="85" spans="2:14" x14ac:dyDescent="0.2">
      <c r="C85" s="2" t="s">
        <v>247</v>
      </c>
    </row>
  </sheetData>
  <mergeCells count="11">
    <mergeCell ref="C2:E2"/>
    <mergeCell ref="E77:L77"/>
    <mergeCell ref="C82:M82"/>
    <mergeCell ref="C22:H22"/>
    <mergeCell ref="B5:H5"/>
    <mergeCell ref="C33:G33"/>
    <mergeCell ref="F65:H65"/>
    <mergeCell ref="C71:L71"/>
    <mergeCell ref="E73:H73"/>
    <mergeCell ref="E75:M75"/>
    <mergeCell ref="F30:I30"/>
  </mergeCells>
  <phoneticPr fontId="33" type="noConversion"/>
  <hyperlinks>
    <hyperlink ref="B5" r:id="rId1"/>
    <hyperlink ref="C71" r:id="rId2"/>
    <hyperlink ref="C22" r:id="rId3"/>
    <hyperlink ref="C33:G33" r:id="rId4" display="Complete one of the following options:"/>
    <hyperlink ref="F65:H65" r:id="rId5" location="pchem" display="Physical Chemistry for Engineers"/>
    <hyperlink ref="E73:H73" r:id="rId6" location="chemlab" display="Complete 2 hours of chemistry laboratory"/>
    <hyperlink ref="C82:M82" r:id="rId7" display="Pass a basic competency exam (L3 exam) administered by the chemical engineering department."/>
    <hyperlink ref="E75:L75" r:id="rId8" display="Complete 6 hours of approved advanced (300-level or above) engineering (ENG) course work"/>
    <hyperlink ref="E77:L77" r:id="rId9" location="EMSB" display="Complete 4 hours of approved advanced (300-level or above) EMSB* course work"/>
    <hyperlink ref="E75" r:id="rId10" location="Eng"/>
    <hyperlink ref="B5:H5" r:id="rId11" display="http://chemicalengineering.byu.edu/major-requirements"/>
    <hyperlink ref="C22:H22" r:id="rId12" display="And complete one of the following options:"/>
    <hyperlink ref="C71:L71" r:id="rId13" display="Complete technical electives (12 hours minimum) satisfying the following requirements:"/>
    <hyperlink ref="E75:M75" r:id="rId14" location="Eng" display="Complete 6 hours of approved advanced (300-level or above) engineering (ENG) course work"/>
    <hyperlink ref="C33" r:id="rId15"/>
    <hyperlink ref="D33" r:id="rId16" display="http://chemicalengineering.byu.edu/math-courses"/>
    <hyperlink ref="E33" r:id="rId17" display="http://chemicalengineering.byu.edu/math-courses"/>
    <hyperlink ref="F33" r:id="rId18" display="http://chemicalengineering.byu.edu/math-courses"/>
    <hyperlink ref="G33" r:id="rId19" display="http://chemicalengineering.byu.edu/math-courses"/>
    <hyperlink ref="G65" r:id="rId20" location="pchem" display="http://chemicalengineering.byu.edu/chemistry-courses - pchem"/>
    <hyperlink ref="H65" r:id="rId21" location="pchem" display="http://chemicalengineering.byu.edu/chemistry-courses - pchem"/>
    <hyperlink ref="F65" r:id="rId22" location="pchem" display="Physical Chemistry for Engineers"/>
    <hyperlink ref="E73" r:id="rId23" location="chemlab"/>
    <hyperlink ref="F73" r:id="rId24" location="chemlab" display="http://chemicalengineering.byu.edu/chemistry-courses - chemlab"/>
    <hyperlink ref="G73" r:id="rId25" location="chemlab" display="http://chemicalengineering.byu.edu/chemistry-courses - chemlab"/>
    <hyperlink ref="H73" r:id="rId26" location="chemlab" display="http://chemicalengineering.byu.edu/chemistry-courses - chemlab"/>
    <hyperlink ref="E77" r:id="rId27" location="EMSB"/>
    <hyperlink ref="F77" r:id="rId28" location="EMSB" display="http://chemicalengineering.byu.edu/engineering-emsb-electives - EMSB"/>
    <hyperlink ref="G77" r:id="rId29" location="EMSB" display="http://chemicalengineering.byu.edu/engineering-emsb-electives - EMSB"/>
    <hyperlink ref="H77" r:id="rId30" location="EMSB" display="http://chemicalengineering.byu.edu/engineering-emsb-electives - EMSB"/>
    <hyperlink ref="I77" r:id="rId31" location="EMSB" display="http://chemicalengineering.byu.edu/engineering-emsb-electives - EMSB"/>
    <hyperlink ref="J77" r:id="rId32" location="EMSB" display="http://chemicalengineering.byu.edu/engineering-emsb-electives - EMSB"/>
    <hyperlink ref="K77" r:id="rId33" location="EMSB" display="http://chemicalengineering.byu.edu/engineering-emsb-electives - EMSB"/>
    <hyperlink ref="L77" r:id="rId34" location="EMSB" display="http://chemicalengineering.byu.edu/engineering-emsb-electives - EMSB"/>
    <hyperlink ref="C82" r:id="rId35"/>
    <hyperlink ref="D82" r:id="rId36" display="http://chemicalengineering.byu.edu/level-3-competency-exam"/>
    <hyperlink ref="E82" r:id="rId37" display="http://chemicalengineering.byu.edu/level-3-competency-exam"/>
    <hyperlink ref="F82" r:id="rId38" display="http://chemicalengineering.byu.edu/level-3-competency-exam"/>
    <hyperlink ref="G82" r:id="rId39" display="http://chemicalengineering.byu.edu/level-3-competency-exam"/>
    <hyperlink ref="H82" r:id="rId40" display="http://chemicalengineering.byu.edu/level-3-competency-exam"/>
    <hyperlink ref="I82" r:id="rId41" display="http://chemicalengineering.byu.edu/level-3-competency-exam"/>
    <hyperlink ref="J82" r:id="rId42" display="http://chemicalengineering.byu.edu/level-3-competency-exam"/>
    <hyperlink ref="K82" r:id="rId43" display="http://chemicalengineering.byu.edu/level-3-competency-exam"/>
    <hyperlink ref="L82" r:id="rId44" display="http://chemicalengineering.byu.edu/level-3-competency-exam"/>
    <hyperlink ref="M82" r:id="rId45" display="http://chemicalengineering.byu.edu/level-3-competency-exam"/>
  </hyperlinks>
  <pageMargins left="0.7" right="0.7" top="0.75" bottom="0.75" header="0.3" footer="0.3"/>
  <drawing r:id="rId4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9"/>
  <sheetViews>
    <sheetView showGridLines="0" showRowColHeaders="0" workbookViewId="0">
      <selection activeCell="A100" sqref="A100"/>
    </sheetView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90</v>
      </c>
    </row>
    <row r="2" spans="2:14" x14ac:dyDescent="0.2">
      <c r="C2" s="150" t="s">
        <v>248</v>
      </c>
      <c r="D2" s="150"/>
      <c r="E2" s="150"/>
      <c r="F2" s="2" t="str">
        <f>catyear</f>
        <v>2004-2007</v>
      </c>
      <c r="H2" s="136" t="str">
        <f>RevisionDate</f>
        <v>Last Revised: 11 Jan 2012</v>
      </c>
    </row>
    <row r="3" spans="2:14" x14ac:dyDescent="0.2">
      <c r="B3" s="136"/>
    </row>
    <row r="4" spans="2:14" x14ac:dyDescent="0.2">
      <c r="B4" s="124" t="s">
        <v>98</v>
      </c>
      <c r="C4" s="124"/>
      <c r="D4" s="124"/>
      <c r="E4" s="124"/>
      <c r="F4" s="124"/>
      <c r="G4" s="124"/>
      <c r="H4" s="124"/>
      <c r="I4" s="124"/>
    </row>
    <row r="5" spans="2:14" ht="15.75" x14ac:dyDescent="0.25">
      <c r="B5" s="154" t="s">
        <v>130</v>
      </c>
      <c r="C5" s="154"/>
      <c r="D5" s="154"/>
      <c r="E5" s="154"/>
      <c r="F5" s="154"/>
      <c r="G5" s="154"/>
      <c r="H5" s="154"/>
      <c r="I5" s="121"/>
    </row>
    <row r="6" spans="2:14" x14ac:dyDescent="0.2">
      <c r="B6" s="90"/>
      <c r="C6" s="90"/>
      <c r="D6" s="90"/>
      <c r="E6" s="90"/>
      <c r="F6" s="90"/>
      <c r="G6" s="90"/>
      <c r="H6" s="90"/>
      <c r="I6" s="90"/>
    </row>
    <row r="7" spans="2:14" x14ac:dyDescent="0.2">
      <c r="B7" s="97" t="s">
        <v>237</v>
      </c>
      <c r="C7" s="90"/>
      <c r="D7" s="90"/>
      <c r="E7" s="90"/>
      <c r="F7" s="90"/>
      <c r="G7" s="90"/>
      <c r="H7" s="90"/>
      <c r="I7" s="90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100</v>
      </c>
      <c r="C10" s="93" t="s">
        <v>91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2" t="s">
        <v>92</v>
      </c>
      <c r="E12" s="92"/>
      <c r="F12" s="92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200</v>
      </c>
      <c r="F13" s="19" t="s">
        <v>95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201</v>
      </c>
      <c r="F14" s="19" t="s">
        <v>96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2" t="s">
        <v>93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202</v>
      </c>
      <c r="F17" s="19" t="s">
        <v>94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194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203</v>
      </c>
      <c r="F20" s="19" t="s">
        <v>195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199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196</v>
      </c>
      <c r="F24" s="19" t="s">
        <v>204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197</v>
      </c>
      <c r="F25" s="19" t="s">
        <v>205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198</v>
      </c>
      <c r="F26" s="19" t="s">
        <v>206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1"/>
    </row>
    <row r="29" spans="2:18" ht="15.75" x14ac:dyDescent="0.25">
      <c r="B29" s="43" t="s">
        <v>102</v>
      </c>
      <c r="C29" s="54" t="s">
        <v>207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208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216</v>
      </c>
      <c r="F32" s="41" t="s">
        <v>208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209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41" t="s">
        <v>223</v>
      </c>
      <c r="F35" s="41" t="s">
        <v>224</v>
      </c>
      <c r="G35" s="94"/>
      <c r="H35" s="94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9" t="s">
        <v>210</v>
      </c>
      <c r="D38" s="159"/>
      <c r="E38" s="159"/>
      <c r="F38" s="159"/>
      <c r="G38" s="159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213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241</v>
      </c>
      <c r="F41" s="26" t="s">
        <v>211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214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5" t="str">
        <f>AdvWriting</f>
        <v>Engl 316</v>
      </c>
      <c r="F44" s="95" t="s">
        <v>212</v>
      </c>
      <c r="G44" s="95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215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5" t="str">
        <f>Calculus1</f>
        <v>Math 112</v>
      </c>
      <c r="F47" s="95" t="s">
        <v>108</v>
      </c>
      <c r="G47" s="96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5"/>
      <c r="F48" s="95"/>
      <c r="G48" s="96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110</v>
      </c>
      <c r="E49" s="98"/>
      <c r="F49" s="98"/>
      <c r="G49" s="99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5" t="str">
        <f>Calculus2</f>
        <v>Math 113</v>
      </c>
      <c r="F50" s="95" t="s">
        <v>109</v>
      </c>
      <c r="G50" s="96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0" t="s">
        <v>111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112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113</v>
      </c>
      <c r="F56" s="12" t="s">
        <v>125</v>
      </c>
      <c r="G56" s="12"/>
      <c r="H56" s="12"/>
      <c r="I56" s="101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60" t="s">
        <v>127</v>
      </c>
      <c r="G57" s="160"/>
      <c r="H57" s="160"/>
      <c r="I57" s="160"/>
      <c r="J57" s="113"/>
      <c r="K57" s="113"/>
      <c r="L57" s="113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4"/>
      <c r="C59" s="115" t="s">
        <v>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7"/>
    </row>
    <row r="60" spans="2:14" x14ac:dyDescent="0.2">
      <c r="B60" s="15"/>
      <c r="C60" s="12"/>
      <c r="D60" s="17" t="s">
        <v>114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115</v>
      </c>
      <c r="F61" s="12" t="s">
        <v>126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8" t="s">
        <v>127</v>
      </c>
      <c r="G62" s="158"/>
      <c r="H62" s="158"/>
      <c r="I62" s="158"/>
      <c r="J62" s="158"/>
      <c r="K62" s="158"/>
      <c r="L62" s="158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116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225</v>
      </c>
      <c r="F65" s="12" t="s">
        <v>227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2" t="s">
        <v>228</v>
      </c>
      <c r="G66" s="12"/>
      <c r="H66" s="12"/>
      <c r="I66" s="12"/>
      <c r="J66" s="12"/>
      <c r="K66" s="12"/>
      <c r="L66" s="12"/>
      <c r="M66" s="12"/>
      <c r="N66" s="13"/>
    </row>
    <row r="67" spans="2:14" ht="15.75" x14ac:dyDescent="0.25">
      <c r="B67" s="15"/>
      <c r="C67" s="12"/>
      <c r="D67" s="12"/>
      <c r="E67" s="12"/>
      <c r="F67" s="158" t="s">
        <v>127</v>
      </c>
      <c r="G67" s="158"/>
      <c r="H67" s="158"/>
      <c r="I67" s="158"/>
      <c r="J67" s="158"/>
      <c r="K67" s="158"/>
      <c r="L67" s="158"/>
      <c r="M67" s="12"/>
      <c r="N67" s="13"/>
    </row>
    <row r="68" spans="2:14" x14ac:dyDescent="0.2">
      <c r="B68" s="15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ht="15.75" x14ac:dyDescent="0.25">
      <c r="B69" s="15"/>
      <c r="C69" s="100" t="s">
        <v>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</row>
    <row r="70" spans="2:14" x14ac:dyDescent="0.2">
      <c r="B70" s="15"/>
      <c r="C70" s="12"/>
      <c r="D70" s="17" t="s">
        <v>117</v>
      </c>
      <c r="E70" s="17"/>
      <c r="F70" s="17"/>
      <c r="G70" s="17"/>
      <c r="H70" s="17"/>
      <c r="I70" s="17"/>
      <c r="J70" s="17"/>
      <c r="K70" s="17"/>
      <c r="L70" s="17"/>
      <c r="M70" s="12"/>
      <c r="N70" s="13"/>
    </row>
    <row r="71" spans="2:14" ht="15.75" x14ac:dyDescent="0.25">
      <c r="B71" s="15"/>
      <c r="C71" s="12"/>
      <c r="D71" s="12"/>
      <c r="E71" s="12" t="s">
        <v>122</v>
      </c>
      <c r="F71" s="12" t="s">
        <v>128</v>
      </c>
      <c r="G71" s="12"/>
      <c r="H71" s="12"/>
      <c r="I71" s="12"/>
      <c r="J71" s="12"/>
      <c r="K71" s="12"/>
      <c r="L71" s="12"/>
      <c r="M71" s="12"/>
      <c r="N71" s="13"/>
    </row>
    <row r="72" spans="2:14" ht="15.75" x14ac:dyDescent="0.25">
      <c r="B72" s="15"/>
      <c r="C72" s="12"/>
      <c r="D72" s="12"/>
      <c r="E72" s="12"/>
      <c r="F72" s="158" t="s">
        <v>127</v>
      </c>
      <c r="G72" s="158"/>
      <c r="H72" s="158"/>
      <c r="I72" s="158"/>
      <c r="J72" s="158"/>
      <c r="K72" s="158"/>
      <c r="L72" s="158"/>
      <c r="M72" s="12"/>
      <c r="N72" s="13"/>
    </row>
    <row r="73" spans="2:14" x14ac:dyDescent="0.2">
      <c r="B73" s="15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</row>
    <row r="74" spans="2:14" x14ac:dyDescent="0.2">
      <c r="B74" s="15"/>
      <c r="C74" s="12"/>
      <c r="D74" s="17" t="s">
        <v>118</v>
      </c>
      <c r="E74" s="17"/>
      <c r="F74" s="17"/>
      <c r="G74" s="17"/>
      <c r="H74" s="17"/>
      <c r="I74" s="17"/>
      <c r="J74" s="17"/>
      <c r="K74" s="17"/>
      <c r="L74" s="17"/>
      <c r="M74" s="12"/>
      <c r="N74" s="13"/>
    </row>
    <row r="75" spans="2:14" x14ac:dyDescent="0.2">
      <c r="B75" s="15"/>
      <c r="C75" s="12"/>
      <c r="D75" s="12"/>
      <c r="E75" s="12" t="s">
        <v>226</v>
      </c>
      <c r="F75" s="12" t="s">
        <v>229</v>
      </c>
      <c r="G75" s="12"/>
      <c r="H75" s="12"/>
      <c r="I75" s="12"/>
      <c r="J75" s="12"/>
      <c r="K75" s="12"/>
      <c r="L75" s="12"/>
      <c r="M75" s="12"/>
      <c r="N75" s="13"/>
    </row>
    <row r="76" spans="2:14" ht="15.75" x14ac:dyDescent="0.25">
      <c r="B76" s="15"/>
      <c r="C76" s="12"/>
      <c r="D76" s="12"/>
      <c r="E76" s="12"/>
      <c r="F76" s="12" t="s">
        <v>230</v>
      </c>
      <c r="G76" s="12"/>
      <c r="H76" s="12"/>
      <c r="I76" s="12"/>
      <c r="J76" s="12"/>
      <c r="K76" s="12"/>
      <c r="L76" s="12"/>
      <c r="M76" s="12"/>
      <c r="N76" s="13"/>
    </row>
    <row r="77" spans="2:14" ht="15.75" x14ac:dyDescent="0.25">
      <c r="B77" s="15"/>
      <c r="C77" s="12"/>
      <c r="D77" s="12"/>
      <c r="E77" s="12"/>
      <c r="F77" s="158" t="s">
        <v>127</v>
      </c>
      <c r="G77" s="158"/>
      <c r="H77" s="158"/>
      <c r="I77" s="158"/>
      <c r="J77" s="158"/>
      <c r="K77" s="158"/>
      <c r="L77" s="158"/>
      <c r="M77" s="12"/>
      <c r="N77" s="13"/>
    </row>
    <row r="78" spans="2:14" x14ac:dyDescent="0.2">
      <c r="B78" s="118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20"/>
    </row>
    <row r="79" spans="2:14" x14ac:dyDescent="0.2">
      <c r="B79" s="15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7" t="s">
        <v>119</v>
      </c>
      <c r="E80" s="17"/>
      <c r="F80" s="17"/>
      <c r="G80" s="17"/>
      <c r="H80" s="17"/>
      <c r="I80" s="17"/>
      <c r="J80" s="17"/>
      <c r="K80" s="17"/>
      <c r="L80" s="17"/>
      <c r="M80" s="12"/>
      <c r="N80" s="13"/>
    </row>
    <row r="81" spans="2:14" x14ac:dyDescent="0.2">
      <c r="B81" s="15"/>
      <c r="C81" s="12"/>
      <c r="D81" s="12"/>
      <c r="E81" s="102" t="str">
        <f>Biology</f>
        <v>Bio 100</v>
      </c>
      <c r="F81" s="103" t="s">
        <v>29</v>
      </c>
      <c r="G81" s="12"/>
      <c r="H81" s="12"/>
      <c r="I81" s="12"/>
      <c r="J81" s="12"/>
      <c r="K81" s="12"/>
      <c r="L81" s="12"/>
      <c r="M81" s="12"/>
      <c r="N81" s="13"/>
    </row>
    <row r="82" spans="2:14" x14ac:dyDescent="0.2"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7" t="s">
        <v>120</v>
      </c>
      <c r="E83" s="17"/>
      <c r="F83" s="17"/>
      <c r="G83" s="17"/>
      <c r="H83" s="17"/>
      <c r="I83" s="17"/>
      <c r="J83" s="17"/>
      <c r="K83" s="17"/>
      <c r="L83" s="17"/>
      <c r="M83" s="12"/>
      <c r="N83" s="13"/>
    </row>
    <row r="84" spans="2:14" x14ac:dyDescent="0.2">
      <c r="B84" s="15"/>
      <c r="C84" s="12"/>
      <c r="D84" s="12"/>
      <c r="E84" s="102" t="str">
        <f>Chem1</f>
        <v>Chem 111</v>
      </c>
      <c r="F84" s="103" t="s">
        <v>3</v>
      </c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2"/>
      <c r="E85" s="102" t="str">
        <f>Physics1</f>
        <v>Phscs 121</v>
      </c>
      <c r="F85" s="102" t="s">
        <v>0</v>
      </c>
      <c r="G85" s="12"/>
      <c r="H85" s="12"/>
      <c r="I85" s="12"/>
      <c r="J85" s="12"/>
      <c r="K85" s="12"/>
      <c r="L85" s="12"/>
      <c r="M85" s="12"/>
      <c r="N85" s="13"/>
    </row>
    <row r="86" spans="2:14" x14ac:dyDescent="0.2"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</row>
    <row r="87" spans="2:14" x14ac:dyDescent="0.2">
      <c r="B87" s="15"/>
      <c r="C87" s="12"/>
      <c r="D87" s="17" t="s">
        <v>121</v>
      </c>
      <c r="E87" s="17"/>
      <c r="F87" s="17"/>
      <c r="G87" s="17"/>
      <c r="H87" s="17"/>
      <c r="I87" s="17"/>
      <c r="J87" s="17"/>
      <c r="K87" s="17"/>
      <c r="L87" s="17"/>
      <c r="M87" s="12"/>
      <c r="N87" s="13"/>
    </row>
    <row r="88" spans="2:14" x14ac:dyDescent="0.2">
      <c r="B88" s="15"/>
      <c r="C88" s="12"/>
      <c r="D88" s="12"/>
      <c r="E88" s="102" t="str">
        <f>MoralLeadership</f>
        <v>Econ 110</v>
      </c>
      <c r="F88" s="148" t="s">
        <v>236</v>
      </c>
      <c r="G88" s="12"/>
      <c r="H88" s="12"/>
      <c r="I88" s="12"/>
      <c r="J88" s="12"/>
      <c r="K88" s="12"/>
      <c r="L88" s="12"/>
      <c r="M88" s="12"/>
      <c r="N88" s="13"/>
    </row>
    <row r="89" spans="2:14" ht="7.5" customHeight="1" thickBot="1" x14ac:dyDescent="0.25">
      <c r="B89" s="104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6"/>
    </row>
  </sheetData>
  <mergeCells count="8">
    <mergeCell ref="C2:E2"/>
    <mergeCell ref="B5:H5"/>
    <mergeCell ref="F72:L72"/>
    <mergeCell ref="F77:L77"/>
    <mergeCell ref="C38:G38"/>
    <mergeCell ref="F62:L62"/>
    <mergeCell ref="F67:L67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7:L67" r:id="rId3" display="Click here for the approved list."/>
    <hyperlink ref="F72:L72" r:id="rId4" display="Click here for the approved list."/>
    <hyperlink ref="F77:L77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7" r:id="rId19"/>
    <hyperlink ref="G67" r:id="rId20" display="http://che.byu.edu/university-core-art"/>
    <hyperlink ref="H67" r:id="rId21" display="http://che.byu.edu/university-core-art"/>
    <hyperlink ref="I67" r:id="rId22" display="http://che.byu.edu/university-core-art"/>
    <hyperlink ref="J67" r:id="rId23" display="http://che.byu.edu/university-core-art"/>
    <hyperlink ref="K67" r:id="rId24" display="http://che.byu.edu/university-core-art"/>
    <hyperlink ref="L67" r:id="rId25" display="http://che.byu.edu/university-core-art"/>
    <hyperlink ref="F72" r:id="rId26"/>
    <hyperlink ref="G72" r:id="rId27" display="http://che.byu.edu/university-core-civ2"/>
    <hyperlink ref="H72" r:id="rId28" display="http://che.byu.edu/university-core-civ2"/>
    <hyperlink ref="I72" r:id="rId29" display="http://che.byu.edu/university-core-civ2"/>
    <hyperlink ref="J72" r:id="rId30" display="http://che.byu.edu/university-core-civ2"/>
    <hyperlink ref="K72" r:id="rId31" display="http://che.byu.edu/university-core-civ2"/>
    <hyperlink ref="L72" r:id="rId32" display="http://che.byu.edu/university-core-civ2"/>
    <hyperlink ref="F77" r:id="rId33"/>
    <hyperlink ref="G77" r:id="rId34" display="http://che.byu.edu/university-core-lett"/>
    <hyperlink ref="H77" r:id="rId35" display="http://che.byu.edu/university-core-lett"/>
    <hyperlink ref="I77" r:id="rId36" display="http://che.byu.edu/university-core-lett"/>
    <hyperlink ref="J77" r:id="rId37" display="http://che.byu.edu/university-core-lett"/>
    <hyperlink ref="K77" r:id="rId38" display="http://che.byu.edu/university-core-lett"/>
    <hyperlink ref="L77" r:id="rId39" display="http://che.byu.edu/university-core-lett"/>
  </hyperlinks>
  <pageMargins left="0.7" right="0.7" top="0.75" bottom="0.75" header="0.3" footer="0.3"/>
  <pageSetup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5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1" t="s">
        <v>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7" ht="21.75" thickBot="1" x14ac:dyDescent="0.4">
      <c r="A2" s="162" t="str">
        <f>CONCATENATE("Catalog Years ", catyear)</f>
        <v>Catalog Years 2004-2007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ht="11.25" customHeight="1" x14ac:dyDescent="0.3">
      <c r="A3" s="140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63" t="s">
        <v>78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43</v>
      </c>
      <c r="C4" s="72"/>
      <c r="D4" s="72" t="s">
        <v>44</v>
      </c>
      <c r="E4" s="72"/>
      <c r="F4" s="72" t="s">
        <v>43</v>
      </c>
      <c r="G4" s="72"/>
      <c r="H4" s="72" t="s">
        <v>44</v>
      </c>
      <c r="I4" s="163"/>
      <c r="J4" s="72" t="s">
        <v>43</v>
      </c>
      <c r="K4" s="72"/>
      <c r="L4" s="72" t="s">
        <v>44</v>
      </c>
      <c r="M4" s="72"/>
      <c r="N4" s="72" t="s">
        <v>43</v>
      </c>
      <c r="O4" s="72"/>
      <c r="P4" s="72" t="s">
        <v>44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3"/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6"/>
      <c r="D6" s="70"/>
      <c r="E6" s="70"/>
      <c r="F6" s="70"/>
      <c r="G6" s="126"/>
      <c r="H6" s="70"/>
      <c r="I6" s="163"/>
      <c r="J6" s="70"/>
      <c r="K6" s="70"/>
      <c r="L6" s="70"/>
      <c r="M6" s="70"/>
      <c r="N6" s="70"/>
      <c r="O6" s="70"/>
      <c r="P6" s="70"/>
    </row>
    <row r="7" spans="1:17" s="133" customFormat="1" ht="12" customHeight="1" x14ac:dyDescent="0.25">
      <c r="B7" s="70" t="s">
        <v>145</v>
      </c>
      <c r="C7" s="70"/>
      <c r="D7" s="70"/>
      <c r="E7" s="70"/>
      <c r="F7" s="70" t="s">
        <v>148</v>
      </c>
      <c r="G7" s="70"/>
      <c r="H7" s="70" t="s">
        <v>147</v>
      </c>
      <c r="I7" s="163"/>
      <c r="J7" s="70" t="s">
        <v>52</v>
      </c>
      <c r="K7" s="70"/>
      <c r="L7" s="70" t="s">
        <v>52</v>
      </c>
      <c r="M7" s="70"/>
      <c r="N7" s="70" t="s">
        <v>52</v>
      </c>
      <c r="O7" s="70"/>
      <c r="P7" s="70" t="s">
        <v>76</v>
      </c>
    </row>
    <row r="8" spans="1:17" ht="15" customHeight="1" x14ac:dyDescent="0.25">
      <c r="B8" s="70"/>
      <c r="C8" s="70"/>
      <c r="D8" s="70"/>
      <c r="E8" s="70"/>
      <c r="F8" s="70"/>
      <c r="H8" s="70"/>
      <c r="I8" s="163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6"/>
      <c r="F9" s="70"/>
      <c r="G9" s="70"/>
      <c r="H9" s="70"/>
      <c r="I9" s="163"/>
      <c r="J9" s="70"/>
      <c r="K9" s="70"/>
      <c r="L9" s="70"/>
      <c r="M9" s="70"/>
      <c r="N9" s="70"/>
      <c r="O9" s="70"/>
      <c r="P9" s="70"/>
      <c r="Q9" s="126"/>
    </row>
    <row r="10" spans="1:17" s="133" customFormat="1" ht="12" customHeight="1" x14ac:dyDescent="0.25">
      <c r="B10" s="70"/>
      <c r="C10" s="70"/>
      <c r="D10" s="70" t="s">
        <v>146</v>
      </c>
      <c r="E10" s="70"/>
      <c r="F10" s="70"/>
      <c r="G10" s="70"/>
      <c r="H10" s="70"/>
      <c r="I10" s="163"/>
      <c r="J10" s="70" t="s">
        <v>52</v>
      </c>
      <c r="K10" s="70"/>
      <c r="L10" s="70" t="s">
        <v>52</v>
      </c>
      <c r="M10" s="70"/>
      <c r="N10" s="70" t="s">
        <v>52</v>
      </c>
      <c r="O10" s="70"/>
      <c r="P10" s="70" t="s">
        <v>148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3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6"/>
      <c r="D12" s="70"/>
      <c r="E12" s="126"/>
      <c r="F12" s="70"/>
      <c r="G12" s="70"/>
      <c r="H12" s="70"/>
      <c r="I12" s="163"/>
      <c r="J12" s="70"/>
      <c r="K12" s="126"/>
      <c r="L12" s="70"/>
      <c r="M12" s="70"/>
      <c r="N12" s="70"/>
      <c r="O12" s="126"/>
      <c r="P12" s="70"/>
    </row>
    <row r="13" spans="1:17" s="133" customFormat="1" ht="12" customHeight="1" x14ac:dyDescent="0.25">
      <c r="B13" s="70" t="s">
        <v>149</v>
      </c>
      <c r="C13" s="70"/>
      <c r="D13" s="70" t="s">
        <v>149</v>
      </c>
      <c r="E13" s="70"/>
      <c r="F13" s="70" t="s">
        <v>52</v>
      </c>
      <c r="G13" s="70"/>
      <c r="H13" s="70" t="s">
        <v>52</v>
      </c>
      <c r="I13" s="163"/>
      <c r="J13" s="70" t="s">
        <v>150</v>
      </c>
      <c r="K13" s="70"/>
      <c r="L13" s="70" t="s">
        <v>52</v>
      </c>
      <c r="M13" s="70"/>
      <c r="N13" s="70" t="s">
        <v>148</v>
      </c>
      <c r="O13" s="70"/>
      <c r="P13" s="70" t="s">
        <v>76</v>
      </c>
    </row>
    <row r="14" spans="1:17" ht="15" customHeight="1" x14ac:dyDescent="0.25">
      <c r="B14" s="130"/>
      <c r="C14" s="130"/>
      <c r="D14" s="130"/>
      <c r="E14" s="70"/>
      <c r="F14" s="70"/>
      <c r="G14" s="70"/>
      <c r="H14" s="70"/>
      <c r="I14" s="163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3"/>
      <c r="O15" s="126"/>
    </row>
    <row r="16" spans="1:17" s="133" customFormat="1" ht="12" customHeight="1" x14ac:dyDescent="0.25">
      <c r="H16" s="70" t="s">
        <v>51</v>
      </c>
      <c r="I16" s="163"/>
      <c r="N16" s="70" t="s">
        <v>178</v>
      </c>
      <c r="P16" s="70" t="s">
        <v>52</v>
      </c>
    </row>
    <row r="17" spans="1:17" x14ac:dyDescent="0.25">
      <c r="I17" s="163"/>
    </row>
    <row r="18" spans="1:17" ht="22.5" customHeight="1" x14ac:dyDescent="0.25">
      <c r="I18" s="163"/>
    </row>
    <row r="19" spans="1:17" s="133" customFormat="1" ht="12" customHeight="1" x14ac:dyDescent="0.25">
      <c r="B19" s="70" t="s">
        <v>76</v>
      </c>
      <c r="D19" s="70" t="s">
        <v>76</v>
      </c>
      <c r="F19" s="70" t="s">
        <v>179</v>
      </c>
      <c r="H19" s="70" t="s">
        <v>179</v>
      </c>
      <c r="I19" s="163"/>
      <c r="J19" s="70" t="s">
        <v>52</v>
      </c>
      <c r="N19" s="70" t="s">
        <v>52</v>
      </c>
    </row>
    <row r="20" spans="1:17" x14ac:dyDescent="0.25">
      <c r="I20" s="163"/>
    </row>
    <row r="21" spans="1:17" ht="22.5" customHeight="1" x14ac:dyDescent="0.25">
      <c r="I21" s="163"/>
    </row>
    <row r="22" spans="1:17" s="133" customFormat="1" ht="12" customHeight="1" x14ac:dyDescent="0.25">
      <c r="D22" s="70" t="s">
        <v>52</v>
      </c>
      <c r="F22" s="70" t="s">
        <v>52</v>
      </c>
      <c r="I22" s="163"/>
      <c r="J22" s="70" t="s">
        <v>52</v>
      </c>
      <c r="L22" s="70" t="s">
        <v>52</v>
      </c>
    </row>
    <row r="23" spans="1:17" x14ac:dyDescent="0.25">
      <c r="A23" s="73"/>
      <c r="B23" s="73"/>
      <c r="C23" s="73"/>
      <c r="D23" s="73"/>
      <c r="E23" s="73"/>
      <c r="F23" s="73"/>
      <c r="G23" s="73"/>
      <c r="H23" s="73"/>
      <c r="I23" s="164"/>
      <c r="J23" s="73"/>
      <c r="K23" s="73"/>
      <c r="L23" s="73"/>
      <c r="M23" s="73"/>
      <c r="N23" s="73"/>
      <c r="O23" s="73"/>
      <c r="P23" s="73"/>
      <c r="Q23" s="73"/>
    </row>
    <row r="24" spans="1:17" ht="15" customHeight="1" x14ac:dyDescent="0.25"/>
    <row r="25" spans="1:17" ht="22.5" customHeight="1" x14ac:dyDescent="0.25"/>
    <row r="26" spans="1:17" s="133" customFormat="1" ht="12" customHeight="1" x14ac:dyDescent="0.25">
      <c r="B26" s="70" t="s">
        <v>51</v>
      </c>
      <c r="D26" s="70" t="s">
        <v>51</v>
      </c>
      <c r="F26" s="70" t="s">
        <v>51</v>
      </c>
      <c r="H26" s="70" t="s">
        <v>51</v>
      </c>
      <c r="J26" s="70" t="s">
        <v>51</v>
      </c>
      <c r="L26" s="70" t="s">
        <v>51</v>
      </c>
      <c r="N26" s="70" t="s">
        <v>51</v>
      </c>
      <c r="P26" s="70" t="s">
        <v>190</v>
      </c>
    </row>
    <row r="28" spans="1:17" ht="22.5" customHeight="1" x14ac:dyDescent="0.25"/>
    <row r="29" spans="1:17" s="133" customFormat="1" ht="12" customHeight="1" x14ac:dyDescent="0.25">
      <c r="B29" s="70" t="s">
        <v>182</v>
      </c>
      <c r="D29" s="70" t="s">
        <v>52</v>
      </c>
      <c r="F29" s="70" t="s">
        <v>52</v>
      </c>
      <c r="H29" s="70" t="s">
        <v>52</v>
      </c>
      <c r="L29" s="70" t="s">
        <v>190</v>
      </c>
    </row>
    <row r="31" spans="1:17" ht="22.5" customHeight="1" x14ac:dyDescent="0.25">
      <c r="F31" s="122"/>
    </row>
    <row r="32" spans="1:17" ht="12" customHeight="1" x14ac:dyDescent="0.25">
      <c r="B32" s="70" t="s">
        <v>52</v>
      </c>
    </row>
    <row r="33" spans="1:17" ht="15.75" thickBot="1" x14ac:dyDescent="0.3">
      <c r="A33" s="74"/>
      <c r="B33" s="74"/>
      <c r="C33" s="74"/>
      <c r="D33" s="74"/>
      <c r="E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</row>
    <row r="34" spans="1:17" ht="16.5" customHeight="1" thickTop="1" thickBot="1" x14ac:dyDescent="0.3">
      <c r="A34" s="76"/>
      <c r="B34" s="76" t="s">
        <v>85</v>
      </c>
      <c r="C34" s="76"/>
      <c r="D34" s="76" t="s">
        <v>86</v>
      </c>
      <c r="E34" s="76"/>
      <c r="F34" s="76" t="s">
        <v>85</v>
      </c>
      <c r="G34" s="76"/>
      <c r="H34" s="76" t="s">
        <v>85</v>
      </c>
      <c r="I34" s="76"/>
      <c r="J34" s="76" t="s">
        <v>87</v>
      </c>
      <c r="K34" s="76"/>
      <c r="L34" s="76" t="s">
        <v>85</v>
      </c>
      <c r="M34" s="76"/>
      <c r="N34" s="76" t="s">
        <v>193</v>
      </c>
      <c r="O34" s="76"/>
      <c r="P34" s="76" t="s">
        <v>193</v>
      </c>
      <c r="Q34" s="75"/>
    </row>
    <row r="35" spans="1:17" ht="7.5" customHeight="1" x14ac:dyDescent="0.25"/>
    <row r="36" spans="1:17" x14ac:dyDescent="0.25">
      <c r="A36" s="165" t="s">
        <v>79</v>
      </c>
      <c r="B36" s="165"/>
      <c r="C36" s="165"/>
      <c r="D36" s="165"/>
      <c r="E36" s="165"/>
      <c r="F36" s="165"/>
      <c r="H36" s="165" t="s">
        <v>82</v>
      </c>
      <c r="I36" s="165"/>
      <c r="J36" s="165"/>
      <c r="K36" s="165"/>
      <c r="L36" s="165"/>
    </row>
    <row r="37" spans="1:17" x14ac:dyDescent="0.25">
      <c r="B37" t="s">
        <v>89</v>
      </c>
      <c r="I37" t="s">
        <v>83</v>
      </c>
      <c r="N37" s="128" t="s">
        <v>138</v>
      </c>
      <c r="O37" s="131" t="s">
        <v>140</v>
      </c>
    </row>
    <row r="38" spans="1:17" x14ac:dyDescent="0.25">
      <c r="B38" t="s">
        <v>80</v>
      </c>
      <c r="I38" t="s">
        <v>238</v>
      </c>
      <c r="N38" s="128" t="s">
        <v>139</v>
      </c>
      <c r="O38" s="129" t="s">
        <v>141</v>
      </c>
    </row>
    <row r="39" spans="1:17" x14ac:dyDescent="0.25">
      <c r="B39" t="s">
        <v>81</v>
      </c>
      <c r="I39" t="s">
        <v>84</v>
      </c>
      <c r="N39" s="127" t="s">
        <v>137</v>
      </c>
      <c r="O39" t="s">
        <v>136</v>
      </c>
    </row>
    <row r="40" spans="1:17" x14ac:dyDescent="0.25">
      <c r="N40" s="127" t="s">
        <v>180</v>
      </c>
      <c r="O40" t="s">
        <v>181</v>
      </c>
    </row>
    <row r="41" spans="1:17" x14ac:dyDescent="0.25">
      <c r="A41" s="141" t="s">
        <v>129</v>
      </c>
      <c r="N41" s="127" t="s">
        <v>142</v>
      </c>
      <c r="O41" s="123" t="s">
        <v>144</v>
      </c>
    </row>
    <row r="42" spans="1:17" x14ac:dyDescent="0.25">
      <c r="A42" s="122" t="s">
        <v>143</v>
      </c>
      <c r="N42" s="127" t="s">
        <v>183</v>
      </c>
      <c r="O42" s="123" t="s">
        <v>184</v>
      </c>
    </row>
    <row r="43" spans="1:17" x14ac:dyDescent="0.25">
      <c r="A43" s="132" t="s">
        <v>253</v>
      </c>
      <c r="N43" s="127" t="s">
        <v>191</v>
      </c>
      <c r="O43" s="142" t="s">
        <v>231</v>
      </c>
    </row>
    <row r="44" spans="1:17" x14ac:dyDescent="0.25">
      <c r="A44" s="122" t="s">
        <v>240</v>
      </c>
    </row>
    <row r="45" spans="1:17" x14ac:dyDescent="0.25">
      <c r="A45" s="122" t="s">
        <v>239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1" t="s">
        <v>192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7" ht="21.75" thickBot="1" x14ac:dyDescent="0.4">
      <c r="A2" s="162" t="str">
        <f>CONCATENATE("Catalog Years ", catyear)</f>
        <v>Catalog Years 2004-2007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ht="11.25" customHeight="1" x14ac:dyDescent="0.3">
      <c r="A3" s="140" t="str">
        <f>RevisionDate</f>
        <v>Last Revised: 11 Jan 2012</v>
      </c>
      <c r="B3" s="71"/>
      <c r="C3" s="71"/>
      <c r="D3" s="71"/>
      <c r="E3" s="71"/>
      <c r="F3" s="71"/>
      <c r="G3" s="71"/>
      <c r="H3" s="71"/>
      <c r="I3" s="144" t="s">
        <v>78</v>
      </c>
      <c r="J3" s="71"/>
      <c r="K3" s="71"/>
      <c r="L3" s="71"/>
      <c r="M3" s="71"/>
      <c r="N3" s="71"/>
      <c r="O3" s="71"/>
      <c r="P3" s="71"/>
      <c r="Q3" s="71"/>
    </row>
    <row r="4" spans="1:17" ht="18.75" x14ac:dyDescent="0.3">
      <c r="B4" s="72" t="s">
        <v>43</v>
      </c>
      <c r="C4" s="72"/>
      <c r="D4" s="72" t="s">
        <v>44</v>
      </c>
      <c r="E4" s="72" t="s">
        <v>131</v>
      </c>
      <c r="F4" s="72" t="s">
        <v>43</v>
      </c>
      <c r="G4" s="72"/>
      <c r="H4" s="72" t="s">
        <v>44</v>
      </c>
      <c r="I4" s="72" t="s">
        <v>131</v>
      </c>
      <c r="J4" s="72" t="s">
        <v>43</v>
      </c>
      <c r="K4" s="72"/>
      <c r="L4" s="72" t="s">
        <v>44</v>
      </c>
      <c r="M4" s="72"/>
      <c r="N4" s="72" t="s">
        <v>43</v>
      </c>
      <c r="O4" s="72"/>
      <c r="P4" s="72" t="s">
        <v>44</v>
      </c>
    </row>
    <row r="5" spans="1:17" ht="22.5" customHeight="1" x14ac:dyDescent="0.25">
      <c r="B5" s="70"/>
      <c r="C5" s="70"/>
      <c r="D5" s="70"/>
      <c r="E5" s="70"/>
      <c r="F5" s="70"/>
      <c r="G5" s="70"/>
      <c r="H5" s="70"/>
      <c r="I5" s="163" t="s">
        <v>132</v>
      </c>
      <c r="J5" s="70"/>
      <c r="K5" s="70"/>
      <c r="L5" s="70"/>
      <c r="M5" s="70"/>
      <c r="N5" s="70"/>
      <c r="O5" s="70"/>
      <c r="P5" s="70"/>
    </row>
    <row r="6" spans="1:17" ht="22.5" customHeight="1" x14ac:dyDescent="0.25">
      <c r="B6" s="70"/>
      <c r="C6" s="126"/>
      <c r="D6" s="70"/>
      <c r="E6" s="70"/>
      <c r="F6" s="70"/>
      <c r="G6" s="126"/>
      <c r="H6" s="70"/>
      <c r="I6" s="163"/>
      <c r="J6" s="70"/>
      <c r="K6" s="70"/>
      <c r="L6" s="70"/>
      <c r="M6" s="70"/>
      <c r="N6" s="70"/>
      <c r="O6" s="70"/>
      <c r="P6" s="70"/>
    </row>
    <row r="7" spans="1:17" s="133" customFormat="1" ht="12" customHeight="1" x14ac:dyDescent="0.25">
      <c r="B7" s="70" t="s">
        <v>145</v>
      </c>
      <c r="C7" s="70"/>
      <c r="D7" s="70"/>
      <c r="E7" s="70"/>
      <c r="F7" s="70" t="s">
        <v>148</v>
      </c>
      <c r="G7" s="70"/>
      <c r="H7" s="70" t="s">
        <v>147</v>
      </c>
      <c r="I7" s="163"/>
      <c r="J7" s="70" t="s">
        <v>52</v>
      </c>
      <c r="K7" s="70"/>
      <c r="L7" s="70" t="s">
        <v>52</v>
      </c>
      <c r="M7" s="70"/>
      <c r="N7" s="70" t="s">
        <v>52</v>
      </c>
      <c r="O7" s="70"/>
      <c r="P7" s="70" t="s">
        <v>76</v>
      </c>
    </row>
    <row r="8" spans="1:17" ht="15" customHeight="1" x14ac:dyDescent="0.25">
      <c r="B8" s="70"/>
      <c r="C8" s="70"/>
      <c r="D8" s="70"/>
      <c r="E8" s="70"/>
      <c r="F8" s="70"/>
      <c r="H8" s="70"/>
      <c r="I8" s="163"/>
      <c r="J8" s="70"/>
      <c r="K8" s="70"/>
      <c r="L8" s="70"/>
      <c r="M8" s="70"/>
      <c r="N8" s="70"/>
      <c r="O8" s="70"/>
      <c r="P8" s="70"/>
    </row>
    <row r="9" spans="1:17" ht="22.5" customHeight="1" x14ac:dyDescent="0.25">
      <c r="C9" s="70"/>
      <c r="D9" s="70"/>
      <c r="E9" s="126"/>
      <c r="F9" s="70"/>
      <c r="G9" s="70"/>
      <c r="H9" s="70"/>
      <c r="I9" s="163"/>
      <c r="J9" s="70"/>
      <c r="K9" s="70"/>
      <c r="L9" s="70"/>
      <c r="M9" s="70"/>
      <c r="N9" s="70"/>
      <c r="O9" s="70"/>
      <c r="P9" s="70"/>
      <c r="Q9" s="126"/>
    </row>
    <row r="10" spans="1:17" s="133" customFormat="1" ht="12" customHeight="1" x14ac:dyDescent="0.25">
      <c r="B10" s="70"/>
      <c r="C10" s="70"/>
      <c r="D10" s="70" t="s">
        <v>146</v>
      </c>
      <c r="E10" s="70"/>
      <c r="F10" s="70"/>
      <c r="G10" s="70"/>
      <c r="H10" s="70"/>
      <c r="I10" s="163"/>
      <c r="J10" s="70" t="s">
        <v>52</v>
      </c>
      <c r="K10" s="70"/>
      <c r="L10" s="70" t="s">
        <v>52</v>
      </c>
      <c r="M10" s="70"/>
      <c r="N10" s="70" t="s">
        <v>52</v>
      </c>
      <c r="O10" s="70"/>
      <c r="P10" s="70" t="s">
        <v>148</v>
      </c>
    </row>
    <row r="11" spans="1:17" ht="15" customHeight="1" x14ac:dyDescent="0.25">
      <c r="B11" s="70"/>
      <c r="C11" s="70"/>
      <c r="D11" s="70"/>
      <c r="E11" s="70"/>
      <c r="F11" s="70"/>
      <c r="G11" s="70"/>
      <c r="H11" s="70"/>
      <c r="I11" s="163"/>
      <c r="J11" s="70"/>
      <c r="K11" s="70"/>
      <c r="L11" s="70"/>
      <c r="M11" s="70"/>
      <c r="N11" s="70"/>
      <c r="O11" s="70"/>
      <c r="P11" s="70"/>
    </row>
    <row r="12" spans="1:17" ht="22.5" customHeight="1" x14ac:dyDescent="0.25">
      <c r="B12" s="70"/>
      <c r="C12" s="126"/>
      <c r="D12" s="70"/>
      <c r="E12" s="126"/>
      <c r="F12" s="70"/>
      <c r="G12" s="70"/>
      <c r="H12" s="70"/>
      <c r="I12" s="163"/>
      <c r="J12" s="70"/>
      <c r="K12" s="126"/>
      <c r="L12" s="70"/>
      <c r="M12" s="70"/>
      <c r="N12" s="70"/>
      <c r="O12" s="126"/>
      <c r="P12" s="70"/>
    </row>
    <row r="13" spans="1:17" s="133" customFormat="1" ht="12" customHeight="1" x14ac:dyDescent="0.25">
      <c r="B13" s="70" t="s">
        <v>149</v>
      </c>
      <c r="C13" s="70"/>
      <c r="D13" s="70" t="s">
        <v>149</v>
      </c>
      <c r="E13" s="70"/>
      <c r="F13" s="70" t="s">
        <v>52</v>
      </c>
      <c r="G13" s="70"/>
      <c r="H13" s="70" t="s">
        <v>52</v>
      </c>
      <c r="I13" s="163"/>
      <c r="J13" s="70" t="s">
        <v>150</v>
      </c>
      <c r="K13" s="70"/>
      <c r="L13" s="70" t="s">
        <v>52</v>
      </c>
      <c r="M13" s="70"/>
      <c r="N13" s="70" t="s">
        <v>148</v>
      </c>
      <c r="O13" s="70"/>
      <c r="P13" s="70" t="s">
        <v>76</v>
      </c>
    </row>
    <row r="14" spans="1:17" ht="15" customHeight="1" x14ac:dyDescent="0.25">
      <c r="B14" s="130"/>
      <c r="C14" s="130"/>
      <c r="D14" s="130"/>
      <c r="E14" s="70"/>
      <c r="F14" s="70"/>
      <c r="G14" s="70"/>
      <c r="H14" s="70"/>
      <c r="I14" s="163"/>
      <c r="J14" s="70"/>
      <c r="K14" s="70"/>
      <c r="L14" s="70"/>
      <c r="M14" s="70"/>
      <c r="N14" s="70"/>
      <c r="O14" s="70"/>
      <c r="P14" s="70"/>
    </row>
    <row r="15" spans="1:17" ht="22.5" customHeight="1" x14ac:dyDescent="0.25">
      <c r="I15" s="163"/>
      <c r="O15" s="126"/>
    </row>
    <row r="16" spans="1:17" s="133" customFormat="1" ht="12" customHeight="1" x14ac:dyDescent="0.25">
      <c r="I16" s="163"/>
      <c r="N16" s="70" t="s">
        <v>52</v>
      </c>
      <c r="P16" s="70" t="s">
        <v>52</v>
      </c>
    </row>
    <row r="17" spans="1:17" x14ac:dyDescent="0.25">
      <c r="I17" s="163"/>
    </row>
    <row r="18" spans="1:17" ht="22.5" customHeight="1" x14ac:dyDescent="0.25">
      <c r="I18" s="163"/>
    </row>
    <row r="19" spans="1:17" s="133" customFormat="1" ht="12" customHeight="1" x14ac:dyDescent="0.25">
      <c r="B19" s="70" t="s">
        <v>76</v>
      </c>
      <c r="D19" s="70" t="s">
        <v>76</v>
      </c>
      <c r="F19" s="70" t="s">
        <v>179</v>
      </c>
      <c r="H19" s="70" t="s">
        <v>179</v>
      </c>
      <c r="I19" s="163"/>
      <c r="J19" s="70" t="s">
        <v>178</v>
      </c>
    </row>
    <row r="20" spans="1:17" x14ac:dyDescent="0.25">
      <c r="I20" s="163"/>
    </row>
    <row r="21" spans="1:17" ht="22.5" customHeight="1" x14ac:dyDescent="0.25">
      <c r="I21" s="163"/>
    </row>
    <row r="22" spans="1:17" s="133" customFormat="1" ht="12" customHeight="1" x14ac:dyDescent="0.25">
      <c r="D22" s="70" t="s">
        <v>52</v>
      </c>
      <c r="F22" s="70" t="s">
        <v>52</v>
      </c>
      <c r="I22" s="163"/>
      <c r="J22" s="70" t="s">
        <v>52</v>
      </c>
      <c r="L22" s="70" t="s">
        <v>52</v>
      </c>
    </row>
    <row r="23" spans="1:17" s="133" customFormat="1" ht="15" customHeight="1" x14ac:dyDescent="0.25">
      <c r="D23" s="70"/>
      <c r="F23" s="70"/>
      <c r="I23" s="143"/>
      <c r="J23" s="70"/>
      <c r="L23" s="70"/>
    </row>
    <row r="24" spans="1:17" s="133" customFormat="1" ht="22.5" customHeight="1" x14ac:dyDescent="0.25">
      <c r="D24" s="70"/>
      <c r="F24" s="70"/>
      <c r="I24" s="143"/>
      <c r="J24" s="70"/>
      <c r="L24" s="70"/>
    </row>
    <row r="25" spans="1:17" s="133" customFormat="1" ht="12" customHeight="1" x14ac:dyDescent="0.25">
      <c r="D25" s="70"/>
      <c r="F25" s="70"/>
      <c r="I25" s="70" t="s">
        <v>51</v>
      </c>
      <c r="J25" s="70"/>
      <c r="L25" s="70"/>
    </row>
    <row r="26" spans="1:17" s="133" customFormat="1" ht="15" customHeight="1" x14ac:dyDescent="0.25">
      <c r="D26" s="70"/>
      <c r="F26" s="70"/>
      <c r="I26" s="143"/>
      <c r="J26" s="70"/>
      <c r="L26" s="70"/>
    </row>
    <row r="27" spans="1:17" s="133" customFormat="1" ht="22.5" customHeight="1" x14ac:dyDescent="0.25">
      <c r="D27" s="70"/>
      <c r="F27" s="70"/>
      <c r="I27" s="143"/>
      <c r="J27" s="70"/>
      <c r="L27" s="70"/>
    </row>
    <row r="28" spans="1:17" s="133" customFormat="1" ht="12" customHeight="1" x14ac:dyDescent="0.25">
      <c r="D28" s="70"/>
      <c r="F28" s="70"/>
      <c r="I28" s="70" t="s">
        <v>52</v>
      </c>
      <c r="J28" s="70"/>
      <c r="L28" s="70"/>
    </row>
    <row r="29" spans="1:17" x14ac:dyDescent="0.25">
      <c r="A29" s="73"/>
      <c r="B29" s="73"/>
      <c r="C29" s="73"/>
      <c r="D29" s="73"/>
      <c r="E29" s="73"/>
      <c r="F29" s="73"/>
      <c r="G29" s="73"/>
      <c r="H29" s="73"/>
      <c r="I29" s="125"/>
      <c r="J29" s="73"/>
      <c r="K29" s="73"/>
      <c r="L29" s="73"/>
      <c r="M29" s="73"/>
      <c r="N29" s="73"/>
      <c r="O29" s="73"/>
      <c r="P29" s="73"/>
      <c r="Q29" s="73"/>
    </row>
    <row r="30" spans="1:17" ht="15" customHeight="1" x14ac:dyDescent="0.25">
      <c r="I30" s="145"/>
    </row>
    <row r="31" spans="1:17" ht="22.5" customHeight="1" x14ac:dyDescent="0.25"/>
    <row r="32" spans="1:17" s="133" customFormat="1" ht="12" customHeight="1" x14ac:dyDescent="0.25">
      <c r="B32" s="70" t="s">
        <v>51</v>
      </c>
      <c r="D32" s="70" t="s">
        <v>51</v>
      </c>
      <c r="F32" s="70" t="s">
        <v>51</v>
      </c>
      <c r="H32" s="70" t="s">
        <v>51</v>
      </c>
      <c r="J32" s="70" t="s">
        <v>51</v>
      </c>
      <c r="L32" s="70" t="s">
        <v>51</v>
      </c>
      <c r="N32" s="70" t="s">
        <v>190</v>
      </c>
      <c r="P32" s="70" t="s">
        <v>51</v>
      </c>
    </row>
    <row r="34" spans="1:17" ht="22.5" customHeight="1" x14ac:dyDescent="0.25"/>
    <row r="35" spans="1:17" s="133" customFormat="1" ht="12" customHeight="1" x14ac:dyDescent="0.25">
      <c r="B35" s="70" t="s">
        <v>182</v>
      </c>
      <c r="D35" s="70" t="s">
        <v>52</v>
      </c>
      <c r="H35" s="70" t="s">
        <v>52</v>
      </c>
    </row>
    <row r="37" spans="1:17" ht="22.5" customHeight="1" x14ac:dyDescent="0.25">
      <c r="F37" s="122"/>
    </row>
    <row r="38" spans="1:17" ht="12" customHeight="1" x14ac:dyDescent="0.25">
      <c r="E38" s="70" t="s">
        <v>52</v>
      </c>
      <c r="I38" s="70" t="s">
        <v>190</v>
      </c>
    </row>
    <row r="39" spans="1:17" ht="15" customHeight="1" x14ac:dyDescent="0.25">
      <c r="B39" s="70"/>
    </row>
    <row r="40" spans="1:17" ht="22.5" customHeight="1" x14ac:dyDescent="0.25">
      <c r="B40" s="70"/>
    </row>
    <row r="41" spans="1:17" ht="12" customHeight="1" x14ac:dyDescent="0.25">
      <c r="B41" s="70"/>
      <c r="E41" s="70" t="s">
        <v>52</v>
      </c>
    </row>
    <row r="42" spans="1:17" ht="15" customHeight="1" thickBot="1" x14ac:dyDescent="0.3">
      <c r="B42" s="70"/>
    </row>
    <row r="43" spans="1:17" ht="16.5" customHeight="1" thickTop="1" thickBot="1" x14ac:dyDescent="0.3">
      <c r="A43" s="76"/>
      <c r="B43" s="76" t="s">
        <v>133</v>
      </c>
      <c r="C43" s="76"/>
      <c r="D43" s="76" t="s">
        <v>86</v>
      </c>
      <c r="E43" s="76" t="s">
        <v>134</v>
      </c>
      <c r="F43" s="76" t="s">
        <v>133</v>
      </c>
      <c r="G43" s="76"/>
      <c r="H43" s="76" t="s">
        <v>87</v>
      </c>
      <c r="I43" s="76" t="s">
        <v>135</v>
      </c>
      <c r="J43" s="76" t="s">
        <v>87</v>
      </c>
      <c r="K43" s="76"/>
      <c r="L43" s="76" t="s">
        <v>133</v>
      </c>
      <c r="M43" s="76"/>
      <c r="N43" s="76" t="s">
        <v>133</v>
      </c>
      <c r="O43" s="76"/>
      <c r="P43" s="76" t="s">
        <v>87</v>
      </c>
      <c r="Q43" s="75"/>
    </row>
    <row r="44" spans="1:17" ht="7.5" customHeight="1" x14ac:dyDescent="0.25"/>
    <row r="45" spans="1:17" x14ac:dyDescent="0.25">
      <c r="A45" s="165" t="s">
        <v>79</v>
      </c>
      <c r="B45" s="165"/>
      <c r="C45" s="165"/>
      <c r="D45" s="165"/>
      <c r="E45" s="165"/>
      <c r="F45" s="165"/>
      <c r="H45" s="165" t="s">
        <v>82</v>
      </c>
      <c r="I45" s="165"/>
      <c r="J45" s="165"/>
      <c r="K45" s="165"/>
      <c r="L45" s="165"/>
    </row>
    <row r="46" spans="1:17" x14ac:dyDescent="0.25">
      <c r="B46" t="s">
        <v>89</v>
      </c>
      <c r="I46" t="s">
        <v>83</v>
      </c>
      <c r="N46" s="128" t="s">
        <v>138</v>
      </c>
      <c r="O46" s="131" t="s">
        <v>140</v>
      </c>
    </row>
    <row r="47" spans="1:17" x14ac:dyDescent="0.25">
      <c r="B47" t="s">
        <v>80</v>
      </c>
      <c r="I47" t="s">
        <v>238</v>
      </c>
      <c r="N47" s="128" t="s">
        <v>139</v>
      </c>
      <c r="O47" s="129" t="s">
        <v>141</v>
      </c>
    </row>
    <row r="48" spans="1:17" x14ac:dyDescent="0.25">
      <c r="B48" t="s">
        <v>81</v>
      </c>
      <c r="I48" t="s">
        <v>84</v>
      </c>
      <c r="N48" s="127" t="s">
        <v>137</v>
      </c>
      <c r="O48" t="s">
        <v>136</v>
      </c>
    </row>
    <row r="49" spans="1:15" x14ac:dyDescent="0.25">
      <c r="N49" s="127" t="s">
        <v>180</v>
      </c>
      <c r="O49" t="s">
        <v>181</v>
      </c>
    </row>
    <row r="50" spans="1:15" x14ac:dyDescent="0.25">
      <c r="A50" s="141" t="s">
        <v>129</v>
      </c>
      <c r="N50" s="127" t="s">
        <v>142</v>
      </c>
      <c r="O50" s="123" t="s">
        <v>144</v>
      </c>
    </row>
    <row r="51" spans="1:15" x14ac:dyDescent="0.25">
      <c r="A51" s="122" t="s">
        <v>143</v>
      </c>
      <c r="N51" s="127" t="s">
        <v>183</v>
      </c>
      <c r="O51" s="123" t="s">
        <v>184</v>
      </c>
    </row>
    <row r="52" spans="1:15" x14ac:dyDescent="0.25">
      <c r="A52" s="132" t="s">
        <v>253</v>
      </c>
      <c r="N52" s="127" t="s">
        <v>191</v>
      </c>
      <c r="O52" s="142" t="s">
        <v>231</v>
      </c>
    </row>
    <row r="53" spans="1:15" x14ac:dyDescent="0.25">
      <c r="A53" s="122" t="s">
        <v>240</v>
      </c>
    </row>
    <row r="54" spans="1:15" x14ac:dyDescent="0.25">
      <c r="A54" s="122" t="s">
        <v>239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activeCell="D1" sqref="D1:F1"/>
    </sheetView>
  </sheetViews>
  <sheetFormatPr defaultColWidth="11.42578125" defaultRowHeight="15.75" x14ac:dyDescent="0.25"/>
  <cols>
    <col min="1" max="1" width="21.42578125" style="59" customWidth="1"/>
    <col min="2" max="2" width="6" style="59" customWidth="1"/>
    <col min="3" max="3" width="8.42578125" style="60" customWidth="1"/>
    <col min="4" max="4" width="15" style="59" customWidth="1"/>
    <col min="5" max="5" width="3.140625" style="59" bestFit="1" customWidth="1"/>
    <col min="6" max="6" width="3.28515625" style="59" customWidth="1"/>
    <col min="7" max="7" width="15.140625" style="59" customWidth="1"/>
    <col min="8" max="8" width="3" style="59" customWidth="1"/>
    <col min="9" max="9" width="3.28515625" style="59" customWidth="1"/>
    <col min="10" max="10" width="15.28515625" style="59" customWidth="1"/>
    <col min="11" max="11" width="3" style="59" customWidth="1"/>
    <col min="12" max="12" width="3.28515625" style="59" customWidth="1"/>
    <col min="13" max="13" width="15.140625" style="59" customWidth="1"/>
    <col min="14" max="14" width="3" style="59" customWidth="1"/>
    <col min="15" max="15" width="3.85546875" style="59" customWidth="1"/>
    <col min="16" max="16" width="15.140625" style="59" customWidth="1"/>
    <col min="17" max="17" width="3.140625" style="59" customWidth="1"/>
    <col min="18" max="16384" width="11.42578125" style="59"/>
  </cols>
  <sheetData>
    <row r="1" spans="1:22" ht="33" customHeight="1" x14ac:dyDescent="0.45">
      <c r="A1" s="166" t="s">
        <v>88</v>
      </c>
      <c r="B1" s="166"/>
      <c r="C1" s="166"/>
      <c r="D1" s="166" t="str">
        <f>catyear</f>
        <v>2004-2007</v>
      </c>
      <c r="E1" s="166"/>
      <c r="F1" s="166"/>
      <c r="G1" s="169" t="s">
        <v>41</v>
      </c>
      <c r="H1" s="170"/>
      <c r="I1" s="170"/>
      <c r="J1" s="170"/>
      <c r="K1" s="171"/>
      <c r="L1" s="171"/>
      <c r="M1" s="171"/>
      <c r="N1" s="171"/>
      <c r="O1" s="171"/>
      <c r="P1" s="171"/>
      <c r="Q1" s="171"/>
      <c r="R1" s="65"/>
      <c r="S1" s="65"/>
      <c r="T1" s="65"/>
      <c r="U1" s="65"/>
      <c r="V1" s="65"/>
    </row>
    <row r="2" spans="1:22" s="61" customFormat="1" ht="15.75" customHeight="1" x14ac:dyDescent="0.2">
      <c r="A2" s="172" t="s">
        <v>40</v>
      </c>
      <c r="B2" s="173" t="s">
        <v>189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66"/>
      <c r="S2" s="66"/>
      <c r="T2" s="66"/>
      <c r="U2" s="66"/>
      <c r="V2" s="66"/>
    </row>
    <row r="3" spans="1:22" s="61" customFormat="1" ht="15.75" customHeight="1" x14ac:dyDescent="0.2">
      <c r="A3" s="172"/>
      <c r="B3" s="173" t="s">
        <v>39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66"/>
      <c r="S3" s="66"/>
      <c r="T3" s="66"/>
      <c r="U3" s="66"/>
      <c r="V3" s="66"/>
    </row>
    <row r="4" spans="1:22" s="61" customFormat="1" ht="15.75" customHeight="1" x14ac:dyDescent="0.2">
      <c r="A4" s="172"/>
      <c r="B4" s="173" t="s">
        <v>185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66"/>
      <c r="S4" s="66"/>
      <c r="T4" s="66"/>
      <c r="U4" s="66"/>
      <c r="V4" s="66"/>
    </row>
    <row r="5" spans="1:22" s="61" customFormat="1" ht="15.75" customHeight="1" x14ac:dyDescent="0.2">
      <c r="A5" s="172"/>
      <c r="B5" s="173" t="s">
        <v>187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66"/>
      <c r="S5" s="66"/>
      <c r="T5" s="66"/>
      <c r="U5" s="66"/>
      <c r="V5" s="66"/>
    </row>
    <row r="6" spans="1:22" s="61" customFormat="1" ht="15.75" customHeight="1" x14ac:dyDescent="0.2">
      <c r="A6" s="172"/>
      <c r="B6" s="134" t="s">
        <v>186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66"/>
      <c r="S6" s="66"/>
      <c r="T6" s="66"/>
      <c r="U6" s="66"/>
      <c r="V6" s="66"/>
    </row>
    <row r="7" spans="1:22" s="61" customFormat="1" ht="15.75" customHeight="1" x14ac:dyDescent="0.2">
      <c r="A7" s="172"/>
      <c r="B7" s="173" t="s">
        <v>188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66"/>
      <c r="S7" s="66"/>
      <c r="T7" s="66"/>
      <c r="U7" s="66"/>
      <c r="V7" s="66"/>
    </row>
    <row r="8" spans="1:22" x14ac:dyDescent="0.25">
      <c r="A8" s="78" t="s">
        <v>177</v>
      </c>
      <c r="B8" s="79" t="s">
        <v>176</v>
      </c>
      <c r="C8" s="80" t="s">
        <v>175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5"/>
      <c r="S8" s="65"/>
      <c r="T8" s="65"/>
      <c r="U8" s="65"/>
      <c r="V8" s="65"/>
    </row>
    <row r="9" spans="1:22" x14ac:dyDescent="0.25">
      <c r="A9" s="81" t="s">
        <v>174</v>
      </c>
      <c r="B9" s="81"/>
      <c r="C9" s="82"/>
      <c r="D9" s="167" t="s">
        <v>156</v>
      </c>
      <c r="E9" s="168"/>
      <c r="F9" s="66"/>
      <c r="G9" s="167" t="s">
        <v>155</v>
      </c>
      <c r="H9" s="168"/>
      <c r="I9" s="66"/>
      <c r="J9" s="167" t="s">
        <v>154</v>
      </c>
      <c r="K9" s="168"/>
      <c r="L9" s="66"/>
      <c r="M9" s="167" t="s">
        <v>153</v>
      </c>
      <c r="N9" s="168"/>
      <c r="O9" s="65"/>
      <c r="P9" s="167" t="s">
        <v>173</v>
      </c>
      <c r="Q9" s="168"/>
      <c r="R9" s="65"/>
      <c r="S9" s="65"/>
      <c r="T9" s="65"/>
      <c r="U9" s="65"/>
      <c r="V9" s="65"/>
    </row>
    <row r="10" spans="1:22" x14ac:dyDescent="0.25">
      <c r="A10" s="83" t="str">
        <f>CONCATENATE(Calculus1, " - Calc1")</f>
        <v>Math 112 - Calc1</v>
      </c>
      <c r="B10" s="84">
        <v>4</v>
      </c>
      <c r="C10" s="83" t="s">
        <v>166</v>
      </c>
      <c r="D10" s="67"/>
      <c r="E10" s="67"/>
      <c r="F10" s="66"/>
      <c r="G10" s="67"/>
      <c r="H10" s="67"/>
      <c r="I10" s="66"/>
      <c r="J10" s="67"/>
      <c r="K10" s="67"/>
      <c r="L10" s="66"/>
      <c r="M10" s="67"/>
      <c r="N10" s="67"/>
      <c r="O10" s="65"/>
      <c r="P10" s="67"/>
      <c r="Q10" s="137"/>
      <c r="R10" s="65"/>
      <c r="S10" s="65"/>
      <c r="T10" s="65"/>
      <c r="U10" s="65"/>
      <c r="V10" s="65"/>
    </row>
    <row r="11" spans="1:22" x14ac:dyDescent="0.25">
      <c r="A11" s="83" t="str">
        <f>CONCATENATE(Calculus2, " - Calc2")</f>
        <v>Math 113 - Calc2</v>
      </c>
      <c r="B11" s="84">
        <v>4</v>
      </c>
      <c r="C11" s="83" t="s">
        <v>166</v>
      </c>
      <c r="D11" s="67"/>
      <c r="E11" s="67"/>
      <c r="F11" s="66"/>
      <c r="G11" s="67"/>
      <c r="H11" s="67"/>
      <c r="I11" s="66"/>
      <c r="J11" s="67"/>
      <c r="K11" s="67"/>
      <c r="L11" s="66"/>
      <c r="M11" s="67"/>
      <c r="N11" s="67"/>
      <c r="O11" s="65"/>
      <c r="P11" s="67"/>
      <c r="Q11" s="138"/>
      <c r="R11" s="65"/>
      <c r="S11" s="65"/>
      <c r="T11" s="65"/>
      <c r="U11" s="65"/>
      <c r="V11" s="65"/>
    </row>
    <row r="12" spans="1:22" x14ac:dyDescent="0.25">
      <c r="A12" s="83" t="str">
        <f>CONCATENATE(EngineeringMath1, " - EngMath1")</f>
        <v>Math 302 - EngMath1</v>
      </c>
      <c r="B12" s="84">
        <v>4</v>
      </c>
      <c r="C12" s="83" t="s">
        <v>165</v>
      </c>
      <c r="D12" s="67"/>
      <c r="E12" s="67"/>
      <c r="F12" s="66"/>
      <c r="G12" s="67"/>
      <c r="H12" s="67"/>
      <c r="I12" s="66"/>
      <c r="J12" s="67"/>
      <c r="K12" s="67"/>
      <c r="L12" s="66"/>
      <c r="M12" s="67"/>
      <c r="N12" s="67"/>
      <c r="O12" s="65"/>
      <c r="P12" s="67"/>
      <c r="Q12" s="138"/>
      <c r="R12" s="65"/>
      <c r="S12" s="65"/>
      <c r="T12" s="65"/>
      <c r="U12" s="65"/>
      <c r="V12" s="65"/>
    </row>
    <row r="13" spans="1:22" x14ac:dyDescent="0.25">
      <c r="A13" s="83" t="str">
        <f>CONCATENATE(EngineeringMath2, " - EngMath2")</f>
        <v>Math 303 - EngMath2</v>
      </c>
      <c r="B13" s="84">
        <v>4</v>
      </c>
      <c r="C13" s="83" t="s">
        <v>165</v>
      </c>
      <c r="D13" s="67"/>
      <c r="E13" s="67"/>
      <c r="F13" s="66"/>
      <c r="G13" s="67"/>
      <c r="H13" s="67"/>
      <c r="I13" s="66"/>
      <c r="J13" s="67"/>
      <c r="K13" s="67"/>
      <c r="L13" s="66"/>
      <c r="M13" s="67"/>
      <c r="N13" s="67"/>
      <c r="O13" s="65"/>
      <c r="P13" s="67"/>
      <c r="Q13" s="138"/>
      <c r="R13" s="65"/>
      <c r="S13" s="65"/>
      <c r="T13" s="65"/>
      <c r="U13" s="65"/>
      <c r="V13" s="65"/>
    </row>
    <row r="14" spans="1:22" x14ac:dyDescent="0.25">
      <c r="A14" s="83" t="str">
        <f>CONCATENATE(Stats, " - Stats")</f>
        <v>Stat 332 - Stats</v>
      </c>
      <c r="B14" s="84">
        <v>3</v>
      </c>
      <c r="C14" s="83" t="s">
        <v>172</v>
      </c>
      <c r="D14" s="67"/>
      <c r="E14" s="67"/>
      <c r="F14" s="66"/>
      <c r="G14" s="67"/>
      <c r="H14" s="67"/>
      <c r="I14" s="66"/>
      <c r="J14" s="67"/>
      <c r="K14" s="67"/>
      <c r="L14" s="66"/>
      <c r="M14" s="67"/>
      <c r="N14" s="67"/>
      <c r="O14" s="65"/>
      <c r="P14" s="67"/>
      <c r="Q14" s="138"/>
      <c r="R14" s="65"/>
      <c r="S14" s="65"/>
      <c r="T14" s="65"/>
      <c r="U14" s="65"/>
      <c r="V14" s="65"/>
    </row>
    <row r="15" spans="1:22" x14ac:dyDescent="0.25">
      <c r="A15" s="83" t="str">
        <f>CONCATENATE(Chem1, " - Chem1")</f>
        <v>Chem 111 - Chem1</v>
      </c>
      <c r="B15" s="84">
        <v>3</v>
      </c>
      <c r="C15" s="83" t="s">
        <v>162</v>
      </c>
      <c r="D15" s="67"/>
      <c r="E15" s="67"/>
      <c r="F15" s="66"/>
      <c r="G15" s="67"/>
      <c r="H15" s="67"/>
      <c r="I15" s="66"/>
      <c r="J15" s="67"/>
      <c r="K15" s="67"/>
      <c r="L15" s="66"/>
      <c r="M15" s="67"/>
      <c r="N15" s="67"/>
      <c r="O15" s="65"/>
      <c r="P15" s="67"/>
      <c r="Q15" s="138"/>
      <c r="R15" s="65"/>
      <c r="S15" s="65"/>
      <c r="T15" s="65"/>
      <c r="U15" s="65"/>
      <c r="V15" s="65"/>
    </row>
    <row r="16" spans="1:22" x14ac:dyDescent="0.25">
      <c r="A16" s="83" t="str">
        <f>CONCATENATE(Chem2, " - Chem2")</f>
        <v>Chem 112 - Chem2</v>
      </c>
      <c r="B16" s="84">
        <v>3</v>
      </c>
      <c r="C16" s="83" t="s">
        <v>164</v>
      </c>
      <c r="D16" s="67"/>
      <c r="E16" s="67"/>
      <c r="F16" s="66"/>
      <c r="G16" s="67"/>
      <c r="H16" s="67"/>
      <c r="I16" s="66"/>
      <c r="J16" s="67"/>
      <c r="K16" s="67"/>
      <c r="L16" s="66"/>
      <c r="M16" s="67"/>
      <c r="N16" s="67"/>
      <c r="O16" s="65"/>
      <c r="P16" s="67"/>
      <c r="Q16" s="138"/>
      <c r="R16" s="65"/>
      <c r="S16" s="65"/>
      <c r="T16" s="65"/>
      <c r="U16" s="65"/>
      <c r="V16" s="65"/>
    </row>
    <row r="17" spans="1:22" x14ac:dyDescent="0.25">
      <c r="A17" s="83" t="str">
        <f>CONCATENATE(OChem1, " - OChem1")</f>
        <v>Chem 351 - OChem1</v>
      </c>
      <c r="B17" s="84">
        <v>3</v>
      </c>
      <c r="C17" s="83" t="s">
        <v>172</v>
      </c>
      <c r="D17" s="67"/>
      <c r="E17" s="67"/>
      <c r="F17" s="66"/>
      <c r="G17" s="67"/>
      <c r="H17" s="67"/>
      <c r="I17" s="66"/>
      <c r="J17" s="67"/>
      <c r="K17" s="67"/>
      <c r="L17" s="66"/>
      <c r="M17" s="67"/>
      <c r="N17" s="67"/>
      <c r="O17" s="65"/>
      <c r="P17" s="67"/>
      <c r="Q17" s="138"/>
      <c r="R17" s="65"/>
      <c r="S17" s="65"/>
      <c r="T17" s="65"/>
      <c r="U17" s="65"/>
      <c r="V17" s="65"/>
    </row>
    <row r="18" spans="1:22" x14ac:dyDescent="0.25">
      <c r="A18" s="83" t="str">
        <f>CONCATENATE(OChem2, " - OChem2")</f>
        <v>Chem 352 - OChem2</v>
      </c>
      <c r="B18" s="84">
        <v>3</v>
      </c>
      <c r="C18" s="83" t="s">
        <v>166</v>
      </c>
      <c r="D18" s="67"/>
      <c r="E18" s="67"/>
      <c r="F18" s="66"/>
      <c r="G18" s="67"/>
      <c r="H18" s="67"/>
      <c r="I18" s="66"/>
      <c r="J18" s="67"/>
      <c r="K18" s="67"/>
      <c r="L18" s="66"/>
      <c r="M18" s="67"/>
      <c r="N18" s="67"/>
      <c r="O18" s="65"/>
      <c r="P18" s="67"/>
      <c r="Q18" s="138"/>
      <c r="R18" s="65"/>
      <c r="S18" s="65"/>
      <c r="T18" s="65"/>
      <c r="U18" s="65"/>
      <c r="V18" s="65"/>
    </row>
    <row r="19" spans="1:22" x14ac:dyDescent="0.25">
      <c r="A19" s="83" t="str">
        <f>CONCATENATE(PChem, " - Pchem")</f>
        <v>Chem 461 - Pchem</v>
      </c>
      <c r="B19" s="84">
        <v>3</v>
      </c>
      <c r="C19" s="83" t="s">
        <v>171</v>
      </c>
      <c r="D19" s="67"/>
      <c r="E19" s="67"/>
      <c r="F19" s="66"/>
      <c r="G19" s="67"/>
      <c r="H19" s="67"/>
      <c r="I19" s="66"/>
      <c r="J19" s="67"/>
      <c r="K19" s="67"/>
      <c r="L19" s="66"/>
      <c r="M19" s="67"/>
      <c r="N19" s="67"/>
      <c r="O19" s="65"/>
      <c r="P19" s="67"/>
      <c r="Q19" s="138"/>
      <c r="R19" s="65"/>
      <c r="S19" s="65"/>
      <c r="T19" s="65"/>
      <c r="U19" s="65"/>
      <c r="V19" s="65"/>
    </row>
    <row r="20" spans="1:22" x14ac:dyDescent="0.25">
      <c r="A20" s="83" t="s">
        <v>77</v>
      </c>
      <c r="B20" s="84">
        <v>2</v>
      </c>
      <c r="C20" s="85"/>
      <c r="D20" s="88" t="s">
        <v>152</v>
      </c>
      <c r="E20" s="89">
        <f>SUM(E10:E19)</f>
        <v>0</v>
      </c>
      <c r="F20" s="66"/>
      <c r="G20" s="88" t="s">
        <v>152</v>
      </c>
      <c r="H20" s="89">
        <f>SUM(H10:H19)</f>
        <v>0</v>
      </c>
      <c r="I20" s="66"/>
      <c r="J20" s="88" t="s">
        <v>152</v>
      </c>
      <c r="K20" s="89">
        <f>SUM(K10:K19)</f>
        <v>0</v>
      </c>
      <c r="L20" s="66"/>
      <c r="M20" s="88" t="s">
        <v>152</v>
      </c>
      <c r="N20" s="89">
        <f>SUM(N10:N19)</f>
        <v>0</v>
      </c>
      <c r="O20" s="65"/>
      <c r="P20" s="67"/>
      <c r="Q20" s="138"/>
      <c r="R20" s="65"/>
      <c r="S20" s="65"/>
      <c r="T20" s="65"/>
      <c r="U20" s="65"/>
      <c r="V20" s="65"/>
    </row>
    <row r="21" spans="1:22" x14ac:dyDescent="0.25">
      <c r="A21" s="83" t="str">
        <f>CONCATENATE(Physics1, " - Physics1")</f>
        <v>Phscs 121 - Physics1</v>
      </c>
      <c r="B21" s="84">
        <v>3</v>
      </c>
      <c r="C21" s="83" t="s">
        <v>172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5"/>
      <c r="P21" s="67"/>
      <c r="Q21" s="138"/>
      <c r="R21" s="65"/>
      <c r="S21" s="65"/>
      <c r="T21" s="65"/>
      <c r="U21" s="65"/>
      <c r="V21" s="65"/>
    </row>
    <row r="22" spans="1:22" x14ac:dyDescent="0.25">
      <c r="A22" s="83" t="str">
        <f>CONCATENATE(ElectricalEng," - Physics2")</f>
        <v>Phscs 220 - Physics2</v>
      </c>
      <c r="B22" s="84">
        <v>3</v>
      </c>
      <c r="C22" s="83" t="s">
        <v>172</v>
      </c>
      <c r="D22" s="167" t="s">
        <v>156</v>
      </c>
      <c r="E22" s="168"/>
      <c r="F22" s="66"/>
      <c r="G22" s="167" t="s">
        <v>155</v>
      </c>
      <c r="H22" s="168"/>
      <c r="I22" s="66"/>
      <c r="J22" s="167" t="s">
        <v>154</v>
      </c>
      <c r="K22" s="168"/>
      <c r="L22" s="66"/>
      <c r="M22" s="167" t="s">
        <v>153</v>
      </c>
      <c r="N22" s="168"/>
      <c r="O22" s="65"/>
      <c r="P22" s="67"/>
      <c r="Q22" s="138"/>
      <c r="R22" s="65"/>
      <c r="S22" s="65"/>
      <c r="T22" s="65"/>
      <c r="U22" s="65"/>
      <c r="V22" s="65"/>
    </row>
    <row r="23" spans="1:22" x14ac:dyDescent="0.25">
      <c r="A23" s="83" t="str">
        <f>CONCATENATE(Biology, " - Biology")</f>
        <v>Bio 100 - Biology</v>
      </c>
      <c r="B23" s="84">
        <v>3</v>
      </c>
      <c r="C23" s="83" t="s">
        <v>166</v>
      </c>
      <c r="D23" s="67"/>
      <c r="E23" s="67"/>
      <c r="F23" s="66"/>
      <c r="G23" s="67"/>
      <c r="H23" s="67"/>
      <c r="I23" s="66"/>
      <c r="J23" s="67"/>
      <c r="K23" s="67"/>
      <c r="L23" s="66"/>
      <c r="M23" s="67"/>
      <c r="N23" s="67"/>
      <c r="O23" s="65"/>
      <c r="P23" s="67"/>
      <c r="Q23" s="138"/>
      <c r="R23" s="65"/>
      <c r="S23" s="65"/>
      <c r="T23" s="65"/>
      <c r="U23" s="65"/>
      <c r="V23" s="65"/>
    </row>
    <row r="24" spans="1:22" x14ac:dyDescent="0.25">
      <c r="A24" s="108" t="s">
        <v>170</v>
      </c>
      <c r="B24" s="109"/>
      <c r="C24" s="110"/>
      <c r="D24" s="67"/>
      <c r="E24" s="67"/>
      <c r="F24" s="66"/>
      <c r="G24" s="67"/>
      <c r="H24" s="67"/>
      <c r="I24" s="66"/>
      <c r="J24" s="67"/>
      <c r="K24" s="67"/>
      <c r="L24" s="66"/>
      <c r="M24" s="67"/>
      <c r="N24" s="67"/>
      <c r="O24" s="65"/>
      <c r="P24" s="67"/>
      <c r="Q24" s="138"/>
      <c r="R24" s="65"/>
      <c r="S24" s="65"/>
      <c r="T24" s="65"/>
      <c r="U24" s="65"/>
      <c r="V24" s="65"/>
    </row>
    <row r="25" spans="1:22" x14ac:dyDescent="0.25">
      <c r="A25" s="111" t="str">
        <f>LinearAlgebra</f>
        <v>Math 343</v>
      </c>
      <c r="B25" s="112">
        <v>3</v>
      </c>
      <c r="C25" s="111" t="s">
        <v>166</v>
      </c>
      <c r="D25" s="67"/>
      <c r="E25" s="67"/>
      <c r="F25" s="66"/>
      <c r="G25" s="67"/>
      <c r="H25" s="67"/>
      <c r="I25" s="66"/>
      <c r="J25" s="67"/>
      <c r="K25" s="67"/>
      <c r="L25" s="66"/>
      <c r="M25" s="67"/>
      <c r="N25" s="67"/>
      <c r="O25" s="65"/>
      <c r="P25" s="67"/>
      <c r="Q25" s="138"/>
      <c r="R25" s="65"/>
      <c r="S25" s="65"/>
      <c r="T25" s="65"/>
      <c r="U25" s="65"/>
      <c r="V25" s="65"/>
    </row>
    <row r="26" spans="1:22" x14ac:dyDescent="0.25">
      <c r="A26" s="111" t="str">
        <f>MultivariableCalculus</f>
        <v>Math 214</v>
      </c>
      <c r="B26" s="112">
        <v>3</v>
      </c>
      <c r="C26" s="111" t="s">
        <v>166</v>
      </c>
      <c r="D26" s="67"/>
      <c r="E26" s="67"/>
      <c r="F26" s="66"/>
      <c r="G26" s="67"/>
      <c r="H26" s="67"/>
      <c r="I26" s="66"/>
      <c r="J26" s="67"/>
      <c r="K26" s="67"/>
      <c r="L26" s="66"/>
      <c r="M26" s="67"/>
      <c r="N26" s="67"/>
      <c r="O26" s="65"/>
      <c r="P26" s="67"/>
      <c r="Q26" s="138"/>
      <c r="R26" s="65"/>
      <c r="S26" s="65"/>
      <c r="T26" s="65"/>
      <c r="U26" s="65"/>
      <c r="V26" s="65"/>
    </row>
    <row r="27" spans="1:22" x14ac:dyDescent="0.25">
      <c r="A27" s="111" t="str">
        <f>ODEs</f>
        <v>Math 334</v>
      </c>
      <c r="B27" s="112">
        <v>3</v>
      </c>
      <c r="C27" s="111" t="s">
        <v>166</v>
      </c>
      <c r="D27" s="67"/>
      <c r="E27" s="67"/>
      <c r="F27" s="66"/>
      <c r="G27" s="67"/>
      <c r="H27" s="67"/>
      <c r="I27" s="66"/>
      <c r="J27" s="67"/>
      <c r="K27" s="67"/>
      <c r="L27" s="66"/>
      <c r="M27" s="67"/>
      <c r="N27" s="67"/>
      <c r="O27" s="65"/>
      <c r="P27" s="67"/>
      <c r="Q27" s="138"/>
      <c r="R27" s="65"/>
      <c r="S27" s="65"/>
      <c r="T27" s="65"/>
      <c r="U27" s="65"/>
      <c r="V27" s="65"/>
    </row>
    <row r="28" spans="1:22" x14ac:dyDescent="0.25">
      <c r="A28" s="108" t="s">
        <v>169</v>
      </c>
      <c r="B28" s="109"/>
      <c r="C28" s="110"/>
      <c r="D28" s="67"/>
      <c r="E28" s="67"/>
      <c r="F28" s="66"/>
      <c r="G28" s="67"/>
      <c r="H28" s="67"/>
      <c r="I28" s="66"/>
      <c r="J28" s="67"/>
      <c r="K28" s="67"/>
      <c r="L28" s="66"/>
      <c r="M28" s="67"/>
      <c r="N28" s="67"/>
      <c r="O28" s="65"/>
      <c r="P28" s="67"/>
      <c r="Q28" s="138"/>
      <c r="R28" s="65"/>
      <c r="S28" s="65"/>
      <c r="T28" s="65"/>
      <c r="U28" s="65"/>
      <c r="V28" s="65"/>
    </row>
    <row r="29" spans="1:22" x14ac:dyDescent="0.25">
      <c r="A29" s="111" t="str">
        <f>CollegeChem1</f>
        <v>Chem 105</v>
      </c>
      <c r="B29" s="112">
        <v>4</v>
      </c>
      <c r="C29" s="111" t="s">
        <v>166</v>
      </c>
      <c r="D29" s="67"/>
      <c r="E29" s="67"/>
      <c r="F29" s="66"/>
      <c r="G29" s="67"/>
      <c r="H29" s="67"/>
      <c r="I29" s="66"/>
      <c r="J29" s="67"/>
      <c r="K29" s="67"/>
      <c r="L29" s="66"/>
      <c r="M29" s="67"/>
      <c r="N29" s="67"/>
      <c r="O29" s="65"/>
      <c r="P29" s="67"/>
      <c r="Q29" s="138"/>
      <c r="R29" s="65"/>
      <c r="S29" s="65"/>
      <c r="T29" s="65"/>
      <c r="U29" s="65"/>
      <c r="V29" s="65"/>
    </row>
    <row r="30" spans="1:22" x14ac:dyDescent="0.25">
      <c r="A30" s="111" t="str">
        <f>CollegeChem2</f>
        <v>Chem 106</v>
      </c>
      <c r="B30" s="112">
        <v>3</v>
      </c>
      <c r="C30" s="111" t="s">
        <v>168</v>
      </c>
      <c r="D30" s="67"/>
      <c r="E30" s="67"/>
      <c r="F30" s="66"/>
      <c r="G30" s="67"/>
      <c r="H30" s="67"/>
      <c r="I30" s="66"/>
      <c r="J30" s="67"/>
      <c r="K30" s="67"/>
      <c r="L30" s="66"/>
      <c r="M30" s="67"/>
      <c r="N30" s="67"/>
      <c r="O30" s="65"/>
      <c r="P30" s="67"/>
      <c r="Q30" s="138"/>
      <c r="R30" s="65"/>
      <c r="S30" s="65"/>
      <c r="T30" s="65"/>
      <c r="U30" s="65"/>
      <c r="V30" s="65"/>
    </row>
    <row r="31" spans="1:22" x14ac:dyDescent="0.25">
      <c r="A31" s="111" t="str">
        <f>CollegeChemLab</f>
        <v>Chem 107</v>
      </c>
      <c r="B31" s="112">
        <v>1</v>
      </c>
      <c r="C31" s="111" t="s">
        <v>166</v>
      </c>
      <c r="D31" s="67"/>
      <c r="E31" s="67"/>
      <c r="F31" s="66"/>
      <c r="G31" s="67"/>
      <c r="H31" s="67"/>
      <c r="I31" s="66"/>
      <c r="J31" s="67"/>
      <c r="K31" s="67"/>
      <c r="L31" s="66"/>
      <c r="M31" s="67"/>
      <c r="N31" s="67"/>
      <c r="O31" s="65"/>
      <c r="P31" s="67"/>
      <c r="Q31" s="138"/>
      <c r="R31" s="65"/>
      <c r="S31" s="65"/>
      <c r="T31" s="65"/>
      <c r="U31" s="65"/>
      <c r="V31" s="65"/>
    </row>
    <row r="32" spans="1:22" x14ac:dyDescent="0.25">
      <c r="A32" s="81" t="s">
        <v>167</v>
      </c>
      <c r="B32" s="86"/>
      <c r="C32" s="87"/>
      <c r="D32" s="67"/>
      <c r="E32" s="67"/>
      <c r="F32" s="66"/>
      <c r="G32" s="67"/>
      <c r="H32" s="67"/>
      <c r="I32" s="66"/>
      <c r="J32" s="67"/>
      <c r="K32" s="67"/>
      <c r="L32" s="66"/>
      <c r="M32" s="67"/>
      <c r="N32" s="67"/>
      <c r="O32" s="65"/>
      <c r="P32" s="67"/>
      <c r="Q32" s="138"/>
      <c r="R32" s="65"/>
      <c r="S32" s="65"/>
      <c r="T32" s="65"/>
      <c r="U32" s="65"/>
      <c r="V32" s="65"/>
    </row>
    <row r="33" spans="1:22" x14ac:dyDescent="0.25">
      <c r="A33" s="83" t="str">
        <f>CONCATENATE(MoralLeadership," - Econ")</f>
        <v>Econ 110 - Econ</v>
      </c>
      <c r="B33" s="84">
        <v>3</v>
      </c>
      <c r="C33" s="83" t="s">
        <v>166</v>
      </c>
      <c r="D33" s="88" t="s">
        <v>152</v>
      </c>
      <c r="E33" s="89">
        <f>SUM(E23:E32)</f>
        <v>0</v>
      </c>
      <c r="F33" s="66"/>
      <c r="G33" s="88" t="s">
        <v>152</v>
      </c>
      <c r="H33" s="89">
        <f>SUM(H23:H32)</f>
        <v>0</v>
      </c>
      <c r="I33" s="66"/>
      <c r="J33" s="88" t="s">
        <v>152</v>
      </c>
      <c r="K33" s="89">
        <f>SUM(K23:K32)</f>
        <v>0</v>
      </c>
      <c r="L33" s="66"/>
      <c r="M33" s="88" t="s">
        <v>152</v>
      </c>
      <c r="N33" s="89">
        <f>SUM(N23:N32)</f>
        <v>0</v>
      </c>
      <c r="O33" s="65"/>
      <c r="P33" s="67"/>
      <c r="Q33" s="138"/>
      <c r="R33" s="65"/>
      <c r="S33" s="65"/>
      <c r="T33" s="65"/>
      <c r="U33" s="65"/>
      <c r="V33" s="65"/>
    </row>
    <row r="34" spans="1:22" x14ac:dyDescent="0.25">
      <c r="A34" s="83" t="str">
        <f>CONCATENATE(IntroToChE," - ChEIntro")</f>
        <v>Ch En 170 - ChEIntro</v>
      </c>
      <c r="B34" s="84">
        <v>2</v>
      </c>
      <c r="C34" s="83" t="s">
        <v>165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5"/>
      <c r="P34" s="67"/>
      <c r="Q34" s="138"/>
      <c r="R34" s="65"/>
      <c r="S34" s="65"/>
      <c r="T34" s="65"/>
      <c r="U34" s="65"/>
      <c r="V34" s="65"/>
    </row>
    <row r="35" spans="1:22" x14ac:dyDescent="0.25">
      <c r="A35" s="83" t="str">
        <f>CONCATENATE(ComputerTools," - CompTools")</f>
        <v>Ch En 263 - CompTools</v>
      </c>
      <c r="B35" s="84">
        <v>2</v>
      </c>
      <c r="C35" s="83" t="s">
        <v>163</v>
      </c>
      <c r="D35" s="167" t="s">
        <v>156</v>
      </c>
      <c r="E35" s="168"/>
      <c r="F35" s="66"/>
      <c r="G35" s="167" t="s">
        <v>155</v>
      </c>
      <c r="H35" s="168"/>
      <c r="I35" s="66"/>
      <c r="J35" s="167" t="s">
        <v>154</v>
      </c>
      <c r="K35" s="168"/>
      <c r="L35" s="66"/>
      <c r="M35" s="167" t="s">
        <v>153</v>
      </c>
      <c r="N35" s="168"/>
      <c r="O35" s="65"/>
      <c r="P35" s="67"/>
      <c r="Q35" s="138"/>
      <c r="R35" s="65"/>
      <c r="S35" s="65"/>
      <c r="T35" s="65"/>
      <c r="U35" s="65"/>
      <c r="V35" s="65"/>
    </row>
    <row r="36" spans="1:22" x14ac:dyDescent="0.25">
      <c r="A36" s="83" t="str">
        <f>CONCATENATE(Balances," - Balances")</f>
        <v>Ch En 273 - Balances</v>
      </c>
      <c r="B36" s="84">
        <v>3</v>
      </c>
      <c r="C36" s="83" t="s">
        <v>161</v>
      </c>
      <c r="D36" s="67"/>
      <c r="E36" s="67"/>
      <c r="F36" s="66"/>
      <c r="G36" s="67"/>
      <c r="H36" s="67"/>
      <c r="I36" s="66"/>
      <c r="J36" s="67"/>
      <c r="K36" s="67"/>
      <c r="L36" s="66"/>
      <c r="M36" s="67"/>
      <c r="N36" s="67"/>
      <c r="O36" s="65"/>
      <c r="P36" s="67"/>
      <c r="Q36" s="138"/>
      <c r="R36" s="65"/>
      <c r="S36" s="65"/>
      <c r="T36" s="65"/>
      <c r="U36" s="65"/>
      <c r="V36" s="65"/>
    </row>
    <row r="37" spans="1:22" x14ac:dyDescent="0.25">
      <c r="A37" s="83" t="str">
        <f>CONCATENATE(FreshmanSeminar," - FreshSem")</f>
        <v>Ch En 291 - FreshSem</v>
      </c>
      <c r="B37" s="84">
        <v>0.5</v>
      </c>
      <c r="C37" s="83" t="s">
        <v>165</v>
      </c>
      <c r="D37" s="67"/>
      <c r="E37" s="67"/>
      <c r="F37" s="66"/>
      <c r="G37" s="67"/>
      <c r="H37" s="67"/>
      <c r="I37" s="66"/>
      <c r="J37" s="67"/>
      <c r="K37" s="67"/>
      <c r="L37" s="66"/>
      <c r="M37" s="67"/>
      <c r="N37" s="67"/>
      <c r="O37" s="65"/>
      <c r="P37" s="67"/>
      <c r="Q37" s="138"/>
      <c r="R37" s="65"/>
      <c r="S37" s="68"/>
      <c r="T37" s="65"/>
      <c r="U37" s="65"/>
      <c r="V37" s="65"/>
    </row>
    <row r="38" spans="1:22" x14ac:dyDescent="0.25">
      <c r="A38" s="83" t="str">
        <f>CONCATENATE(ChEnAndSociety," - Env&amp;Safe")</f>
        <v>Ch En 311 - Env&amp;Safe</v>
      </c>
      <c r="B38" s="84">
        <v>3</v>
      </c>
      <c r="C38" s="83" t="s">
        <v>162</v>
      </c>
      <c r="D38" s="67"/>
      <c r="E38" s="67"/>
      <c r="F38" s="66"/>
      <c r="G38" s="67"/>
      <c r="H38" s="67"/>
      <c r="I38" s="66"/>
      <c r="J38" s="67"/>
      <c r="K38" s="67"/>
      <c r="L38" s="66"/>
      <c r="M38" s="67"/>
      <c r="N38" s="67"/>
      <c r="O38" s="65"/>
      <c r="P38" s="67"/>
      <c r="Q38" s="138"/>
      <c r="R38" s="65"/>
      <c r="S38" s="65"/>
      <c r="T38" s="65"/>
      <c r="U38" s="65"/>
      <c r="V38" s="65"/>
    </row>
    <row r="39" spans="1:22" x14ac:dyDescent="0.25">
      <c r="A39" s="83" t="str">
        <f>CONCATENATE(Thermo," - Thermo")</f>
        <v>Ch En 373 - Thermo</v>
      </c>
      <c r="B39" s="84">
        <v>3</v>
      </c>
      <c r="C39" s="83" t="s">
        <v>164</v>
      </c>
      <c r="D39" s="67"/>
      <c r="E39" s="67"/>
      <c r="F39" s="66"/>
      <c r="G39" s="67"/>
      <c r="H39" s="67"/>
      <c r="I39" s="66"/>
      <c r="J39" s="67"/>
      <c r="K39" s="67"/>
      <c r="L39" s="66"/>
      <c r="M39" s="67"/>
      <c r="N39" s="67"/>
      <c r="O39" s="65"/>
      <c r="P39" s="67"/>
      <c r="Q39" s="138"/>
      <c r="R39" s="65"/>
      <c r="S39" s="65"/>
      <c r="T39" s="65"/>
      <c r="U39" s="65"/>
      <c r="V39" s="65"/>
    </row>
    <row r="40" spans="1:22" x14ac:dyDescent="0.25">
      <c r="A40" s="83" t="str">
        <f>CONCATENATE(Fluids," - Fluids")</f>
        <v>Ch En 374 - Fluids</v>
      </c>
      <c r="B40" s="84">
        <v>3</v>
      </c>
      <c r="C40" s="83" t="s">
        <v>162</v>
      </c>
      <c r="D40" s="67"/>
      <c r="E40" s="67"/>
      <c r="F40" s="66"/>
      <c r="G40" s="67"/>
      <c r="H40" s="67"/>
      <c r="I40" s="66"/>
      <c r="J40" s="67"/>
      <c r="K40" s="67"/>
      <c r="L40" s="66"/>
      <c r="M40" s="67"/>
      <c r="N40" s="67"/>
      <c r="O40" s="65"/>
      <c r="P40" s="67"/>
      <c r="Q40" s="138"/>
      <c r="R40" s="65"/>
      <c r="S40" s="65"/>
      <c r="T40" s="65"/>
      <c r="U40" s="65"/>
      <c r="V40" s="65"/>
    </row>
    <row r="41" spans="1:22" x14ac:dyDescent="0.25">
      <c r="A41" s="83" t="str">
        <f>CONCATENATE(HeatAndMass," - H&amp;M")</f>
        <v>Ch En 376 - H&amp;M</v>
      </c>
      <c r="B41" s="84">
        <v>3</v>
      </c>
      <c r="C41" s="83" t="s">
        <v>164</v>
      </c>
      <c r="D41" s="67"/>
      <c r="E41" s="67"/>
      <c r="F41" s="66"/>
      <c r="G41" s="67"/>
      <c r="H41" s="67"/>
      <c r="I41" s="66"/>
      <c r="J41" s="67"/>
      <c r="K41" s="67"/>
      <c r="L41" s="66"/>
      <c r="M41" s="67"/>
      <c r="N41" s="67"/>
      <c r="O41" s="65"/>
      <c r="P41" s="67"/>
      <c r="Q41" s="138"/>
      <c r="R41" s="65"/>
      <c r="S41" s="65"/>
      <c r="T41" s="65"/>
      <c r="U41" s="65"/>
      <c r="V41" s="65"/>
    </row>
    <row r="42" spans="1:22" x14ac:dyDescent="0.25">
      <c r="A42" s="83" t="str">
        <f>CONCATENATE(Materials," - Materials")</f>
        <v>Ch En 378 - Materials</v>
      </c>
      <c r="B42" s="84">
        <v>3</v>
      </c>
      <c r="C42" s="83" t="s">
        <v>163</v>
      </c>
      <c r="D42" s="67"/>
      <c r="E42" s="67"/>
      <c r="F42" s="66"/>
      <c r="G42" s="67"/>
      <c r="H42" s="67"/>
      <c r="I42" s="66"/>
      <c r="J42" s="67"/>
      <c r="K42" s="67"/>
      <c r="L42" s="66"/>
      <c r="M42" s="67"/>
      <c r="N42" s="67"/>
      <c r="O42" s="65"/>
      <c r="P42" s="67"/>
      <c r="Q42" s="138"/>
      <c r="R42" s="65"/>
      <c r="S42" s="65"/>
      <c r="T42" s="65"/>
      <c r="U42" s="65"/>
      <c r="V42" s="65"/>
    </row>
    <row r="43" spans="1:22" x14ac:dyDescent="0.25">
      <c r="A43" s="83" t="str">
        <f>CONCATENATE(ReactionEngineering," - RxnEng")</f>
        <v>Ch En 478 - RxnEng</v>
      </c>
      <c r="B43" s="84">
        <v>3</v>
      </c>
      <c r="C43" s="83" t="s">
        <v>164</v>
      </c>
      <c r="D43" s="67"/>
      <c r="E43" s="67"/>
      <c r="F43" s="66"/>
      <c r="G43" s="67"/>
      <c r="H43" s="67"/>
      <c r="I43" s="66"/>
      <c r="J43" s="67"/>
      <c r="K43" s="67"/>
      <c r="L43" s="66"/>
      <c r="M43" s="67"/>
      <c r="N43" s="67"/>
      <c r="O43" s="65"/>
      <c r="P43" s="67"/>
      <c r="Q43" s="138"/>
      <c r="R43" s="65"/>
      <c r="S43" s="65"/>
      <c r="T43" s="65"/>
      <c r="U43" s="65"/>
      <c r="V43" s="65"/>
    </row>
    <row r="44" spans="1:22" x14ac:dyDescent="0.25">
      <c r="A44" s="83" t="str">
        <f>CONCATENATE(CareerSkills, " - CareerSkills")</f>
        <v>Ch En 391 - CareerSkills</v>
      </c>
      <c r="B44" s="84">
        <v>1</v>
      </c>
      <c r="C44" s="83" t="s">
        <v>165</v>
      </c>
      <c r="D44" s="67"/>
      <c r="E44" s="67"/>
      <c r="F44" s="66"/>
      <c r="G44" s="67"/>
      <c r="H44" s="67"/>
      <c r="I44" s="66"/>
      <c r="J44" s="67"/>
      <c r="K44" s="67"/>
      <c r="L44" s="66"/>
      <c r="M44" s="67"/>
      <c r="N44" s="67"/>
      <c r="O44" s="65"/>
      <c r="P44" s="67"/>
      <c r="Q44" s="138"/>
      <c r="R44" s="65"/>
      <c r="S44" s="65"/>
      <c r="T44" s="65"/>
      <c r="U44" s="65"/>
      <c r="V44" s="65"/>
    </row>
    <row r="45" spans="1:22" x14ac:dyDescent="0.25">
      <c r="A45" s="83" t="str">
        <f>CONCATENATE(Control," - Control")</f>
        <v>Ch En 436 - Control</v>
      </c>
      <c r="B45" s="84">
        <v>3</v>
      </c>
      <c r="C45" s="83" t="s">
        <v>162</v>
      </c>
      <c r="D45" s="67"/>
      <c r="E45" s="67"/>
      <c r="F45" s="66"/>
      <c r="G45" s="67"/>
      <c r="H45" s="67"/>
      <c r="I45" s="66"/>
      <c r="J45" s="67"/>
      <c r="K45" s="67"/>
      <c r="L45" s="66"/>
      <c r="M45" s="67"/>
      <c r="N45" s="67"/>
      <c r="O45" s="65"/>
      <c r="P45" s="67"/>
      <c r="Q45" s="138"/>
      <c r="R45" s="65"/>
      <c r="S45" s="65"/>
      <c r="T45" s="65"/>
      <c r="U45" s="65"/>
      <c r="V45" s="65"/>
    </row>
    <row r="46" spans="1:22" x14ac:dyDescent="0.25">
      <c r="A46" s="83" t="str">
        <f>CONCATENATE(PlantDesign," - PlantDesign")</f>
        <v>Ch En 451 - PlantDesign</v>
      </c>
      <c r="B46" s="84">
        <v>4</v>
      </c>
      <c r="C46" s="83" t="s">
        <v>164</v>
      </c>
      <c r="D46" s="88" t="s">
        <v>152</v>
      </c>
      <c r="E46" s="89">
        <f>SUM(E36:E45)</f>
        <v>0</v>
      </c>
      <c r="F46" s="66"/>
      <c r="G46" s="88" t="s">
        <v>152</v>
      </c>
      <c r="H46" s="89">
        <f>SUM(H36:H45)</f>
        <v>0</v>
      </c>
      <c r="I46" s="66"/>
      <c r="J46" s="88" t="s">
        <v>152</v>
      </c>
      <c r="K46" s="89">
        <f>SUM(K36:K45)</f>
        <v>0</v>
      </c>
      <c r="L46" s="66"/>
      <c r="M46" s="88" t="s">
        <v>152</v>
      </c>
      <c r="N46" s="89">
        <f>SUM(N36:N45)</f>
        <v>0</v>
      </c>
      <c r="O46" s="65"/>
      <c r="P46" s="67"/>
      <c r="Q46" s="138"/>
      <c r="R46" s="65"/>
      <c r="S46" s="65"/>
      <c r="T46" s="65"/>
      <c r="U46" s="65"/>
      <c r="V46" s="65"/>
    </row>
    <row r="47" spans="1:22" x14ac:dyDescent="0.25">
      <c r="A47" s="83" t="str">
        <f>CONCATENATE(UOLab1," - UOLab1")</f>
        <v>Ch En 475 - UOLab1</v>
      </c>
      <c r="B47" s="84">
        <v>2</v>
      </c>
      <c r="C47" s="83" t="s">
        <v>163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5"/>
      <c r="P47" s="67"/>
      <c r="Q47" s="138"/>
      <c r="R47" s="65"/>
      <c r="S47" s="65"/>
      <c r="T47" s="65"/>
      <c r="U47" s="65"/>
      <c r="V47" s="65"/>
    </row>
    <row r="48" spans="1:22" x14ac:dyDescent="0.25">
      <c r="A48" s="83" t="str">
        <f>CONCATENATE(Separations," - Separations")</f>
        <v>Ch En 476 - Separations</v>
      </c>
      <c r="B48" s="84">
        <v>3</v>
      </c>
      <c r="C48" s="83" t="s">
        <v>162</v>
      </c>
      <c r="D48" s="167" t="s">
        <v>156</v>
      </c>
      <c r="E48" s="168"/>
      <c r="F48" s="66"/>
      <c r="G48" s="167" t="s">
        <v>155</v>
      </c>
      <c r="H48" s="168"/>
      <c r="I48" s="66"/>
      <c r="J48" s="167" t="s">
        <v>154</v>
      </c>
      <c r="K48" s="168"/>
      <c r="L48" s="66"/>
      <c r="M48" s="167" t="s">
        <v>153</v>
      </c>
      <c r="N48" s="168"/>
      <c r="O48" s="65"/>
      <c r="P48" s="67"/>
      <c r="Q48" s="138"/>
      <c r="R48" s="65"/>
      <c r="S48" s="65"/>
      <c r="T48" s="65"/>
      <c r="U48" s="65"/>
      <c r="V48" s="65"/>
    </row>
    <row r="49" spans="1:22" x14ac:dyDescent="0.25">
      <c r="A49" s="83" t="str">
        <f>CONCATENATE(UOLab2," - UOLab2")</f>
        <v>Ch En 477 - UOLab2</v>
      </c>
      <c r="B49" s="84">
        <v>2</v>
      </c>
      <c r="C49" s="83" t="s">
        <v>161</v>
      </c>
      <c r="D49" s="67"/>
      <c r="E49" s="67"/>
      <c r="F49" s="66"/>
      <c r="G49" s="67"/>
      <c r="H49" s="67"/>
      <c r="I49" s="66"/>
      <c r="J49" s="67"/>
      <c r="K49" s="67"/>
      <c r="L49" s="66"/>
      <c r="M49" s="67"/>
      <c r="N49" s="67"/>
      <c r="O49" s="65"/>
      <c r="P49" s="67"/>
      <c r="Q49" s="138"/>
      <c r="R49" s="65"/>
      <c r="S49" s="65"/>
      <c r="T49" s="65"/>
      <c r="U49" s="65"/>
      <c r="V49" s="65"/>
    </row>
    <row r="50" spans="1:22" x14ac:dyDescent="0.25">
      <c r="A50" s="83" t="s">
        <v>160</v>
      </c>
      <c r="B50" s="84">
        <v>4</v>
      </c>
      <c r="C50" s="85"/>
      <c r="D50" s="67"/>
      <c r="E50" s="67"/>
      <c r="F50" s="66"/>
      <c r="G50" s="67"/>
      <c r="H50" s="67"/>
      <c r="I50" s="66"/>
      <c r="J50" s="67"/>
      <c r="K50" s="67"/>
      <c r="L50" s="66"/>
      <c r="M50" s="67"/>
      <c r="N50" s="67"/>
      <c r="O50" s="65"/>
      <c r="P50" s="67"/>
      <c r="Q50" s="138"/>
      <c r="R50" s="65"/>
      <c r="S50" s="65"/>
      <c r="T50" s="65"/>
      <c r="U50" s="65"/>
      <c r="V50" s="65"/>
    </row>
    <row r="51" spans="1:22" x14ac:dyDescent="0.25">
      <c r="A51" s="83" t="s">
        <v>159</v>
      </c>
      <c r="B51" s="84">
        <v>3</v>
      </c>
      <c r="C51" s="85"/>
      <c r="D51" s="67"/>
      <c r="E51" s="67"/>
      <c r="F51" s="66"/>
      <c r="G51" s="67"/>
      <c r="H51" s="67"/>
      <c r="I51" s="66"/>
      <c r="J51" s="67"/>
      <c r="K51" s="67"/>
      <c r="L51" s="66"/>
      <c r="M51" s="67"/>
      <c r="N51" s="67"/>
      <c r="O51" s="65"/>
      <c r="P51" s="67"/>
      <c r="Q51" s="138"/>
      <c r="R51" s="65"/>
      <c r="S51" s="65"/>
      <c r="T51" s="65"/>
      <c r="U51" s="65"/>
      <c r="V51" s="65"/>
    </row>
    <row r="52" spans="1:22" x14ac:dyDescent="0.25">
      <c r="A52" s="83" t="s">
        <v>159</v>
      </c>
      <c r="B52" s="84">
        <v>3</v>
      </c>
      <c r="C52" s="85"/>
      <c r="D52" s="67"/>
      <c r="E52" s="67"/>
      <c r="F52" s="66"/>
      <c r="G52" s="67"/>
      <c r="H52" s="67"/>
      <c r="I52" s="66"/>
      <c r="J52" s="67"/>
      <c r="K52" s="67"/>
      <c r="L52" s="66"/>
      <c r="M52" s="67"/>
      <c r="N52" s="67"/>
      <c r="O52" s="65"/>
      <c r="P52" s="67"/>
      <c r="Q52" s="138"/>
      <c r="R52" s="65"/>
      <c r="S52" s="65"/>
      <c r="T52" s="65"/>
      <c r="U52" s="65"/>
      <c r="V52" s="65"/>
    </row>
    <row r="53" spans="1:22" x14ac:dyDescent="0.25">
      <c r="A53" s="81" t="s">
        <v>158</v>
      </c>
      <c r="B53" s="86"/>
      <c r="C53" s="87"/>
      <c r="D53" s="67"/>
      <c r="E53" s="67"/>
      <c r="F53" s="66"/>
      <c r="G53" s="67"/>
      <c r="H53" s="67"/>
      <c r="I53" s="66"/>
      <c r="J53" s="67"/>
      <c r="K53" s="67"/>
      <c r="L53" s="66"/>
      <c r="M53" s="67"/>
      <c r="N53" s="67"/>
      <c r="O53" s="65"/>
      <c r="P53" s="67"/>
      <c r="Q53" s="138"/>
      <c r="R53" s="65"/>
      <c r="S53" s="65"/>
      <c r="T53" s="65"/>
      <c r="U53" s="65"/>
      <c r="V53" s="65"/>
    </row>
    <row r="54" spans="1:22" x14ac:dyDescent="0.25">
      <c r="A54" s="83" t="str">
        <f>BofM1</f>
        <v>B of M 1</v>
      </c>
      <c r="B54" s="84">
        <v>2</v>
      </c>
      <c r="C54" s="85"/>
      <c r="D54" s="67"/>
      <c r="E54" s="67"/>
      <c r="F54" s="66"/>
      <c r="G54" s="67"/>
      <c r="H54" s="67"/>
      <c r="I54" s="66"/>
      <c r="J54" s="67"/>
      <c r="K54" s="67"/>
      <c r="L54" s="66"/>
      <c r="M54" s="67"/>
      <c r="N54" s="67"/>
      <c r="O54" s="65"/>
      <c r="P54" s="67"/>
      <c r="Q54" s="138"/>
      <c r="R54" s="65"/>
      <c r="S54" s="65"/>
      <c r="T54" s="65"/>
      <c r="U54" s="65"/>
      <c r="V54" s="65"/>
    </row>
    <row r="55" spans="1:22" x14ac:dyDescent="0.25">
      <c r="A55" s="83" t="str">
        <f>BofM2</f>
        <v>B of M 2</v>
      </c>
      <c r="B55" s="84">
        <v>2</v>
      </c>
      <c r="C55" s="84"/>
      <c r="D55" s="67"/>
      <c r="E55" s="67"/>
      <c r="F55" s="66"/>
      <c r="G55" s="67"/>
      <c r="H55" s="67"/>
      <c r="I55" s="66"/>
      <c r="J55" s="67"/>
      <c r="K55" s="67"/>
      <c r="L55" s="66"/>
      <c r="M55" s="67"/>
      <c r="N55" s="67"/>
      <c r="O55" s="65"/>
      <c r="P55" s="67"/>
      <c r="Q55" s="138"/>
      <c r="R55" s="65"/>
      <c r="S55" s="65"/>
      <c r="T55" s="65"/>
      <c r="U55" s="65"/>
      <c r="V55" s="65"/>
    </row>
    <row r="56" spans="1:22" x14ac:dyDescent="0.25">
      <c r="A56" s="83" t="str">
        <f>NewTestament</f>
        <v>New Test</v>
      </c>
      <c r="B56" s="84">
        <v>2</v>
      </c>
      <c r="C56" s="84"/>
      <c r="D56" s="67"/>
      <c r="E56" s="67"/>
      <c r="F56" s="66"/>
      <c r="G56" s="67"/>
      <c r="H56" s="67"/>
      <c r="I56" s="66"/>
      <c r="J56" s="67"/>
      <c r="K56" s="67"/>
      <c r="L56" s="66"/>
      <c r="M56" s="67"/>
      <c r="N56" s="67"/>
      <c r="O56" s="65"/>
      <c r="P56" s="67"/>
      <c r="Q56" s="138"/>
      <c r="R56" s="65"/>
      <c r="S56" s="65"/>
      <c r="T56" s="65"/>
      <c r="U56" s="65"/>
      <c r="V56" s="65"/>
    </row>
    <row r="57" spans="1:22" x14ac:dyDescent="0.25">
      <c r="A57" s="83" t="str">
        <f>DandC</f>
        <v>D &amp; C</v>
      </c>
      <c r="B57" s="84">
        <v>2</v>
      </c>
      <c r="C57" s="84"/>
      <c r="D57" s="67"/>
      <c r="E57" s="67"/>
      <c r="F57" s="66"/>
      <c r="G57" s="67"/>
      <c r="H57" s="67"/>
      <c r="I57" s="66"/>
      <c r="J57" s="67"/>
      <c r="K57" s="67"/>
      <c r="L57" s="66"/>
      <c r="M57" s="67"/>
      <c r="N57" s="67"/>
      <c r="O57" s="65"/>
      <c r="P57" s="67"/>
      <c r="Q57" s="138"/>
      <c r="R57" s="65"/>
      <c r="S57" s="65"/>
      <c r="T57" s="65"/>
      <c r="U57" s="65"/>
      <c r="V57" s="65"/>
    </row>
    <row r="58" spans="1:22" x14ac:dyDescent="0.25">
      <c r="A58" s="83" t="str">
        <f>RelElec1</f>
        <v>Rel Elec 1</v>
      </c>
      <c r="B58" s="84">
        <v>2</v>
      </c>
      <c r="C58" s="84"/>
      <c r="D58" s="67"/>
      <c r="E58" s="67"/>
      <c r="F58" s="66"/>
      <c r="G58" s="67"/>
      <c r="H58" s="67"/>
      <c r="I58" s="66"/>
      <c r="J58" s="67"/>
      <c r="K58" s="67"/>
      <c r="L58" s="66"/>
      <c r="M58" s="67"/>
      <c r="N58" s="67"/>
      <c r="O58" s="65"/>
      <c r="P58" s="67"/>
      <c r="Q58" s="138"/>
      <c r="R58" s="65"/>
      <c r="S58" s="65"/>
      <c r="T58" s="65"/>
      <c r="U58" s="65"/>
      <c r="V58" s="65"/>
    </row>
    <row r="59" spans="1:22" x14ac:dyDescent="0.25">
      <c r="A59" s="83" t="str">
        <f>RelElec2</f>
        <v>Rel Elec 2</v>
      </c>
      <c r="B59" s="84">
        <v>2</v>
      </c>
      <c r="C59" s="84"/>
      <c r="D59" s="88" t="s">
        <v>152</v>
      </c>
      <c r="E59" s="89">
        <f>SUM(E49:E58)</f>
        <v>0</v>
      </c>
      <c r="F59" s="66"/>
      <c r="G59" s="88" t="s">
        <v>152</v>
      </c>
      <c r="H59" s="89">
        <f>SUM(H49:H58)</f>
        <v>0</v>
      </c>
      <c r="I59" s="66"/>
      <c r="J59" s="88" t="s">
        <v>152</v>
      </c>
      <c r="K59" s="89">
        <f>SUM(K49:K58)</f>
        <v>0</v>
      </c>
      <c r="L59" s="66"/>
      <c r="M59" s="88" t="s">
        <v>152</v>
      </c>
      <c r="N59" s="89">
        <f>SUM(N49:N58)</f>
        <v>0</v>
      </c>
      <c r="O59" s="65"/>
      <c r="P59" s="67"/>
      <c r="Q59" s="138"/>
      <c r="R59" s="65"/>
      <c r="S59" s="65"/>
      <c r="T59" s="65"/>
      <c r="U59" s="65"/>
      <c r="V59" s="65"/>
    </row>
    <row r="60" spans="1:22" x14ac:dyDescent="0.25">
      <c r="A60" s="83" t="str">
        <f>RelElec3</f>
        <v>Rel Elec 3</v>
      </c>
      <c r="B60" s="84">
        <v>2</v>
      </c>
      <c r="C60" s="84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5"/>
      <c r="P60" s="67"/>
      <c r="Q60" s="138"/>
      <c r="R60" s="65"/>
      <c r="S60" s="65"/>
      <c r="T60" s="65"/>
      <c r="U60" s="65"/>
      <c r="V60" s="65"/>
    </row>
    <row r="61" spans="1:22" x14ac:dyDescent="0.25">
      <c r="A61" s="81" t="s">
        <v>157</v>
      </c>
      <c r="B61" s="86"/>
      <c r="C61" s="87"/>
      <c r="D61" s="167" t="s">
        <v>156</v>
      </c>
      <c r="E61" s="168"/>
      <c r="F61" s="66"/>
      <c r="G61" s="167" t="s">
        <v>155</v>
      </c>
      <c r="H61" s="168"/>
      <c r="I61" s="66"/>
      <c r="J61" s="167" t="s">
        <v>154</v>
      </c>
      <c r="K61" s="168"/>
      <c r="L61" s="66"/>
      <c r="M61" s="167" t="s">
        <v>153</v>
      </c>
      <c r="N61" s="168"/>
      <c r="O61" s="65"/>
      <c r="P61" s="67"/>
      <c r="Q61" s="138"/>
      <c r="R61" s="65"/>
      <c r="S61" s="65"/>
      <c r="T61" s="65"/>
      <c r="U61" s="65"/>
      <c r="V61" s="65"/>
    </row>
    <row r="62" spans="1:22" x14ac:dyDescent="0.25">
      <c r="A62" s="83" t="str">
        <f>Writing</f>
        <v>Engl 150</v>
      </c>
      <c r="B62" s="84">
        <v>3</v>
      </c>
      <c r="C62" s="84"/>
      <c r="D62" s="67"/>
      <c r="E62" s="67"/>
      <c r="F62" s="66"/>
      <c r="G62" s="67"/>
      <c r="H62" s="67"/>
      <c r="I62" s="66"/>
      <c r="J62" s="67"/>
      <c r="K62" s="67"/>
      <c r="L62" s="66"/>
      <c r="M62" s="67"/>
      <c r="N62" s="67"/>
      <c r="O62" s="65"/>
      <c r="P62" s="67"/>
      <c r="Q62" s="138"/>
      <c r="R62" s="65"/>
      <c r="S62" s="65"/>
      <c r="T62" s="65"/>
      <c r="U62" s="65"/>
      <c r="V62" s="65"/>
    </row>
    <row r="63" spans="1:22" x14ac:dyDescent="0.25">
      <c r="A63" s="83" t="str">
        <f>AdvWriting</f>
        <v>Engl 316</v>
      </c>
      <c r="B63" s="84">
        <v>3</v>
      </c>
      <c r="C63" s="84"/>
      <c r="D63" s="67"/>
      <c r="E63" s="67"/>
      <c r="F63" s="66"/>
      <c r="G63" s="67"/>
      <c r="H63" s="67"/>
      <c r="I63" s="66"/>
      <c r="J63" s="67"/>
      <c r="K63" s="67"/>
      <c r="L63" s="66"/>
      <c r="M63" s="67"/>
      <c r="N63" s="67"/>
      <c r="O63" s="65"/>
      <c r="P63" s="67"/>
      <c r="Q63" s="138"/>
      <c r="R63" s="65"/>
      <c r="S63" s="65"/>
      <c r="T63" s="65"/>
      <c r="U63" s="65"/>
      <c r="V63" s="65"/>
    </row>
    <row r="64" spans="1:22" x14ac:dyDescent="0.25">
      <c r="A64" s="83" t="str">
        <f>AmerHer</f>
        <v>A Htg 100</v>
      </c>
      <c r="B64" s="84">
        <v>3</v>
      </c>
      <c r="C64" s="84"/>
      <c r="D64" s="67"/>
      <c r="E64" s="67"/>
      <c r="F64" s="66"/>
      <c r="G64" s="67"/>
      <c r="H64" s="67"/>
      <c r="I64" s="66"/>
      <c r="J64" s="67"/>
      <c r="K64" s="67"/>
      <c r="L64" s="66"/>
      <c r="M64" s="67"/>
      <c r="N64" s="67"/>
      <c r="O64" s="65"/>
      <c r="P64" s="67"/>
      <c r="Q64" s="138"/>
      <c r="R64" s="65"/>
      <c r="S64" s="65"/>
      <c r="T64" s="65"/>
      <c r="U64" s="65"/>
      <c r="V64" s="65"/>
    </row>
    <row r="65" spans="1:22" x14ac:dyDescent="0.25">
      <c r="A65" s="83" t="str">
        <f>Civilization1</f>
        <v>Civ 1</v>
      </c>
      <c r="B65" s="84">
        <v>3</v>
      </c>
      <c r="C65" s="84"/>
      <c r="D65" s="67"/>
      <c r="E65" s="67"/>
      <c r="F65" s="66"/>
      <c r="G65" s="67"/>
      <c r="H65" s="67"/>
      <c r="I65" s="66"/>
      <c r="J65" s="67"/>
      <c r="K65" s="67"/>
      <c r="L65" s="66"/>
      <c r="M65" s="67"/>
      <c r="N65" s="67"/>
      <c r="O65" s="65"/>
      <c r="P65" s="67"/>
      <c r="Q65" s="138"/>
      <c r="R65" s="65"/>
      <c r="S65" s="65"/>
      <c r="T65" s="65"/>
      <c r="U65" s="65"/>
      <c r="V65" s="65"/>
    </row>
    <row r="66" spans="1:22" x14ac:dyDescent="0.25">
      <c r="A66" s="83" t="str">
        <f>Civilization2Art</f>
        <v>Civ 2/Art</v>
      </c>
      <c r="B66" s="84">
        <v>3</v>
      </c>
      <c r="C66" s="84"/>
      <c r="D66" s="67"/>
      <c r="E66" s="67"/>
      <c r="F66" s="66"/>
      <c r="G66" s="67"/>
      <c r="H66" s="67"/>
      <c r="I66" s="66"/>
      <c r="J66" s="67"/>
      <c r="K66" s="67"/>
      <c r="L66" s="66"/>
      <c r="M66" s="67"/>
      <c r="N66" s="67"/>
      <c r="O66" s="65"/>
      <c r="P66" s="67"/>
      <c r="Q66" s="138"/>
      <c r="R66" s="65"/>
      <c r="S66" s="65"/>
      <c r="T66" s="65"/>
      <c r="U66" s="65"/>
      <c r="V66" s="65"/>
    </row>
    <row r="67" spans="1:22" x14ac:dyDescent="0.25">
      <c r="A67" s="83" t="str">
        <f>Lett</f>
        <v>Lett/GCA</v>
      </c>
      <c r="B67" s="84">
        <v>3</v>
      </c>
      <c r="C67" s="84"/>
      <c r="D67" s="67"/>
      <c r="E67" s="67"/>
      <c r="F67" s="66"/>
      <c r="G67" s="67"/>
      <c r="H67" s="67"/>
      <c r="I67" s="66"/>
      <c r="J67" s="67"/>
      <c r="K67" s="67"/>
      <c r="L67" s="66"/>
      <c r="M67" s="67"/>
      <c r="N67" s="67"/>
      <c r="O67" s="65"/>
      <c r="P67" s="67"/>
      <c r="Q67" s="138"/>
      <c r="R67" s="65"/>
      <c r="S67" s="65"/>
      <c r="T67" s="65"/>
      <c r="U67" s="65"/>
      <c r="V67" s="65"/>
    </row>
    <row r="68" spans="1:22" x14ac:dyDescent="0.25">
      <c r="A68" s="83"/>
      <c r="B68" s="84"/>
      <c r="C68" s="84"/>
      <c r="D68" s="67"/>
      <c r="E68" s="67"/>
      <c r="F68" s="66"/>
      <c r="G68" s="67"/>
      <c r="H68" s="67"/>
      <c r="I68" s="66"/>
      <c r="J68" s="67"/>
      <c r="K68" s="67"/>
      <c r="L68" s="66"/>
      <c r="M68" s="67"/>
      <c r="N68" s="67"/>
      <c r="O68" s="65"/>
      <c r="P68" s="67"/>
      <c r="Q68" s="138"/>
      <c r="R68" s="65"/>
      <c r="S68" s="65"/>
      <c r="T68" s="65"/>
      <c r="U68" s="65"/>
      <c r="V68" s="65"/>
    </row>
    <row r="69" spans="1:22" ht="15.75" customHeight="1" x14ac:dyDescent="0.25">
      <c r="A69" s="176" t="s">
        <v>123</v>
      </c>
      <c r="B69" s="176"/>
      <c r="C69" s="177"/>
      <c r="D69" s="67"/>
      <c r="E69" s="67"/>
      <c r="F69" s="66"/>
      <c r="G69" s="67"/>
      <c r="H69" s="67"/>
      <c r="I69" s="66"/>
      <c r="J69" s="67"/>
      <c r="K69" s="67"/>
      <c r="L69" s="66"/>
      <c r="M69" s="67"/>
      <c r="N69" s="67"/>
      <c r="O69" s="65"/>
      <c r="P69" s="67"/>
      <c r="Q69" s="138"/>
      <c r="R69" s="65"/>
      <c r="S69" s="65"/>
      <c r="T69" s="65"/>
      <c r="U69" s="65"/>
      <c r="V69" s="65"/>
    </row>
    <row r="70" spans="1:22" x14ac:dyDescent="0.25">
      <c r="A70" s="176"/>
      <c r="B70" s="176"/>
      <c r="C70" s="177"/>
      <c r="D70" s="67"/>
      <c r="E70" s="67"/>
      <c r="F70" s="66"/>
      <c r="G70" s="67"/>
      <c r="H70" s="67"/>
      <c r="I70" s="66"/>
      <c r="J70" s="67"/>
      <c r="K70" s="67"/>
      <c r="L70" s="66"/>
      <c r="M70" s="67"/>
      <c r="N70" s="67"/>
      <c r="O70" s="65"/>
      <c r="P70" s="67"/>
      <c r="Q70" s="138"/>
      <c r="R70" s="65"/>
      <c r="S70" s="65"/>
      <c r="T70" s="65"/>
      <c r="U70" s="65"/>
      <c r="V70" s="65"/>
    </row>
    <row r="71" spans="1:22" x14ac:dyDescent="0.25">
      <c r="A71" s="176"/>
      <c r="B71" s="176"/>
      <c r="C71" s="177"/>
      <c r="D71" s="67"/>
      <c r="E71" s="67"/>
      <c r="F71" s="66"/>
      <c r="G71" s="67"/>
      <c r="H71" s="67"/>
      <c r="I71" s="66"/>
      <c r="J71" s="67"/>
      <c r="K71" s="67"/>
      <c r="L71" s="66"/>
      <c r="M71" s="67"/>
      <c r="N71" s="67"/>
      <c r="O71" s="65"/>
      <c r="P71" s="67"/>
      <c r="Q71" s="138"/>
      <c r="R71" s="65"/>
      <c r="S71" s="65"/>
      <c r="T71" s="65"/>
      <c r="U71" s="65"/>
      <c r="V71" s="65"/>
    </row>
    <row r="72" spans="1:22" x14ac:dyDescent="0.25">
      <c r="A72" s="174"/>
      <c r="B72" s="174"/>
      <c r="C72" s="175"/>
      <c r="D72" s="88" t="s">
        <v>152</v>
      </c>
      <c r="E72" s="89">
        <f>SUM(E62:E71)</f>
        <v>0</v>
      </c>
      <c r="F72" s="66"/>
      <c r="G72" s="88" t="s">
        <v>152</v>
      </c>
      <c r="H72" s="89">
        <f>SUM(H62:H71)</f>
        <v>0</v>
      </c>
      <c r="I72" s="66"/>
      <c r="J72" s="88" t="s">
        <v>152</v>
      </c>
      <c r="K72" s="89">
        <f>SUM(K62:K71)</f>
        <v>0</v>
      </c>
      <c r="L72" s="66"/>
      <c r="M72" s="88" t="s">
        <v>152</v>
      </c>
      <c r="N72" s="89">
        <f>SUM(N62:N71)</f>
        <v>0</v>
      </c>
      <c r="O72" s="65"/>
      <c r="P72" s="88" t="s">
        <v>152</v>
      </c>
      <c r="Q72" s="139">
        <f>SUM(Q10:Q71)</f>
        <v>0</v>
      </c>
      <c r="R72" s="65"/>
      <c r="S72" s="65"/>
      <c r="T72" s="65"/>
      <c r="U72" s="65"/>
      <c r="V72" s="65"/>
    </row>
    <row r="73" spans="1:22" x14ac:dyDescent="0.25">
      <c r="A73" s="64"/>
      <c r="B73" s="64"/>
      <c r="C73" s="63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  <row r="74" spans="1:2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</row>
    <row r="75" spans="1:2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</row>
    <row r="76" spans="1:2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</row>
    <row r="77" spans="1:2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spans="1:2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</row>
    <row r="79" spans="1:22" x14ac:dyDescent="0.25">
      <c r="A79" s="61"/>
      <c r="B79" s="61"/>
      <c r="C79" s="62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</row>
    <row r="80" spans="1:22" x14ac:dyDescent="0.25">
      <c r="A80" s="61"/>
      <c r="B80" s="61"/>
      <c r="C80" s="62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</row>
    <row r="81" spans="1:14" x14ac:dyDescent="0.25">
      <c r="A81" s="61"/>
      <c r="B81" s="61"/>
      <c r="C81" s="62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</row>
    <row r="82" spans="1:14" x14ac:dyDescent="0.25">
      <c r="A82" s="61"/>
      <c r="B82" s="61"/>
      <c r="C82" s="62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</row>
    <row r="83" spans="1:14" x14ac:dyDescent="0.25">
      <c r="A83" s="61"/>
      <c r="B83" s="61"/>
      <c r="C83" s="62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</row>
    <row r="84" spans="1:14" x14ac:dyDescent="0.25">
      <c r="A84" s="61"/>
      <c r="B84" s="61"/>
      <c r="C84" s="62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</row>
    <row r="85" spans="1:14" x14ac:dyDescent="0.25">
      <c r="A85" s="61"/>
      <c r="B85" s="61"/>
      <c r="C85" s="62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</row>
    <row r="86" spans="1:14" x14ac:dyDescent="0.25">
      <c r="A86" s="61"/>
      <c r="B86" s="61"/>
      <c r="C86" s="62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</row>
    <row r="87" spans="1:14" x14ac:dyDescent="0.25">
      <c r="A87" s="61"/>
      <c r="B87" s="61"/>
      <c r="C87" s="62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</row>
    <row r="88" spans="1:14" x14ac:dyDescent="0.25">
      <c r="A88" s="61"/>
      <c r="B88" s="61"/>
      <c r="C88" s="62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</row>
    <row r="89" spans="1:14" x14ac:dyDescent="0.25">
      <c r="A89" s="61"/>
      <c r="B89" s="61"/>
      <c r="C89" s="62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</row>
    <row r="90" spans="1:14" x14ac:dyDescent="0.25">
      <c r="A90" s="61"/>
      <c r="B90" s="61"/>
      <c r="C90" s="62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</row>
    <row r="91" spans="1:14" x14ac:dyDescent="0.25">
      <c r="A91" s="61"/>
      <c r="B91" s="61"/>
      <c r="C91" s="62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</row>
    <row r="92" spans="1:14" x14ac:dyDescent="0.25">
      <c r="A92" s="61"/>
      <c r="B92" s="61"/>
      <c r="C92" s="62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</row>
    <row r="93" spans="1:14" x14ac:dyDescent="0.25">
      <c r="A93" s="61"/>
      <c r="B93" s="61"/>
      <c r="C93" s="62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</row>
    <row r="94" spans="1:14" x14ac:dyDescent="0.25">
      <c r="A94" s="61"/>
      <c r="B94" s="61"/>
      <c r="C94" s="62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</row>
    <row r="95" spans="1:14" x14ac:dyDescent="0.25">
      <c r="A95" s="61"/>
      <c r="B95" s="61"/>
      <c r="C95" s="62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</row>
    <row r="96" spans="1:14" x14ac:dyDescent="0.25">
      <c r="A96" s="61"/>
      <c r="B96" s="61"/>
      <c r="C96" s="62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spans="1:14" x14ac:dyDescent="0.25">
      <c r="A97" s="61"/>
      <c r="B97" s="61"/>
      <c r="C97" s="62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spans="1:14" x14ac:dyDescent="0.25">
      <c r="A98" s="61"/>
      <c r="B98" s="61"/>
      <c r="C98" s="62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spans="1:14" x14ac:dyDescent="0.25">
      <c r="A99" s="61"/>
      <c r="B99" s="61"/>
      <c r="C99" s="62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</row>
    <row r="100" spans="1:14" x14ac:dyDescent="0.25">
      <c r="A100" s="61"/>
      <c r="B100" s="61"/>
      <c r="C100" s="62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1:14" x14ac:dyDescent="0.25">
      <c r="A101" s="61"/>
      <c r="B101" s="61"/>
      <c r="C101" s="62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1:14" x14ac:dyDescent="0.25">
      <c r="A102" s="61"/>
      <c r="B102" s="61"/>
      <c r="C102" s="62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1:14" x14ac:dyDescent="0.25">
      <c r="A103" s="61"/>
      <c r="B103" s="61"/>
      <c r="C103" s="62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1:14" x14ac:dyDescent="0.25">
      <c r="A104" s="61"/>
      <c r="B104" s="61"/>
      <c r="C104" s="62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1:14" x14ac:dyDescent="0.25">
      <c r="A105" s="61"/>
      <c r="B105" s="61"/>
      <c r="C105" s="62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2010-08-11T22:35:13Z</cp:lastPrinted>
  <dcterms:created xsi:type="dcterms:W3CDTF">2010-05-14T17:45:48Z</dcterms:created>
  <dcterms:modified xsi:type="dcterms:W3CDTF">2012-01-11T20:31:26Z</dcterms:modified>
</cp:coreProperties>
</file>