
<file path=[Content_Types].xml><?xml version="1.0" encoding="utf-8"?>
<Types xmlns="http://schemas.openxmlformats.org/package/2006/content-types">
  <Default Extension="bin" ContentType="application/vnd.ms-office.activeX"/>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nostertec.sharepoint.com/RB/Ductor/CsQmcMaster/Tesis/Variografía aplicada/"/>
    </mc:Choice>
  </mc:AlternateContent>
  <xr:revisionPtr revIDLastSave="0" documentId="8_{51CF8FEE-54DB-4C3E-A658-2C7CA43F45B4}" xr6:coauthVersionLast="47" xr6:coauthVersionMax="47" xr10:uidLastSave="{00000000-0000-0000-0000-000000000000}"/>
  <bookViews>
    <workbookView xWindow="-120" yWindow="-120" windowWidth="29040" windowHeight="15840" tabRatio="674" xr2:uid="{F8DAB9AE-C58C-4369-930E-8F3C4217268F}"/>
  </bookViews>
  <sheets>
    <sheet name="TruVariogram" sheetId="165" r:id="rId1"/>
    <sheet name="Model" sheetId="35" r:id="rId2"/>
    <sheet name="Data" sheetId="36" r:id="rId3"/>
  </sheets>
  <definedNames>
    <definedName name="solver_adj" localSheetId="1" hidden="1">Model!$AI$9:$AI$11</definedName>
    <definedName name="solver_cvg" localSheetId="1" hidden="1">0.0000001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0</definedName>
    <definedName name="solver_nwt" localSheetId="1" hidden="1">1</definedName>
    <definedName name="solver_opt" localSheetId="1" hidden="1">Model!$AI$12</definedName>
    <definedName name="solver_pre" localSheetId="1" hidden="1">0.000000005</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36" l="1"/>
  <c r="C16" i="36"/>
  <c r="C17" i="36"/>
  <c r="C18" i="36"/>
  <c r="C19" i="36"/>
  <c r="C20" i="36"/>
  <c r="C21" i="36"/>
  <c r="C22" i="36"/>
  <c r="C23" i="36"/>
  <c r="C24" i="36"/>
  <c r="C25" i="36"/>
  <c r="C26" i="36"/>
  <c r="C27" i="36"/>
  <c r="C28" i="36"/>
  <c r="C29" i="36"/>
  <c r="C30" i="36"/>
  <c r="C31" i="36"/>
  <c r="C32" i="36"/>
  <c r="C33" i="36"/>
  <c r="C34" i="36"/>
  <c r="C35" i="36"/>
  <c r="C36" i="36"/>
  <c r="Y5" i="36"/>
  <c r="X5" i="36"/>
  <c r="Y3" i="36"/>
  <c r="X3" i="36"/>
  <c r="S14" i="35"/>
  <c r="R14" i="35"/>
  <c r="O14" i="35"/>
  <c r="AR13" i="35"/>
  <c r="AR12" i="35"/>
  <c r="AR9" i="35"/>
  <c r="AA14" i="35"/>
  <c r="AB14" i="35"/>
  <c r="W18" i="35"/>
  <c r="W17" i="35"/>
  <c r="W16" i="35"/>
  <c r="W15" i="35"/>
  <c r="V17" i="35"/>
  <c r="T17" i="35"/>
  <c r="U17" i="35" s="1"/>
  <c r="V14" i="35"/>
  <c r="T14" i="35"/>
  <c r="U14" i="35" s="1"/>
  <c r="N18" i="35" a="1"/>
  <c r="N18" i="35" s="1"/>
  <c r="M18" i="35" a="1"/>
  <c r="M18" i="35" s="1"/>
  <c r="AR14" i="35" a="1"/>
  <c r="AR14" i="35" s="1"/>
  <c r="N14" i="35" a="1"/>
  <c r="N14" i="35" s="1"/>
  <c r="M14" i="35" a="1"/>
  <c r="M14" i="35" s="1"/>
  <c r="H17" i="35"/>
  <c r="D6" i="35" s="1"/>
  <c r="H16" i="35"/>
  <c r="H15" i="35"/>
  <c r="F17" i="35"/>
  <c r="F16" i="35"/>
  <c r="F15" i="35"/>
  <c r="D5" i="35"/>
  <c r="D3" i="35"/>
  <c r="D2" i="35"/>
  <c r="C9" i="35"/>
  <c r="C7" i="35"/>
  <c r="C6" i="35"/>
  <c r="C5" i="35"/>
  <c r="C4" i="35"/>
  <c r="C8" i="35" s="1"/>
  <c r="AT17" i="35" s="1"/>
  <c r="AT7" i="35" s="1"/>
  <c r="C3" i="35"/>
  <c r="C2" i="35"/>
  <c r="A15" i="35" a="1"/>
  <c r="A15" i="35" s="1"/>
  <c r="D96" i="36"/>
  <c r="D95" i="36"/>
  <c r="D94" i="36"/>
  <c r="D93" i="36"/>
  <c r="D92" i="36"/>
  <c r="D91" i="36"/>
  <c r="D90" i="36"/>
  <c r="D89" i="36"/>
  <c r="D88" i="36"/>
  <c r="D87" i="36"/>
  <c r="D86" i="36"/>
  <c r="D85" i="36"/>
  <c r="D84" i="36"/>
  <c r="D83" i="36"/>
  <c r="D82" i="36"/>
  <c r="D81" i="36"/>
  <c r="D80" i="36"/>
  <c r="D79" i="36"/>
  <c r="D78" i="36"/>
  <c r="D77" i="36"/>
  <c r="D76" i="36"/>
  <c r="D75" i="36"/>
  <c r="C96" i="36"/>
  <c r="C95" i="36"/>
  <c r="C94" i="36"/>
  <c r="C93" i="36"/>
  <c r="C92" i="36"/>
  <c r="C91" i="36"/>
  <c r="C90" i="36"/>
  <c r="C89" i="36"/>
  <c r="C88" i="36"/>
  <c r="C87" i="36"/>
  <c r="C86" i="36"/>
  <c r="C85" i="36"/>
  <c r="C84" i="36"/>
  <c r="C83" i="36"/>
  <c r="C82" i="36"/>
  <c r="C81" i="36"/>
  <c r="C80" i="36"/>
  <c r="C79" i="36"/>
  <c r="C78" i="36"/>
  <c r="C77" i="36"/>
  <c r="C76" i="36"/>
  <c r="C75" i="36"/>
  <c r="A3" i="35"/>
  <c r="G17" i="35" l="1"/>
  <c r="L17" i="35" s="1"/>
  <c r="I15" i="35"/>
  <c r="I16" i="35"/>
  <c r="AS16" i="35"/>
  <c r="G15" i="35"/>
  <c r="L15" i="35" s="1"/>
  <c r="I17" i="35"/>
  <c r="AS17" i="35"/>
  <c r="G16" i="35"/>
  <c r="L16" i="35" s="1"/>
  <c r="AT9" i="35"/>
  <c r="O16" i="35"/>
  <c r="Y18" i="35"/>
  <c r="X18" i="35"/>
  <c r="Y17" i="35"/>
  <c r="X17" i="35"/>
  <c r="AS7" i="35" l="1"/>
  <c r="AS9" i="35" s="1"/>
  <c r="AS10" i="35" s="1"/>
  <c r="J17" i="35"/>
  <c r="J16" i="35"/>
  <c r="J15" i="35"/>
  <c r="D9" i="35"/>
  <c r="D7" i="35"/>
  <c r="O20" i="35"/>
  <c r="AB16" i="35"/>
  <c r="AA16" i="35"/>
  <c r="O15" i="35" l="1"/>
  <c r="P15" i="35" s="1"/>
  <c r="AS12" i="35"/>
  <c r="AS11" i="35"/>
  <c r="AT10" i="35"/>
  <c r="AT12" i="35" s="1"/>
  <c r="AA15" i="35"/>
  <c r="D4" i="35"/>
  <c r="D8" i="35" s="1"/>
  <c r="O18" i="35" l="1"/>
  <c r="O19" i="35"/>
  <c r="AB15" i="35"/>
  <c r="AQ5" i="35"/>
  <c r="AQ4" i="35"/>
  <c r="AR6" i="35" a="1"/>
  <c r="AR6" i="35" s="1"/>
  <c r="AS13" i="35"/>
  <c r="AT11" i="35"/>
  <c r="AT13" i="35" s="1"/>
  <c r="R15" i="35"/>
  <c r="T16" i="35" s="1"/>
  <c r="Q15" i="35"/>
  <c r="P19" i="35"/>
  <c r="R19" i="35" s="1"/>
  <c r="P16" i="35"/>
  <c r="O21" i="35"/>
  <c r="P21" i="35" s="1"/>
  <c r="R21" i="35" s="1"/>
  <c r="P18" i="35"/>
  <c r="R18" i="35" s="1"/>
  <c r="T15" i="35" s="1"/>
  <c r="K16" i="35"/>
  <c r="K15" i="35"/>
  <c r="K17" i="35"/>
  <c r="Z15" i="35" l="1"/>
  <c r="Z14" i="35"/>
  <c r="Z16" i="35"/>
  <c r="P20" i="35"/>
  <c r="R20" i="35" s="1"/>
  <c r="R16" i="35"/>
  <c r="Q16" i="35"/>
  <c r="S16" i="35" s="1"/>
  <c r="V16" i="35" s="1"/>
  <c r="Y16" i="35" s="1"/>
  <c r="S15" i="35"/>
  <c r="U15" i="35" s="1"/>
  <c r="X15" i="35" s="1"/>
  <c r="V15" i="35" l="1"/>
  <c r="Y15" i="35" s="1"/>
  <c r="U16" i="35"/>
  <c r="X16" i="3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<sst xmlns="http://schemas.openxmlformats.org/spreadsheetml/2006/main" count="2031" uniqueCount="305">
  <si>
    <r>
      <t>N</t>
    </r>
    <r>
      <rPr>
        <vertAlign val="subscript"/>
        <sz val="11"/>
        <color theme="1"/>
        <rFont val="Cambria"/>
        <family val="1"/>
      </rPr>
      <t>U</t>
    </r>
  </si>
  <si>
    <r>
      <t>s</t>
    </r>
    <r>
      <rPr>
        <vertAlign val="subscript"/>
        <sz val="11"/>
        <color theme="1"/>
        <rFont val="Calibri"/>
        <family val="2"/>
        <scheme val="minor"/>
      </rPr>
      <t>m</t>
    </r>
  </si>
  <si>
    <t>Estimate</t>
  </si>
  <si>
    <t>Sum v(j)</t>
  </si>
  <si>
    <r>
      <t>a</t>
    </r>
    <r>
      <rPr>
        <vertAlign val="subscript"/>
        <sz val="11"/>
        <color theme="1"/>
        <rFont val="Cambria"/>
        <family val="1"/>
      </rPr>
      <t>L</t>
    </r>
  </si>
  <si>
    <r>
      <t>s</t>
    </r>
    <r>
      <rPr>
        <vertAlign val="subscript"/>
        <sz val="11"/>
        <color theme="1"/>
        <rFont val="Cambria"/>
        <family val="1"/>
      </rPr>
      <t>a</t>
    </r>
  </si>
  <si>
    <t>v(j)</t>
  </si>
  <si>
    <t>Concentración</t>
  </si>
  <si>
    <t>s(j)</t>
  </si>
  <si>
    <t>s'(j)</t>
  </si>
  <si>
    <t>w(j)</t>
  </si>
  <si>
    <t>ID</t>
  </si>
  <si>
    <t>j</t>
  </si>
  <si>
    <t>w'(j)</t>
  </si>
  <si>
    <t>2w(j/2)</t>
  </si>
  <si>
    <t>wsys</t>
  </si>
  <si>
    <t>wstr</t>
  </si>
  <si>
    <t>v(j) Norm</t>
  </si>
  <si>
    <t>v(j) Graph</t>
  </si>
  <si>
    <t>n</t>
  </si>
  <si>
    <t>Muestra</t>
  </si>
  <si>
    <r>
      <t>m</t>
    </r>
    <r>
      <rPr>
        <b/>
        <vertAlign val="subscript"/>
        <sz val="9"/>
        <rFont val="Arial"/>
        <family val="2"/>
      </rPr>
      <t>q</t>
    </r>
    <r>
      <rPr>
        <b/>
        <sz val="9"/>
        <rFont val="Arial"/>
        <family val="2"/>
      </rPr>
      <t>, [g]</t>
    </r>
  </si>
  <si>
    <r>
      <t>a</t>
    </r>
    <r>
      <rPr>
        <b/>
        <vertAlign val="subscript"/>
        <sz val="10"/>
        <rFont val="Arial"/>
        <family val="2"/>
      </rPr>
      <t>q</t>
    </r>
    <r>
      <rPr>
        <b/>
        <sz val="10"/>
        <rFont val="Arial"/>
        <family val="2"/>
      </rPr>
      <t>, [ug/g]</t>
    </r>
  </si>
  <si>
    <r>
      <t>m</t>
    </r>
    <r>
      <rPr>
        <b/>
        <vertAlign val="subscript"/>
        <sz val="10"/>
        <rFont val="Arial"/>
        <family val="2"/>
      </rPr>
      <t>Norm</t>
    </r>
  </si>
  <si>
    <r>
      <t>a</t>
    </r>
    <r>
      <rPr>
        <b/>
        <vertAlign val="subscript"/>
        <sz val="10"/>
        <rFont val="Arial"/>
        <family val="2"/>
      </rPr>
      <t>Norm</t>
    </r>
  </si>
  <si>
    <t>N</t>
  </si>
  <si>
    <t>Err Sys</t>
  </si>
  <si>
    <t>Err Str</t>
  </si>
  <si>
    <t>ID2</t>
  </si>
  <si>
    <t>j/2</t>
  </si>
  <si>
    <t>v(j)/2</t>
  </si>
  <si>
    <t>s(j)/2</t>
  </si>
  <si>
    <t>w(j)/2</t>
  </si>
  <si>
    <t>pH</t>
  </si>
  <si>
    <t>EC</t>
  </si>
  <si>
    <t>Pb</t>
  </si>
  <si>
    <t>Cd</t>
  </si>
  <si>
    <t>Cr</t>
  </si>
  <si>
    <t>Fe</t>
  </si>
  <si>
    <t>Cu</t>
  </si>
  <si>
    <t>Ni</t>
  </si>
  <si>
    <t>Hg</t>
  </si>
  <si>
    <t>Parameter</t>
  </si>
  <si>
    <t>S1</t>
  </si>
  <si>
    <t>S2</t>
  </si>
  <si>
    <t>S3</t>
  </si>
  <si>
    <t>S4</t>
  </si>
  <si>
    <t>S5</t>
  </si>
  <si>
    <t>S6</t>
  </si>
  <si>
    <t>S7</t>
  </si>
  <si>
    <t>S8</t>
  </si>
  <si>
    <t>TDS</t>
  </si>
  <si>
    <t>TH</t>
  </si>
  <si>
    <t>BOD</t>
  </si>
  <si>
    <t>COD</t>
  </si>
  <si>
    <t>Na</t>
  </si>
  <si>
    <t>K</t>
  </si>
  <si>
    <t>Vol</t>
  </si>
  <si>
    <t>NO3</t>
  </si>
  <si>
    <t>PO4</t>
  </si>
  <si>
    <t>SO4</t>
  </si>
  <si>
    <t>Cl</t>
  </si>
  <si>
    <t>CN</t>
  </si>
  <si>
    <t>Temp</t>
  </si>
  <si>
    <t>Latitud</t>
  </si>
  <si>
    <t>Longitud</t>
  </si>
  <si>
    <t>E</t>
  </si>
  <si>
    <t>Ref1</t>
  </si>
  <si>
    <t>Ref2</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</si>
  <si>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</si>
  <si>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</si>
  <si>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</si>
  <si>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</si>
  <si>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</si>
  <si>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</si>
  <si>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</si>
  <si>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</si>
  <si>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</si>
  <si>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</si>
  <si>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</si>
  <si>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</si>
  <si>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</si>
  <si>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</si>
  <si>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</si>
  <si>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</si>
  <si>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</si>
  <si>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</si>
  <si>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</si>
  <si>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</si>
  <si>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</si>
  <si>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</si>
  <si>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</si>
  <si>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</si>
  <si>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Ni-16</t>
  </si>
  <si>
    <t>Pb-16</t>
  </si>
  <si>
    <t>Zn-16</t>
  </si>
  <si>
    <t>Cd-17</t>
  </si>
  <si>
    <t>Cr-17</t>
  </si>
  <si>
    <t>Cu-17</t>
  </si>
  <si>
    <t>Ni-17</t>
  </si>
  <si>
    <t>Pb-17</t>
  </si>
  <si>
    <t>Zn-17</t>
  </si>
  <si>
    <t>Zn</t>
  </si>
  <si>
    <t/>
  </si>
  <si>
    <t>Co</t>
  </si>
  <si>
    <t>Mn</t>
  </si>
  <si>
    <t>Lat</t>
  </si>
  <si>
    <t>Lon</t>
  </si>
  <si>
    <t>Mass</t>
  </si>
  <si>
    <t>B2</t>
  </si>
  <si>
    <t>B3</t>
  </si>
  <si>
    <t>B28</t>
  </si>
  <si>
    <t>B29</t>
  </si>
  <si>
    <t>B30</t>
  </si>
  <si>
    <t>B31</t>
  </si>
  <si>
    <t>B32</t>
  </si>
  <si>
    <t>B33</t>
  </si>
  <si>
    <t>B38</t>
  </si>
  <si>
    <t>B45</t>
  </si>
  <si>
    <t>B54</t>
  </si>
  <si>
    <t>B67</t>
  </si>
  <si>
    <t>B68</t>
  </si>
  <si>
    <t>B69</t>
  </si>
  <si>
    <t>B70</t>
  </si>
  <si>
    <t>B71</t>
  </si>
  <si>
    <t>B73</t>
  </si>
  <si>
    <t>BC1</t>
  </si>
  <si>
    <t>BC2</t>
  </si>
  <si>
    <t>MB1</t>
  </si>
  <si>
    <t>CC1</t>
  </si>
  <si>
    <t>DMT1</t>
  </si>
  <si>
    <t>Station</t>
  </si>
  <si>
    <t>Cr tot</t>
  </si>
  <si>
    <t>%TOC</t>
  </si>
  <si>
    <t>AVS</t>
  </si>
  <si>
    <t>Cr PW</t>
  </si>
  <si>
    <t>Baltimore, Maryland, USA: Sediments and PoreWater</t>
  </si>
  <si>
    <t>Elbe river, Germany</t>
  </si>
  <si>
    <t>KON</t>
  </si>
  <si>
    <t>DRE</t>
  </si>
  <si>
    <t>TOR</t>
  </si>
  <si>
    <t>WIT</t>
  </si>
  <si>
    <t>SPI</t>
  </si>
  <si>
    <t>LEO</t>
  </si>
  <si>
    <t>BAR</t>
  </si>
  <si>
    <t>MAG</t>
  </si>
  <si>
    <t>ARN</t>
  </si>
  <si>
    <t>HIT</t>
  </si>
  <si>
    <t>TOC%</t>
  </si>
  <si>
    <t>PCB TEQdw</t>
  </si>
  <si>
    <t>PCB TEQtoc</t>
  </si>
  <si>
    <t>PCDD/Fs TEQdw</t>
  </si>
  <si>
    <t>PCDD/Fs TEQtoc</t>
  </si>
  <si>
    <t>PCNs TEQdw</t>
  </si>
  <si>
    <t>PCNs TEQtoc</t>
  </si>
  <si>
    <t>Orckojahuira, Bolivia</t>
  </si>
  <si>
    <t>IC</t>
  </si>
  <si>
    <t>CV,[%]</t>
  </si>
  <si>
    <t>ErrRel,[%]</t>
  </si>
  <si>
    <t>S</t>
  </si>
  <si>
    <t>P01-Sup</t>
  </si>
  <si>
    <t>Ca</t>
  </si>
  <si>
    <t>Ti</t>
  </si>
  <si>
    <t>V</t>
  </si>
  <si>
    <t>No valid</t>
  </si>
  <si>
    <t>As</t>
  </si>
  <si>
    <t>Rb</t>
  </si>
  <si>
    <t>Mo</t>
  </si>
  <si>
    <t>Ag</t>
  </si>
  <si>
    <t>Sb</t>
  </si>
  <si>
    <t>Te</t>
  </si>
  <si>
    <t>Cs</t>
  </si>
  <si>
    <t>Ba</t>
  </si>
  <si>
    <t>Au</t>
  </si>
  <si>
    <t>P02-Sup</t>
  </si>
  <si>
    <t>P03-Sup</t>
  </si>
  <si>
    <t>P04-Sup</t>
  </si>
  <si>
    <t>P06-Sup</t>
  </si>
  <si>
    <t>P07-Sup</t>
  </si>
  <si>
    <t>P08-Sup</t>
  </si>
  <si>
    <t>P10-Sup</t>
  </si>
  <si>
    <t>P01-Prof</t>
  </si>
  <si>
    <t>P02-Prof</t>
  </si>
  <si>
    <t>P03-Prof</t>
  </si>
  <si>
    <t>P04-Prof</t>
  </si>
  <si>
    <t>P06-Prof</t>
  </si>
  <si>
    <t>P07-Prof</t>
  </si>
  <si>
    <t>P08-Prof</t>
  </si>
  <si>
    <t>P10-Prof</t>
  </si>
  <si>
    <t>P05-Colas1</t>
  </si>
  <si>
    <t>P09-Colas2</t>
  </si>
  <si>
    <t>P.Muestreo</t>
  </si>
  <si>
    <t>O1s</t>
  </si>
  <si>
    <t>O2s</t>
  </si>
  <si>
    <t>O3s</t>
  </si>
  <si>
    <t>O4s</t>
  </si>
  <si>
    <t>O5s</t>
  </si>
  <si>
    <t>O6s</t>
  </si>
  <si>
    <t>O7s</t>
  </si>
  <si>
    <t>O8s</t>
  </si>
  <si>
    <t>O1p</t>
  </si>
  <si>
    <t>O2p</t>
  </si>
  <si>
    <t>O3o</t>
  </si>
  <si>
    <t>O4p</t>
  </si>
  <si>
    <t>O5p</t>
  </si>
  <si>
    <t>O6p</t>
  </si>
  <si>
    <t>O7p</t>
  </si>
  <si>
    <t>O8p</t>
  </si>
  <si>
    <t>Elemento</t>
  </si>
  <si>
    <t>Estándar</t>
  </si>
  <si>
    <t>Promedio</t>
  </si>
  <si>
    <t>O3p</t>
  </si>
  <si>
    <t>Sediments 2 - Orckojahuira, Bolivia</t>
  </si>
  <si>
    <t>SUPERFICIAL 1.1</t>
  </si>
  <si>
    <t>Sample</t>
  </si>
  <si>
    <t>PROFUNDO 1.1</t>
  </si>
  <si>
    <t>COLAS 1.1</t>
  </si>
  <si>
    <t>P5-Colas1</t>
  </si>
  <si>
    <t>P9-Colas2</t>
  </si>
  <si>
    <t>mass</t>
  </si>
  <si>
    <t>Sc</t>
  </si>
  <si>
    <t>Ga</t>
  </si>
  <si>
    <t>Y</t>
  </si>
  <si>
    <t>Nb</t>
  </si>
  <si>
    <t>Th</t>
  </si>
  <si>
    <t>U</t>
  </si>
  <si>
    <t>Be</t>
  </si>
  <si>
    <t>Ge</t>
  </si>
  <si>
    <t>ES-01</t>
  </si>
  <si>
    <t>&lt;20.0</t>
  </si>
  <si>
    <t>&lt;5.00</t>
  </si>
  <si>
    <t>ES-02</t>
  </si>
  <si>
    <t>ES-03</t>
  </si>
  <si>
    <t>ES-04</t>
  </si>
  <si>
    <t>ES-05</t>
  </si>
  <si>
    <t>ES-06</t>
  </si>
  <si>
    <t>ES-07</t>
  </si>
  <si>
    <t>ES-08</t>
  </si>
  <si>
    <t>ES-09</t>
  </si>
  <si>
    <t>ES-10</t>
  </si>
  <si>
    <t>ES-11</t>
  </si>
  <si>
    <t>ES-12</t>
  </si>
  <si>
    <t>ES-13</t>
  </si>
  <si>
    <t>ES-14</t>
  </si>
  <si>
    <t>ES-15</t>
  </si>
  <si>
    <t>ES-16</t>
  </si>
  <si>
    <t>ES-17</t>
  </si>
  <si>
    <t>ES-18</t>
  </si>
  <si>
    <t>ES-19</t>
  </si>
  <si>
    <t>ES-20</t>
  </si>
  <si>
    <t>ES-21</t>
  </si>
  <si>
    <t>ES-22</t>
  </si>
  <si>
    <t>ES-23</t>
  </si>
  <si>
    <t>ES-24</t>
  </si>
  <si>
    <t>ES-25</t>
  </si>
  <si>
    <t>ES-26</t>
  </si>
  <si>
    <t>ES-27</t>
  </si>
  <si>
    <t>ES-28</t>
  </si>
  <si>
    <t>ES-29</t>
  </si>
  <si>
    <t>ES-30</t>
  </si>
  <si>
    <t>ES-31</t>
  </si>
  <si>
    <t>ES-32</t>
  </si>
  <si>
    <t>ES-33</t>
  </si>
  <si>
    <t>ES-34</t>
  </si>
  <si>
    <t>ES-35</t>
  </si>
  <si>
    <t>ES-36</t>
  </si>
  <si>
    <t>ES-37</t>
  </si>
  <si>
    <t>ES-38</t>
  </si>
  <si>
    <t>ES-39</t>
  </si>
  <si>
    <t>ES-40</t>
  </si>
  <si>
    <t>ES-41</t>
  </si>
  <si>
    <t>ES-42</t>
  </si>
  <si>
    <t>ES-43</t>
  </si>
  <si>
    <t>ES-44</t>
  </si>
  <si>
    <r>
      <t>a</t>
    </r>
    <r>
      <rPr>
        <b/>
        <vertAlign val="subscript"/>
        <sz val="10"/>
        <rFont val="Arial"/>
        <family val="2"/>
      </rPr>
      <t>q</t>
    </r>
    <r>
      <rPr>
        <b/>
        <sz val="10"/>
        <rFont val="Arial"/>
        <family val="2"/>
      </rPr>
      <t>·m</t>
    </r>
    <r>
      <rPr>
        <b/>
        <vertAlign val="subscript"/>
        <sz val="10"/>
        <rFont val="Arial"/>
        <family val="2"/>
      </rPr>
      <t>q</t>
    </r>
  </si>
  <si>
    <t>h(q)</t>
  </si>
  <si>
    <r>
      <t>a</t>
    </r>
    <r>
      <rPr>
        <b/>
        <vertAlign val="subscript"/>
        <sz val="10"/>
        <rFont val="Arial"/>
        <family val="2"/>
      </rPr>
      <t>q</t>
    </r>
    <r>
      <rPr>
        <b/>
        <sz val="10"/>
        <rFont val="Arial"/>
        <family val="2"/>
      </rPr>
      <t>·m</t>
    </r>
    <r>
      <rPr>
        <b/>
        <vertAlign val="subscript"/>
        <sz val="10"/>
        <rFont val="Arial"/>
        <family val="2"/>
      </rPr>
      <t>q Norm</t>
    </r>
  </si>
  <si>
    <r>
      <t>h(q)</t>
    </r>
    <r>
      <rPr>
        <b/>
        <vertAlign val="subscript"/>
        <sz val="10"/>
        <rFont val="Arial"/>
        <family val="2"/>
      </rPr>
      <t>Norm</t>
    </r>
  </si>
  <si>
    <r>
      <t>h(q)</t>
    </r>
    <r>
      <rPr>
        <b/>
        <vertAlign val="subscript"/>
        <sz val="10"/>
        <rFont val="Arial"/>
        <family val="2"/>
      </rPr>
      <t>Graph</t>
    </r>
  </si>
  <si>
    <t>s</t>
  </si>
  <si>
    <r>
      <t xml:space="preserve">La metodología de evaluación de puntos críticos propuesta y descrita a continuación, se plasmó en un diagrama de flujo, a modo de lógica de algoritmo (ver Figura).
Se define al Valor del Criterio de Comparación, VCC, como el valor que permite identificar puntos de muestreo a evaluar o puntos críticos. El  VCC se compara con la varianza </t>
    </r>
    <r>
      <rPr>
        <i/>
        <sz val="11"/>
        <color theme="1"/>
        <rFont val="Cambria"/>
        <family val="1"/>
      </rPr>
      <t>v(j)</t>
    </r>
    <r>
      <rPr>
        <sz val="11"/>
        <color theme="1"/>
        <rFont val="Cambria"/>
        <family val="1"/>
      </rPr>
      <t xml:space="preserve"> o varianza normalizada </t>
    </r>
    <r>
      <rPr>
        <i/>
        <sz val="11"/>
        <color theme="1"/>
        <rFont val="Cambria"/>
        <family val="1"/>
      </rPr>
      <t>v(j)</t>
    </r>
    <r>
      <rPr>
        <i/>
        <vertAlign val="subscript"/>
        <sz val="11"/>
        <color theme="1"/>
        <rFont val="Cambria"/>
        <family val="1"/>
      </rPr>
      <t>Norm</t>
    </r>
    <r>
      <rPr>
        <sz val="11"/>
        <color theme="1"/>
        <rFont val="Cambria"/>
        <family val="1"/>
      </rPr>
      <t xml:space="preserve">, a través de la siguiente inecuación: </t>
    </r>
    <r>
      <rPr>
        <i/>
        <sz val="11"/>
        <color theme="1"/>
        <rFont val="Cambria"/>
        <family val="1"/>
      </rPr>
      <t xml:space="preserve">v(j)&gt;VCC, </t>
    </r>
    <r>
      <rPr>
        <sz val="11"/>
        <color theme="1"/>
        <rFont val="Cambria"/>
        <family val="1"/>
      </rPr>
      <t xml:space="preserve">donde, si esta desigualdad se cumple, entonces se debe evaluar el punto de muestreo superpuesto a </t>
    </r>
    <r>
      <rPr>
        <i/>
        <sz val="11"/>
        <color theme="1"/>
        <rFont val="Cambria"/>
        <family val="1"/>
      </rPr>
      <t>v(j)</t>
    </r>
    <r>
      <rPr>
        <sz val="11"/>
        <color theme="1"/>
        <rFont val="Cambria"/>
        <family val="1"/>
      </rPr>
      <t xml:space="preserve">.
Entonces, para evaluar cada punto de muestreo, se aplica el criterio </t>
    </r>
    <r>
      <rPr>
        <i/>
        <sz val="11"/>
        <color theme="1"/>
        <rFont val="Cambria"/>
        <family val="1"/>
      </rPr>
      <t>v(j)&gt;VCC</t>
    </r>
    <r>
      <rPr>
        <sz val="11"/>
        <color theme="1"/>
        <rFont val="Cambria"/>
        <family val="1"/>
      </rPr>
      <t xml:space="preserve"> (o </t>
    </r>
    <r>
      <rPr>
        <i/>
        <sz val="11"/>
        <color theme="1"/>
        <rFont val="Cambria"/>
        <family val="1"/>
      </rPr>
      <t>v(j)</t>
    </r>
    <r>
      <rPr>
        <i/>
        <vertAlign val="subscript"/>
        <sz val="11"/>
        <color theme="1"/>
        <rFont val="Cambria"/>
        <family val="1"/>
      </rPr>
      <t>Norm</t>
    </r>
    <r>
      <rPr>
        <i/>
        <sz val="11"/>
        <color theme="1"/>
        <rFont val="Cambria"/>
        <family val="1"/>
      </rPr>
      <t>&gt;VCC</t>
    </r>
    <r>
      <rPr>
        <vertAlign val="subscript"/>
        <sz val="11"/>
        <color theme="1"/>
        <rFont val="Cambria"/>
        <family val="1"/>
      </rPr>
      <t>Norm</t>
    </r>
    <r>
      <rPr>
        <sz val="11"/>
        <color theme="1"/>
        <rFont val="Cambria"/>
        <family val="1"/>
      </rPr>
      <t>) y, optativamente, se aplica un criterio de heterogeneidad positiva o negativa (</t>
    </r>
    <r>
      <rPr>
        <i/>
        <sz val="11"/>
        <color theme="1"/>
        <rFont val="Cambria"/>
        <family val="1"/>
      </rPr>
      <t>h</t>
    </r>
    <r>
      <rPr>
        <i/>
        <vertAlign val="subscript"/>
        <sz val="11"/>
        <color theme="1"/>
        <rFont val="Cambria"/>
        <family val="1"/>
      </rPr>
      <t>q</t>
    </r>
    <r>
      <rPr>
        <sz val="11"/>
        <color theme="1"/>
        <rFont val="Cambria"/>
        <family val="1"/>
      </rPr>
      <t xml:space="preserve">&lt;0, </t>
    </r>
    <r>
      <rPr>
        <i/>
        <sz val="11"/>
        <color theme="1"/>
        <rFont val="Cambria"/>
        <family val="1"/>
      </rPr>
      <t>h</t>
    </r>
    <r>
      <rPr>
        <i/>
        <vertAlign val="subscript"/>
        <sz val="11"/>
        <color theme="1"/>
        <rFont val="Cambria"/>
        <family val="1"/>
      </rPr>
      <t>q</t>
    </r>
    <r>
      <rPr>
        <sz val="11"/>
        <color theme="1"/>
        <rFont val="Cambria"/>
        <family val="1"/>
      </rPr>
      <t xml:space="preserve">&gt;0), así como la evaluación de puntos antes y después de los </t>
    </r>
    <r>
      <rPr>
        <i/>
        <sz val="11"/>
        <color theme="1"/>
        <rFont val="Cambria"/>
        <family val="1"/>
      </rPr>
      <t>v(j)</t>
    </r>
    <r>
      <rPr>
        <sz val="11"/>
        <color theme="1"/>
        <rFont val="Cambria"/>
        <family val="1"/>
      </rPr>
      <t xml:space="preserve"> mayores que </t>
    </r>
    <r>
      <rPr>
        <i/>
        <sz val="11"/>
        <color theme="1"/>
        <rFont val="Cambria"/>
        <family val="1"/>
      </rPr>
      <t>VCC</t>
    </r>
    <r>
      <rPr>
        <sz val="11"/>
        <color theme="1"/>
        <rFont val="Cambria"/>
        <family val="1"/>
      </rPr>
      <t xml:space="preserve"> y/o puntos antes y después de los valores negativos y positivos de </t>
    </r>
    <r>
      <rPr>
        <i/>
        <sz val="11"/>
        <color theme="1"/>
        <rFont val="Cambria"/>
        <family val="1"/>
      </rPr>
      <t>h</t>
    </r>
    <r>
      <rPr>
        <i/>
        <vertAlign val="subscript"/>
        <sz val="11"/>
        <color theme="1"/>
        <rFont val="Cambria"/>
        <family val="1"/>
      </rPr>
      <t>q</t>
    </r>
    <r>
      <rPr>
        <sz val="11"/>
        <color theme="1"/>
        <rFont val="Cambria"/>
        <family val="1"/>
      </rPr>
      <t xml:space="preserve">.
Los valores de </t>
    </r>
    <r>
      <rPr>
        <i/>
        <sz val="11"/>
        <color theme="1"/>
        <rFont val="Cambria"/>
        <family val="1"/>
      </rPr>
      <t>v(j)</t>
    </r>
    <r>
      <rPr>
        <sz val="11"/>
        <color theme="1"/>
        <rFont val="Cambria"/>
        <family val="1"/>
      </rPr>
      <t>, empleando las ecuaciones que se pueden ver encima de la figura, son varianzas cuyo orden de magnitud está entre 1 y 10</t>
    </r>
    <r>
      <rPr>
        <vertAlign val="superscript"/>
        <sz val="11"/>
        <color theme="1"/>
        <rFont val="Cambria"/>
        <family val="1"/>
      </rPr>
      <t>-3</t>
    </r>
    <r>
      <rPr>
        <sz val="11"/>
        <color theme="1"/>
        <rFont val="Cambria"/>
        <family val="1"/>
      </rPr>
      <t xml:space="preserve">. Se ha observado que </t>
    </r>
    <r>
      <rPr>
        <i/>
        <sz val="11"/>
        <color theme="1"/>
        <rFont val="Cambria"/>
        <family val="1"/>
      </rPr>
      <t>VCC</t>
    </r>
    <r>
      <rPr>
        <sz val="11"/>
        <color theme="1"/>
        <rFont val="Cambria"/>
        <family val="1"/>
      </rPr>
      <t xml:space="preserve"> está en el orden de magnitud de 10</t>
    </r>
    <r>
      <rPr>
        <vertAlign val="superscript"/>
        <sz val="11"/>
        <color theme="1"/>
        <rFont val="Cambria"/>
        <family val="1"/>
      </rPr>
      <t>-1</t>
    </r>
    <r>
      <rPr>
        <sz val="11"/>
        <color theme="1"/>
        <rFont val="Cambria"/>
        <family val="1"/>
      </rPr>
      <t xml:space="preserve"> a 10</t>
    </r>
    <r>
      <rPr>
        <vertAlign val="superscript"/>
        <sz val="11"/>
        <color theme="1"/>
        <rFont val="Cambria"/>
        <family val="1"/>
      </rPr>
      <t>-2</t>
    </r>
    <r>
      <rPr>
        <sz val="11"/>
        <color theme="1"/>
        <rFont val="Cambria"/>
        <family val="1"/>
      </rPr>
      <t xml:space="preserve"> con aplicación general a conjuntos de parámetros (cationes, aniones, metales pesados, etc.).
Sin embargo, también se ha observado que </t>
    </r>
    <r>
      <rPr>
        <i/>
        <sz val="11"/>
        <color theme="1"/>
        <rFont val="Cambria"/>
        <family val="1"/>
      </rPr>
      <t>VCC</t>
    </r>
    <r>
      <rPr>
        <sz val="11"/>
        <color theme="1"/>
        <rFont val="Cambria"/>
        <family val="1"/>
      </rPr>
      <t xml:space="preserve"> puede ser variable de parámetro a parámetro, lo cual es lógico debido a que las varianzas por parámetro no necesariamente son similares. Por ejemplo, un metal pesado analizado podría presentar bajos valores de variación, mientras que otro podría presentar altos valores de varianza. En esta situación, para aplicar un valor general de </t>
    </r>
    <r>
      <rPr>
        <i/>
        <sz val="11"/>
        <color theme="1"/>
        <rFont val="Cambria"/>
        <family val="1"/>
      </rPr>
      <t>VCC</t>
    </r>
    <r>
      <rPr>
        <sz val="11"/>
        <color theme="1"/>
        <rFont val="Cambria"/>
        <family val="1"/>
      </rPr>
      <t xml:space="preserve"> a un conjunto de parámetros se empleó la varianza normalizada, </t>
    </r>
    <r>
      <rPr>
        <i/>
        <sz val="11"/>
        <color theme="1"/>
        <rFont val="Cambria"/>
        <family val="1"/>
      </rPr>
      <t>v(j)</t>
    </r>
    <r>
      <rPr>
        <i/>
        <vertAlign val="subscript"/>
        <sz val="11"/>
        <color theme="1"/>
        <rFont val="Cambria"/>
        <family val="1"/>
      </rPr>
      <t>Norm</t>
    </r>
    <r>
      <rPr>
        <sz val="11"/>
        <color theme="1"/>
        <rFont val="Cambria"/>
        <family val="1"/>
      </rPr>
      <t xml:space="preserve">, dando lugar a un valor normalizado de </t>
    </r>
    <r>
      <rPr>
        <i/>
        <sz val="11"/>
        <color theme="1"/>
        <rFont val="Cambria"/>
        <family val="1"/>
      </rPr>
      <t>VCC</t>
    </r>
    <r>
      <rPr>
        <i/>
        <vertAlign val="subscript"/>
        <sz val="11"/>
        <color theme="1"/>
        <rFont val="Cambria"/>
        <family val="1"/>
      </rPr>
      <t>Norm</t>
    </r>
    <r>
      <rPr>
        <i/>
        <sz val="11"/>
        <color theme="1"/>
        <rFont val="Cambria"/>
        <family val="1"/>
      </rPr>
      <t>.</t>
    </r>
    <r>
      <rPr>
        <sz val="11"/>
        <color theme="1"/>
        <rFont val="Cambria"/>
        <family val="1"/>
      </rPr>
      <t xml:space="preserve">
Una vez obtenidos los valores de </t>
    </r>
    <r>
      <rPr>
        <i/>
        <sz val="11"/>
        <color theme="1"/>
        <rFont val="Cambria"/>
        <family val="1"/>
      </rPr>
      <t>v(j)</t>
    </r>
    <r>
      <rPr>
        <sz val="11"/>
        <color theme="1"/>
        <rFont val="Cambria"/>
        <family val="1"/>
      </rPr>
      <t xml:space="preserve"> para cada espacio estadístico </t>
    </r>
    <r>
      <rPr>
        <i/>
        <sz val="11"/>
        <color theme="1"/>
        <rFont val="Cambria"/>
        <family val="1"/>
      </rPr>
      <t>j</t>
    </r>
    <r>
      <rPr>
        <sz val="11"/>
        <color theme="1"/>
        <rFont val="Cambria"/>
        <family val="1"/>
      </rPr>
      <t xml:space="preserve">, incluido el valor </t>
    </r>
    <r>
      <rPr>
        <i/>
        <sz val="11"/>
        <color theme="1"/>
        <rFont val="Cambria"/>
        <family val="1"/>
      </rPr>
      <t>v(0)</t>
    </r>
    <r>
      <rPr>
        <sz val="11"/>
        <color theme="1"/>
        <rFont val="Cambria"/>
        <family val="1"/>
      </rPr>
      <t xml:space="preserve">, se realiza una superposición de los puntos de muestreo sobre el variograma. Así, para el primer punto de muestreo, </t>
    </r>
    <r>
      <rPr>
        <i/>
        <sz val="11"/>
        <color theme="1"/>
        <rFont val="Cambria"/>
        <family val="1"/>
      </rPr>
      <t xml:space="preserve">q </t>
    </r>
    <r>
      <rPr>
        <sz val="11"/>
        <color theme="1"/>
        <rFont val="Cambria"/>
        <family val="1"/>
      </rPr>
      <t xml:space="preserve">= 1, la varianza correspondiente es </t>
    </r>
    <r>
      <rPr>
        <i/>
        <sz val="11"/>
        <color theme="1"/>
        <rFont val="Cambria"/>
        <family val="1"/>
      </rPr>
      <t>v(0)</t>
    </r>
    <r>
      <rPr>
        <sz val="11"/>
        <color theme="1"/>
        <rFont val="Cambria"/>
        <family val="1"/>
      </rPr>
      <t xml:space="preserve">; para </t>
    </r>
    <r>
      <rPr>
        <i/>
        <sz val="11"/>
        <color theme="1"/>
        <rFont val="Cambria"/>
        <family val="1"/>
      </rPr>
      <t xml:space="preserve">q </t>
    </r>
    <r>
      <rPr>
        <sz val="11"/>
        <color theme="1"/>
        <rFont val="Cambria"/>
        <family val="1"/>
      </rPr>
      <t xml:space="preserve">= 2, corresponde a </t>
    </r>
    <r>
      <rPr>
        <i/>
        <sz val="11"/>
        <color theme="1"/>
        <rFont val="Cambria"/>
        <family val="1"/>
      </rPr>
      <t>v(1)</t>
    </r>
    <r>
      <rPr>
        <sz val="11"/>
        <color theme="1"/>
        <rFont val="Cambria"/>
        <family val="1"/>
      </rPr>
      <t xml:space="preserve">. Por lo tanto, la relación es: </t>
    </r>
    <r>
      <rPr>
        <i/>
        <sz val="11"/>
        <color theme="1"/>
        <rFont val="Cambria"/>
        <family val="1"/>
      </rPr>
      <t xml:space="preserve">j </t>
    </r>
    <r>
      <rPr>
        <sz val="11"/>
        <color theme="1"/>
        <rFont val="Cambria"/>
        <family val="1"/>
      </rPr>
      <t xml:space="preserve">= </t>
    </r>
    <r>
      <rPr>
        <i/>
        <sz val="11"/>
        <color theme="1"/>
        <rFont val="Cambria"/>
        <family val="1"/>
      </rPr>
      <t xml:space="preserve">q </t>
    </r>
    <r>
      <rPr>
        <sz val="11"/>
        <color theme="1"/>
        <rFont val="Cambria"/>
        <family val="1"/>
      </rPr>
      <t>- 1.</t>
    </r>
  </si>
  <si>
    <r>
      <t>The methodology for evaluating critical points, proposed and described below, is depicted in a flowchart, presented as an algorithmic logic (see Figure).
The Value for Critical Comparisons (</t>
    </r>
    <r>
      <rPr>
        <i/>
        <sz val="11"/>
        <color theme="1"/>
        <rFont val="Cambria"/>
        <family val="1"/>
      </rPr>
      <t>VCC</t>
    </r>
    <r>
      <rPr>
        <sz val="11"/>
        <color theme="1"/>
        <rFont val="Cambria"/>
        <family val="1"/>
      </rPr>
      <t xml:space="preserve">) is defined as the value that enables the identification of sampling points to be evaluated or critical points. The </t>
    </r>
    <r>
      <rPr>
        <i/>
        <sz val="11"/>
        <color theme="1"/>
        <rFont val="Cambria"/>
        <family val="1"/>
      </rPr>
      <t>VCC</t>
    </r>
    <r>
      <rPr>
        <sz val="11"/>
        <color theme="1"/>
        <rFont val="Cambria"/>
        <family val="1"/>
      </rPr>
      <t xml:space="preserve"> is compared with the variance </t>
    </r>
    <r>
      <rPr>
        <i/>
        <sz val="11"/>
        <color theme="1"/>
        <rFont val="Cambria"/>
        <family val="1"/>
      </rPr>
      <t>v(j)</t>
    </r>
    <r>
      <rPr>
        <sz val="11"/>
        <color theme="1"/>
        <rFont val="Cambria"/>
        <family val="1"/>
      </rPr>
      <t xml:space="preserve"> or the normalized variance </t>
    </r>
    <r>
      <rPr>
        <i/>
        <sz val="11"/>
        <color theme="1"/>
        <rFont val="Cambria"/>
        <family val="1"/>
      </rPr>
      <t>v(j)</t>
    </r>
    <r>
      <rPr>
        <i/>
        <vertAlign val="subscript"/>
        <sz val="11"/>
        <color theme="1"/>
        <rFont val="Cambria"/>
        <family val="1"/>
      </rPr>
      <t>Norm</t>
    </r>
    <r>
      <rPr>
        <sz val="11"/>
        <color theme="1"/>
        <rFont val="Cambria"/>
        <family val="1"/>
      </rPr>
      <t xml:space="preserve"> through the following inequality: </t>
    </r>
    <r>
      <rPr>
        <i/>
        <sz val="11"/>
        <color theme="1"/>
        <rFont val="Cambria"/>
        <family val="1"/>
      </rPr>
      <t>v(j)&gt;VCC</t>
    </r>
    <r>
      <rPr>
        <sz val="11"/>
        <color theme="1"/>
        <rFont val="Cambria"/>
        <family val="1"/>
      </rPr>
      <t xml:space="preserve">, where, if this inequality holds, the equivalent sampling point corresponding to </t>
    </r>
    <r>
      <rPr>
        <i/>
        <sz val="11"/>
        <color theme="1"/>
        <rFont val="Cambria"/>
        <family val="1"/>
      </rPr>
      <t>v(j)</t>
    </r>
    <r>
      <rPr>
        <sz val="11"/>
        <color theme="1"/>
        <rFont val="Cambria"/>
        <family val="1"/>
      </rPr>
      <t xml:space="preserve"> must be evaluated.
The criterion </t>
    </r>
    <r>
      <rPr>
        <i/>
        <sz val="11"/>
        <color theme="1"/>
        <rFont val="Cambria"/>
        <family val="1"/>
      </rPr>
      <t>v(j)&gt;VCC</t>
    </r>
    <r>
      <rPr>
        <sz val="11"/>
        <color theme="1"/>
        <rFont val="Cambria"/>
        <family val="1"/>
      </rPr>
      <t xml:space="preserve"> (or </t>
    </r>
    <r>
      <rPr>
        <i/>
        <sz val="11"/>
        <color theme="1"/>
        <rFont val="Cambria"/>
        <family val="1"/>
      </rPr>
      <t>v(j)</t>
    </r>
    <r>
      <rPr>
        <i/>
        <vertAlign val="subscript"/>
        <sz val="11"/>
        <color theme="1"/>
        <rFont val="Cambria"/>
        <family val="1"/>
      </rPr>
      <t>Norm</t>
    </r>
    <r>
      <rPr>
        <i/>
        <sz val="11"/>
        <color theme="1"/>
        <rFont val="Cambria"/>
        <family val="1"/>
      </rPr>
      <t>&gt;VCC</t>
    </r>
    <r>
      <rPr>
        <i/>
        <vertAlign val="subscript"/>
        <sz val="11"/>
        <color theme="1"/>
        <rFont val="Cambria"/>
        <family val="1"/>
      </rPr>
      <t>Norm</t>
    </r>
    <r>
      <rPr>
        <sz val="11"/>
        <color theme="1"/>
        <rFont val="Cambria"/>
        <family val="1"/>
      </rPr>
      <t>) is applied to evaluate each sampling point, t, and optionally, a criterion of positive or negative heterogeneity (</t>
    </r>
    <r>
      <rPr>
        <i/>
        <sz val="11"/>
        <color theme="1"/>
        <rFont val="Cambria"/>
        <family val="1"/>
      </rPr>
      <t>h</t>
    </r>
    <r>
      <rPr>
        <i/>
        <vertAlign val="subscript"/>
        <sz val="11"/>
        <color theme="1"/>
        <rFont val="Cambria"/>
        <family val="1"/>
      </rPr>
      <t>q</t>
    </r>
    <r>
      <rPr>
        <sz val="11"/>
        <color theme="1"/>
        <rFont val="Cambria"/>
        <family val="1"/>
      </rPr>
      <t xml:space="preserve">&lt;0, </t>
    </r>
    <r>
      <rPr>
        <i/>
        <sz val="11"/>
        <color theme="1"/>
        <rFont val="Cambria"/>
        <family val="1"/>
      </rPr>
      <t>h</t>
    </r>
    <r>
      <rPr>
        <i/>
        <vertAlign val="subscript"/>
        <sz val="11"/>
        <color theme="1"/>
        <rFont val="Cambria"/>
        <family val="1"/>
      </rPr>
      <t>q</t>
    </r>
    <r>
      <rPr>
        <sz val="11"/>
        <color theme="1"/>
        <rFont val="Cambria"/>
        <family val="1"/>
      </rPr>
      <t xml:space="preserve">&gt;0) is used, along with the evaluation of points before and after </t>
    </r>
    <r>
      <rPr>
        <i/>
        <sz val="11"/>
        <color theme="1"/>
        <rFont val="Cambria"/>
        <family val="1"/>
      </rPr>
      <t>v(j)</t>
    </r>
    <r>
      <rPr>
        <sz val="11"/>
        <color theme="1"/>
        <rFont val="Cambria"/>
        <family val="1"/>
      </rPr>
      <t xml:space="preserve"> values greater than </t>
    </r>
    <r>
      <rPr>
        <i/>
        <sz val="11"/>
        <color theme="1"/>
        <rFont val="Cambria"/>
        <family val="1"/>
      </rPr>
      <t>VCC</t>
    </r>
    <r>
      <rPr>
        <sz val="11"/>
        <color theme="1"/>
        <rFont val="Cambria"/>
        <family val="1"/>
      </rPr>
      <t xml:space="preserve"> and/or points before and after negative and positive </t>
    </r>
    <r>
      <rPr>
        <i/>
        <sz val="11"/>
        <color theme="1"/>
        <rFont val="Cambria"/>
        <family val="1"/>
      </rPr>
      <t>h</t>
    </r>
    <r>
      <rPr>
        <i/>
        <vertAlign val="subscript"/>
        <sz val="11"/>
        <color theme="1"/>
        <rFont val="Cambria"/>
        <family val="1"/>
      </rPr>
      <t>q</t>
    </r>
    <r>
      <rPr>
        <sz val="11"/>
        <color theme="1"/>
        <rFont val="Cambria"/>
        <family val="1"/>
      </rPr>
      <t xml:space="preserve"> values.
The values of </t>
    </r>
    <r>
      <rPr>
        <i/>
        <sz val="11"/>
        <color theme="1"/>
        <rFont val="Cambria"/>
        <family val="1"/>
      </rPr>
      <t>v(j)</t>
    </r>
    <r>
      <rPr>
        <sz val="11"/>
        <color theme="1"/>
        <rFont val="Cambria"/>
        <family val="1"/>
      </rPr>
      <t xml:space="preserve"> are variances with a magnitude ranging between 1 and 10</t>
    </r>
    <r>
      <rPr>
        <vertAlign val="superscript"/>
        <sz val="11"/>
        <color theme="1"/>
        <rFont val="Cambria"/>
        <family val="1"/>
      </rPr>
      <t>-3</t>
    </r>
    <r>
      <rPr>
        <sz val="11"/>
        <color theme="1"/>
        <rFont val="Cambria"/>
        <family val="1"/>
      </rPr>
      <t xml:space="preserve">. It has been observed that </t>
    </r>
    <r>
      <rPr>
        <i/>
        <sz val="11"/>
        <color theme="1"/>
        <rFont val="Cambria"/>
        <family val="1"/>
      </rPr>
      <t>VCC</t>
    </r>
    <r>
      <rPr>
        <sz val="11"/>
        <color theme="1"/>
        <rFont val="Cambria"/>
        <family val="1"/>
      </rPr>
      <t xml:space="preserve"> typically falls within the magnitude range of 10</t>
    </r>
    <r>
      <rPr>
        <vertAlign val="superscript"/>
        <sz val="11"/>
        <color theme="1"/>
        <rFont val="Cambria"/>
        <family val="1"/>
      </rPr>
      <t>-1</t>
    </r>
    <r>
      <rPr>
        <sz val="11"/>
        <color theme="1"/>
        <rFont val="Cambria"/>
        <family val="1"/>
      </rPr>
      <t xml:space="preserve"> to 10</t>
    </r>
    <r>
      <rPr>
        <vertAlign val="superscript"/>
        <sz val="11"/>
        <color theme="1"/>
        <rFont val="Cambria"/>
        <family val="1"/>
      </rPr>
      <t>-2</t>
    </r>
    <r>
      <rPr>
        <sz val="11"/>
        <color theme="1"/>
        <rFont val="Cambria"/>
        <family val="1"/>
      </rPr>
      <t xml:space="preserve"> for general application to sets of parameters (cations, anions, heavy metals, etc.).
However, it has also been noted that </t>
    </r>
    <r>
      <rPr>
        <i/>
        <sz val="11"/>
        <color theme="1"/>
        <rFont val="Cambria"/>
        <family val="1"/>
      </rPr>
      <t>VCC</t>
    </r>
    <r>
      <rPr>
        <sz val="11"/>
        <color theme="1"/>
        <rFont val="Cambria"/>
        <family val="1"/>
      </rPr>
      <t xml:space="preserve"> can vary from one parameter to another, which is logical since variances for different parameters are not necessarily similar. For instance, one heavy metal analyzed might exhibit low variance values, while another might show high variance values. In such cases, to apply a general </t>
    </r>
    <r>
      <rPr>
        <i/>
        <sz val="11"/>
        <color theme="1"/>
        <rFont val="Cambria"/>
        <family val="1"/>
      </rPr>
      <t>VCC</t>
    </r>
    <r>
      <rPr>
        <sz val="11"/>
        <color theme="1"/>
        <rFont val="Cambria"/>
        <family val="1"/>
      </rPr>
      <t xml:space="preserve"> value to a set of parameters, the normalized variance, </t>
    </r>
    <r>
      <rPr>
        <i/>
        <sz val="11"/>
        <color theme="1"/>
        <rFont val="Cambria"/>
        <family val="1"/>
      </rPr>
      <t>v(j)</t>
    </r>
    <r>
      <rPr>
        <i/>
        <vertAlign val="subscript"/>
        <sz val="11"/>
        <color theme="1"/>
        <rFont val="Cambria"/>
        <family val="1"/>
      </rPr>
      <t>Norm</t>
    </r>
    <r>
      <rPr>
        <sz val="11"/>
        <color theme="1"/>
        <rFont val="Cambria"/>
        <family val="1"/>
      </rPr>
      <t xml:space="preserve">, was used, resulting in a normalized </t>
    </r>
    <r>
      <rPr>
        <i/>
        <sz val="11"/>
        <color theme="1"/>
        <rFont val="Cambria"/>
        <family val="1"/>
      </rPr>
      <t>VCC</t>
    </r>
    <r>
      <rPr>
        <sz val="11"/>
        <color theme="1"/>
        <rFont val="Cambria"/>
        <family val="1"/>
      </rPr>
      <t xml:space="preserve"> value, </t>
    </r>
    <r>
      <rPr>
        <i/>
        <sz val="11"/>
        <color theme="1"/>
        <rFont val="Cambria"/>
        <family val="1"/>
      </rPr>
      <t>VCC</t>
    </r>
    <r>
      <rPr>
        <i/>
        <vertAlign val="subscript"/>
        <sz val="11"/>
        <color theme="1"/>
        <rFont val="Cambria"/>
        <family val="1"/>
      </rPr>
      <t>Norm</t>
    </r>
    <r>
      <rPr>
        <sz val="11"/>
        <color theme="1"/>
        <rFont val="Cambria"/>
        <family val="1"/>
      </rPr>
      <t xml:space="preserve">. .
Once the values of </t>
    </r>
    <r>
      <rPr>
        <i/>
        <sz val="11"/>
        <color theme="1"/>
        <rFont val="Cambria"/>
        <family val="1"/>
      </rPr>
      <t>v(j)</t>
    </r>
    <r>
      <rPr>
        <sz val="11"/>
        <color theme="1"/>
        <rFont val="Cambria"/>
        <family val="1"/>
      </rPr>
      <t xml:space="preserve"> are obtained for each statistical lag </t>
    </r>
    <r>
      <rPr>
        <i/>
        <sz val="11"/>
        <color theme="1"/>
        <rFont val="Cambria"/>
        <family val="1"/>
      </rPr>
      <t>j</t>
    </r>
    <r>
      <rPr>
        <sz val="11"/>
        <color theme="1"/>
        <rFont val="Cambria"/>
        <family val="1"/>
      </rPr>
      <t xml:space="preserve">, including the value </t>
    </r>
    <r>
      <rPr>
        <i/>
        <sz val="11"/>
        <color theme="1"/>
        <rFont val="Cambria"/>
        <family val="1"/>
      </rPr>
      <t>v(0)</t>
    </r>
    <r>
      <rPr>
        <sz val="11"/>
        <color theme="1"/>
        <rFont val="Cambria"/>
        <family val="1"/>
      </rPr>
      <t xml:space="preserve">, an overlay of the sampling points onto the variogram is performed. Thus, for the first sampling point, </t>
    </r>
    <r>
      <rPr>
        <i/>
        <sz val="11"/>
        <color theme="1"/>
        <rFont val="Cambria"/>
        <family val="1"/>
      </rPr>
      <t>q</t>
    </r>
    <r>
      <rPr>
        <sz val="11"/>
        <color theme="1"/>
        <rFont val="Cambria"/>
        <family val="1"/>
      </rPr>
      <t xml:space="preserve"> = 1, the corresponding variance is </t>
    </r>
    <r>
      <rPr>
        <i/>
        <sz val="11"/>
        <color theme="1"/>
        <rFont val="Cambria"/>
        <family val="1"/>
      </rPr>
      <t>v(0)</t>
    </r>
    <r>
      <rPr>
        <sz val="11"/>
        <color theme="1"/>
        <rFont val="Cambria"/>
        <family val="1"/>
      </rPr>
      <t xml:space="preserve">; for </t>
    </r>
    <r>
      <rPr>
        <i/>
        <sz val="11"/>
        <color theme="1"/>
        <rFont val="Cambria"/>
        <family val="1"/>
      </rPr>
      <t xml:space="preserve">q </t>
    </r>
    <r>
      <rPr>
        <sz val="11"/>
        <color theme="1"/>
        <rFont val="Cambria"/>
        <family val="1"/>
      </rPr>
      <t xml:space="preserve">= 2, it corresponds to </t>
    </r>
    <r>
      <rPr>
        <i/>
        <sz val="11"/>
        <color theme="1"/>
        <rFont val="Cambria"/>
        <family val="1"/>
      </rPr>
      <t>v(1)</t>
    </r>
    <r>
      <rPr>
        <sz val="11"/>
        <color theme="1"/>
        <rFont val="Cambria"/>
        <family val="1"/>
      </rPr>
      <t xml:space="preserve">. Therefore, the relationship is: </t>
    </r>
    <r>
      <rPr>
        <i/>
        <sz val="11"/>
        <color theme="1"/>
        <rFont val="Cambria"/>
        <family val="1"/>
      </rPr>
      <t>j</t>
    </r>
    <r>
      <rPr>
        <sz val="11"/>
        <color theme="1"/>
        <rFont val="Cambria"/>
        <family val="1"/>
      </rPr>
      <t xml:space="preserve"> = </t>
    </r>
    <r>
      <rPr>
        <i/>
        <sz val="11"/>
        <color theme="1"/>
        <rFont val="Cambria"/>
        <family val="1"/>
      </rPr>
      <t>q</t>
    </r>
    <r>
      <rPr>
        <sz val="11"/>
        <color theme="1"/>
        <rFont val="Cambria"/>
        <family val="1"/>
      </rPr>
      <t xml:space="preserve"> - 1 .</t>
    </r>
  </si>
  <si>
    <r>
      <rPr>
        <b/>
        <sz val="16"/>
        <color theme="1"/>
        <rFont val="Calibri"/>
        <family val="2"/>
        <scheme val="minor"/>
      </rPr>
      <t>TruVariogram 1.18.7</t>
    </r>
    <r>
      <rPr>
        <sz val="11"/>
        <color theme="1"/>
        <rFont val="Calibri"/>
        <family val="2"/>
        <scheme val="minor"/>
      </rPr>
      <t xml:space="preserve">
</t>
    </r>
    <r>
      <rPr>
        <sz val="11"/>
        <color rgb="FF0070C0"/>
        <rFont val="Calibri"/>
        <family val="2"/>
        <scheme val="minor"/>
      </rPr>
      <t>Desarrollado por: Noster Tec</t>
    </r>
  </si>
  <si>
    <r>
      <rPr>
        <b/>
        <sz val="16"/>
        <color theme="1"/>
        <rFont val="Calibri"/>
        <family val="2"/>
        <scheme val="minor"/>
      </rPr>
      <t>TruVariogram 1.18.7</t>
    </r>
    <r>
      <rPr>
        <sz val="11"/>
        <color theme="1"/>
        <rFont val="Calibri"/>
        <family val="2"/>
        <scheme val="minor"/>
      </rPr>
      <t xml:space="preserve">
</t>
    </r>
    <r>
      <rPr>
        <sz val="11"/>
        <color rgb="FF0070C0"/>
        <rFont val="Calibri"/>
        <family val="2"/>
        <scheme val="minor"/>
      </rPr>
      <t>Developed by: Noster Tec</t>
    </r>
  </si>
  <si>
    <t>Español</t>
  </si>
  <si>
    <t>English</t>
  </si>
  <si>
    <t>INDIA</t>
  </si>
  <si>
    <t>POLONIA 2016</t>
  </si>
  <si>
    <t>POLONIA 2027</t>
  </si>
  <si>
    <t>Sediments 2 - Orckojahuira, Bolivia (deep)</t>
  </si>
  <si>
    <t>Sediments 2 - Orckojahuira, Bolivia (superficial)</t>
  </si>
  <si>
    <t>Sediments 1 - Orckojahuira, Bolivia (deep)</t>
  </si>
  <si>
    <t>Sediments 1 - Orckojahuira, Bolivia (superficial)</t>
  </si>
  <si>
    <t>Others</t>
  </si>
  <si>
    <t>SP: Este es solo un ejemplo de datos. El usuario puede incluso eliminar esta hoja de cálculo y usar otra con sus propios datos.</t>
  </si>
  <si>
    <t>EN:This is just an example of data. The user can even delete this worksheet and use another by its own data.</t>
  </si>
  <si>
    <t>VR</t>
  </si>
  <si>
    <t>OR1</t>
  </si>
  <si>
    <t>23P</t>
  </si>
  <si>
    <t>DQO</t>
  </si>
  <si>
    <t>UZT2</t>
  </si>
  <si>
    <t>Masa/Vol.</t>
  </si>
  <si>
    <t>Sample ID</t>
  </si>
  <si>
    <t>Distance</t>
  </si>
  <si>
    <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</si>
</sst>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00"/>
    <numFmt numFmtId="165" formatCode="0.0"/>
  </numFmts>
  <fonts count="33">
    <font>
      <sz val="11"/>
      <color theme="1"/>
      <name val="Calibri"/>
      <family val="2"/>
      <scheme val="minor"/>
    </font>
    <font>
      <b/>
      <sz val="10"/>
      <name val="Arial"/>
      <family val="2"/>
    </font>
    <font>
      <b/>
      <vertAlign val="subscript"/>
      <sz val="10"/>
      <name val="Arial"/>
      <family val="2"/>
    </font>
    <font>
      <sz val="10"/>
      <name val="Arial"/>
      <family val="2"/>
    </font>
    <font>
      <sz val="10"/>
      <color theme="1"/>
      <name val="Calibri"/>
      <family val="2"/>
      <scheme val="minor"/>
    </font>
    <font>
      <sz val="11"/>
      <color theme="1"/>
      <name val="Calibri"/>
      <family val="2"/>
      <scheme val="minor"/>
    </font>
    <font>
      <sz val="11"/>
      <color theme="1"/>
      <name val="Cambria"/>
      <family val="1"/>
    </font>
    <font>
      <vertAlign val="subscript"/>
      <sz val="11"/>
      <color theme="1"/>
      <name val="Cambria"/>
      <family val="1"/>
    </font>
    <font>
      <sz val="11"/>
      <color theme="1"/>
      <name val="3"/>
    </font>
    <font>
      <sz val="8"/>
      <name val="Calibri"/>
      <family val="2"/>
      <scheme val="minor"/>
    </font>
    <font>
      <b/>
      <sz val="9"/>
      <name val="Arial"/>
      <family val="2"/>
    </font>
    <font>
      <b/>
      <vertAlign val="subscript"/>
      <sz val="9"/>
      <name val="Arial"/>
      <family val="2"/>
    </font>
    <font>
      <sz val="11"/>
      <color theme="0"/>
      <name val="Calibri"/>
      <family val="2"/>
      <scheme val="minor"/>
    </font>
    <font>
      <vertAlign val="subscript"/>
      <sz val="11"/>
      <color theme="1"/>
      <name val="Calibri"/>
      <family val="2"/>
      <scheme val="minor"/>
    </font>
    <font>
      <sz val="10"/>
      <color theme="1"/>
      <name val="Calibri"/>
      <family val="2"/>
    </font>
    <font>
      <b/>
      <sz val="10"/>
      <name val="Calibri"/>
      <family val="2"/>
      <scheme val="minor"/>
    </font>
    <font>
      <b/>
      <sz val="10"/>
      <color theme="1"/>
      <name val="Calibri"/>
      <family val="2"/>
      <scheme val="minor"/>
    </font>
    <font>
      <sz val="11"/>
      <name val="Calibri"/>
      <family val="2"/>
      <scheme val="minor"/>
    </font>
    <font>
      <sz val="9"/>
      <color rgb="FF0070C0"/>
      <name val="Arial Narrow"/>
      <family val="2"/>
    </font>
    <font>
      <b/>
      <sz val="11"/>
      <color theme="1"/>
      <name val="Calibri"/>
      <family val="2"/>
      <scheme val="minor"/>
    </font>
    <font>
      <sz val="5"/>
      <color theme="0"/>
      <name val="Calibri"/>
      <family val="2"/>
      <scheme val="minor"/>
    </font>
    <font>
      <b/>
      <sz val="10"/>
      <color theme="1"/>
      <name val="Arial"/>
      <family val="2"/>
    </font>
    <font>
      <sz val="8.5"/>
      <color theme="1"/>
      <name val="Cambria"/>
      <family val="1"/>
    </font>
    <font>
      <i/>
      <sz val="11"/>
      <color theme="1"/>
      <name val="Cambria"/>
      <family val="1"/>
    </font>
    <font>
      <i/>
      <vertAlign val="subscript"/>
      <sz val="11"/>
      <color theme="1"/>
      <name val="Cambria"/>
      <family val="1"/>
    </font>
    <font>
      <vertAlign val="superscript"/>
      <sz val="11"/>
      <color theme="1"/>
      <name val="Cambria"/>
      <family val="1"/>
    </font>
    <font>
      <sz val="11"/>
      <color rgb="FF0070C0"/>
      <name val="Calibri"/>
      <family val="2"/>
      <scheme val="minor"/>
    </font>
    <font>
      <b/>
      <sz val="16"/>
      <color theme="1"/>
      <name val="Calibri"/>
      <family val="2"/>
      <scheme val="minor"/>
    </font>
    <font>
      <b/>
      <sz val="11"/>
      <color theme="4"/>
      <name val="Calibri"/>
      <family val="2"/>
      <scheme val="minor"/>
    </font>
    <font>
      <sz val="7"/>
      <color theme="0"/>
      <name val="Calibri"/>
      <family val="2"/>
    </font>
    <font>
      <sz val="7"/>
      <color theme="0"/>
      <name val="Calibri"/>
      <family val="2"/>
      <scheme val="minor"/>
    </font>
    <font>
      <b/>
      <sz val="7"/>
      <color theme="0"/>
      <name val="Calibri"/>
      <family val="2"/>
      <scheme val="minor"/>
    </font>
    <font>
      <b/>
      <sz val="9"/>
      <color theme="0"/>
      <name val="Calibri"/>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1" tint="0.34998626667073579"/>
        <bgColor indexed="64"/>
      </patternFill>
    </fill>
  </fills>
  <borders count="2">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43" fontId="5" fillId="0" borderId="0" applyFont="0" applyFill="0" applyBorder="0" applyAlignment="0" applyProtection="0"/>
  </cellStyleXfs>
  <cellXfs count="78">
    <xf numFmtId="0" fontId="0" fillId="0" borderId="0" xfId="0"/>
    <xf numFmtId="0" fontId="1" fillId="0" borderId="0" xfId="0" applyFont="1" applyAlignment="1">
      <alignment horizontal="center"/>
    </xf>
    <xf numFmtId="0" fontId="1" fillId="0" borderId="0" xfId="0" applyFont="1" applyAlignment="1">
      <alignment horizontal="center" vertical="center"/>
    </xf>
    <xf numFmtId="0" fontId="0" fillId="0" borderId="0" xfId="0" quotePrefix="1"/>
    <xf numFmtId="0" fontId="1" fillId="2" borderId="0" xfId="0" applyFont="1" applyFill="1" applyAlignment="1">
      <alignment horizontal="center" vertical="center"/>
    </xf>
    <xf numFmtId="1" fontId="0" fillId="0" borderId="0" xfId="0" applyNumberFormat="1" applyAlignment="1">
      <alignment horizontal="right" vertical="center" indent="1"/>
    </xf>
    <xf numFmtId="0" fontId="10" fillId="2" borderId="0" xfId="0" applyFont="1" applyFill="1" applyAlignment="1">
      <alignment horizontal="center" vertical="center"/>
    </xf>
    <xf numFmtId="164" fontId="8" fillId="0" borderId="0" xfId="0" applyNumberFormat="1" applyFont="1" applyAlignment="1">
      <alignment horizontal="right" vertical="center" indent="1"/>
    </xf>
    <xf numFmtId="0" fontId="12" fillId="0" borderId="0" xfId="0" applyFont="1"/>
    <xf numFmtId="0" fontId="6" fillId="0" borderId="1" xfId="0" applyFont="1" applyBorder="1" applyAlignment="1">
      <alignment horizontal="right"/>
    </xf>
    <xf numFmtId="2" fontId="17" fillId="0" borderId="0" xfId="0" applyNumberFormat="1" applyFont="1"/>
    <xf numFmtId="164" fontId="17" fillId="0" borderId="0" xfId="0" applyNumberFormat="1" applyFont="1"/>
    <xf numFmtId="0" fontId="17" fillId="0" borderId="0" xfId="0" applyFont="1"/>
    <xf numFmtId="0" fontId="0" fillId="0" borderId="1" xfId="0" applyBorder="1" applyAlignment="1">
      <alignment horizontal="right" vertical="center" indent="1"/>
    </xf>
    <xf numFmtId="2" fontId="0" fillId="0" borderId="1" xfId="0" applyNumberFormat="1" applyBorder="1" applyAlignment="1">
      <alignment horizontal="right" vertical="center" indent="1"/>
    </xf>
    <xf numFmtId="11" fontId="0" fillId="0" borderId="1" xfId="0" applyNumberFormat="1" applyBorder="1" applyAlignment="1">
      <alignment horizontal="right"/>
    </xf>
    <xf numFmtId="164" fontId="0" fillId="0" borderId="1" xfId="0" applyNumberFormat="1" applyBorder="1" applyAlignment="1">
      <alignment horizontal="right" vertical="center" indent="1"/>
    </xf>
    <xf numFmtId="1" fontId="18" fillId="0" borderId="0" xfId="0" applyNumberFormat="1" applyFont="1" applyAlignment="1">
      <alignment horizontal="left" vertical="center"/>
    </xf>
    <xf numFmtId="0" fontId="18" fillId="0" borderId="0" xfId="0" applyFont="1" applyAlignment="1">
      <alignment horizontal="left" vertical="center"/>
    </xf>
    <xf numFmtId="164" fontId="0" fillId="0" borderId="0" xfId="0" applyNumberFormat="1"/>
    <xf numFmtId="2" fontId="0" fillId="0" borderId="0" xfId="0" applyNumberFormat="1"/>
    <xf numFmtId="0" fontId="0" fillId="0" borderId="0" xfId="0" applyAlignment="1">
      <alignment horizontal="center" vertical="center"/>
    </xf>
    <xf numFmtId="0" fontId="0" fillId="2" borderId="0" xfId="0" applyFill="1" applyAlignment="1">
      <alignment horizontal="center" vertical="center"/>
    </xf>
    <xf numFmtId="165" fontId="0" fillId="0" borderId="0" xfId="0" applyNumberFormat="1"/>
    <xf numFmtId="0" fontId="0" fillId="0" borderId="0" xfId="0" applyProtection="1">
      <protection locked="0"/>
    </xf>
    <xf numFmtId="0" fontId="19" fillId="2" borderId="0" xfId="0" applyFont="1" applyFill="1"/>
    <xf numFmtId="0" fontId="19" fillId="0" borderId="0" xfId="0" applyFont="1"/>
    <xf numFmtId="0" fontId="20" fillId="0" borderId="0" xfId="0" applyFont="1"/>
    <xf numFmtId="0" fontId="1" fillId="0" borderId="0" xfId="0" quotePrefix="1" applyFont="1" applyAlignment="1">
      <alignment horizontal="center"/>
    </xf>
    <xf numFmtId="0" fontId="19" fillId="0" borderId="0" xfId="0" applyFont="1" applyAlignment="1">
      <alignment horizontal="center"/>
    </xf>
    <xf numFmtId="164" fontId="21" fillId="2" borderId="0" xfId="0" applyNumberFormat="1" applyFont="1" applyFill="1" applyAlignment="1">
      <alignment horizontal="center" vertical="center"/>
    </xf>
    <xf numFmtId="0" fontId="0" fillId="2" borderId="0" xfId="0" applyFill="1"/>
    <xf numFmtId="2" fontId="21" fillId="2" borderId="0" xfId="0" applyNumberFormat="1" applyFont="1" applyFill="1" applyAlignment="1">
      <alignment horizontal="center" vertical="center"/>
    </xf>
    <xf numFmtId="164" fontId="21" fillId="0" borderId="0" xfId="0" applyNumberFormat="1" applyFont="1" applyAlignment="1">
      <alignment horizontal="center" vertical="center"/>
    </xf>
    <xf numFmtId="2" fontId="21" fillId="0" borderId="0" xfId="0" applyNumberFormat="1" applyFont="1" applyAlignment="1">
      <alignment horizontal="center" vertical="center"/>
    </xf>
    <xf numFmtId="164" fontId="21" fillId="3" borderId="0" xfId="0" applyNumberFormat="1" applyFont="1" applyFill="1" applyAlignment="1">
      <alignment horizontal="center" vertical="center"/>
    </xf>
    <xf numFmtId="164" fontId="21" fillId="4" borderId="0" xfId="0" applyNumberFormat="1" applyFont="1" applyFill="1" applyAlignment="1">
      <alignment horizontal="center" vertical="center"/>
    </xf>
    <xf numFmtId="164" fontId="21" fillId="5" borderId="0" xfId="0" applyNumberFormat="1" applyFont="1" applyFill="1" applyAlignment="1">
      <alignment horizontal="center" vertical="center"/>
    </xf>
    <xf numFmtId="164" fontId="19" fillId="0" borderId="0" xfId="0" applyNumberFormat="1" applyFont="1"/>
    <xf numFmtId="0" fontId="19" fillId="6" borderId="0" xfId="0" applyFont="1" applyFill="1" applyAlignment="1">
      <alignment horizontal="center" vertical="center"/>
    </xf>
    <xf numFmtId="0" fontId="4" fillId="0" borderId="0" xfId="0" applyFont="1"/>
    <xf numFmtId="164" fontId="4" fillId="0" borderId="0" xfId="0" applyNumberFormat="1" applyFont="1"/>
    <xf numFmtId="1" fontId="4" fillId="0" borderId="0" xfId="0" applyNumberFormat="1" applyFont="1" applyAlignment="1">
      <alignment horizontal="center" vertical="center"/>
    </xf>
    <xf numFmtId="11" fontId="14" fillId="0" borderId="0" xfId="0" applyNumberFormat="1" applyFont="1" applyAlignment="1">
      <alignment horizontal="center" vertical="center"/>
    </xf>
    <xf numFmtId="0" fontId="18" fillId="0" borderId="0" xfId="0" applyFont="1" applyAlignment="1">
      <alignment horizontal="left" wrapText="1"/>
    </xf>
    <xf numFmtId="0" fontId="15" fillId="0" borderId="0" xfId="0" applyFont="1" applyAlignment="1">
      <alignment horizontal="center" vertical="center"/>
    </xf>
    <xf numFmtId="11" fontId="16" fillId="0" borderId="0" xfId="0" applyNumberFormat="1" applyFont="1" applyAlignment="1">
      <alignment horizontal="center" vertical="center"/>
    </xf>
    <xf numFmtId="164" fontId="1" fillId="0" borderId="0" xfId="0" applyNumberFormat="1" applyFont="1" applyAlignment="1">
      <alignment horizontal="center" vertical="center"/>
    </xf>
    <xf numFmtId="164" fontId="3" fillId="0" borderId="0" xfId="0" applyNumberFormat="1" applyFont="1"/>
    <xf numFmtId="164" fontId="3" fillId="0" borderId="0" xfId="0" applyNumberFormat="1" applyFont="1" applyAlignment="1">
      <alignment horizontal="center" vertical="center"/>
    </xf>
    <xf numFmtId="164" fontId="4" fillId="0" borderId="0" xfId="0" applyNumberFormat="1" applyFont="1" applyAlignment="1">
      <alignment horizontal="center" vertical="center"/>
    </xf>
    <xf numFmtId="165" fontId="0" fillId="0" borderId="0" xfId="0" applyNumberFormat="1" applyAlignment="1">
      <alignment horizontal="right" vertical="center" indent="1"/>
    </xf>
    <xf numFmtId="0" fontId="22" fillId="0" borderId="0" xfId="0" applyFont="1" applyAlignment="1">
      <alignment horizontal="center" vertical="center" wrapText="1"/>
    </xf>
    <xf numFmtId="1" fontId="6" fillId="0" borderId="0" xfId="0" applyNumberFormat="1" applyFont="1" applyAlignment="1">
      <alignment horizontal="center" vertical="center" wrapText="1"/>
    </xf>
    <xf numFmtId="9" fontId="6"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165" fontId="6" fillId="0" borderId="0" xfId="0" applyNumberFormat="1" applyFont="1" applyAlignment="1">
      <alignment horizontal="center" vertical="center" wrapText="1"/>
    </xf>
    <xf numFmtId="0" fontId="0" fillId="7" borderId="0" xfId="0" applyFill="1"/>
    <xf numFmtId="0" fontId="28" fillId="0" borderId="0" xfId="0" applyFont="1" applyAlignment="1">
      <alignment horizontal="center" vertical="top"/>
    </xf>
    <xf numFmtId="1" fontId="29" fillId="0" borderId="0" xfId="0" applyNumberFormat="1" applyFont="1" applyAlignment="1">
      <alignment horizontal="center" vertical="center"/>
    </xf>
    <xf numFmtId="11" fontId="29" fillId="0" borderId="0" xfId="0" applyNumberFormat="1" applyFont="1" applyAlignment="1">
      <alignment horizontal="center" vertical="center"/>
    </xf>
    <xf numFmtId="11" fontId="30" fillId="0" borderId="0" xfId="0" applyNumberFormat="1" applyFont="1" applyAlignment="1">
      <alignment horizontal="center" vertical="center"/>
    </xf>
    <xf numFmtId="165" fontId="30" fillId="0" borderId="0" xfId="0" applyNumberFormat="1" applyFont="1" applyAlignment="1">
      <alignment horizontal="center" vertical="center"/>
    </xf>
    <xf numFmtId="11" fontId="30" fillId="0" borderId="0" xfId="0" applyNumberFormat="1" applyFont="1"/>
    <xf numFmtId="11" fontId="31" fillId="0" borderId="0" xfId="0" applyNumberFormat="1" applyFont="1" applyAlignment="1">
      <alignment horizontal="center" vertical="center"/>
    </xf>
    <xf numFmtId="11" fontId="32" fillId="0" borderId="0" xfId="0" applyNumberFormat="1" applyFont="1" applyAlignment="1">
      <alignment horizontal="center"/>
    </xf>
    <xf numFmtId="1" fontId="31" fillId="0" borderId="0" xfId="0" applyNumberFormat="1" applyFont="1" applyAlignment="1">
      <alignment horizontal="center" vertical="center"/>
    </xf>
    <xf numFmtId="1" fontId="30" fillId="0" borderId="0" xfId="0" applyNumberFormat="1" applyFont="1" applyAlignment="1">
      <alignment horizontal="center" vertical="center"/>
    </xf>
    <xf numFmtId="165" fontId="31" fillId="0" borderId="0" xfId="0" applyNumberFormat="1" applyFont="1" applyAlignment="1">
      <alignment horizontal="center" vertical="center"/>
    </xf>
    <xf numFmtId="11" fontId="30" fillId="0" borderId="0" xfId="1" applyNumberFormat="1" applyFont="1" applyFill="1" applyAlignment="1">
      <alignment horizontal="center" vertical="center"/>
    </xf>
    <xf numFmtId="0" fontId="30" fillId="0" borderId="0" xfId="0" applyFont="1" applyAlignment="1">
      <alignment horizontal="center"/>
    </xf>
    <xf numFmtId="165" fontId="30" fillId="0" borderId="0" xfId="1" applyNumberFormat="1" applyFont="1" applyFill="1" applyAlignment="1">
      <alignment horizontal="center" vertical="center"/>
    </xf>
    <xf numFmtId="0" fontId="0" fillId="5" borderId="0" xfId="0" applyFill="1"/>
    <xf numFmtId="43" fontId="17" fillId="0" borderId="0" xfId="1" applyFont="1"/>
    <xf numFmtId="0" fontId="0" fillId="0" borderId="0" xfId="0" applyAlignment="1">
      <alignment horizontal="center" wrapText="1"/>
    </xf>
    <xf numFmtId="0" fontId="0" fillId="0" borderId="0" xfId="0" applyAlignment="1">
      <alignment horizontal="center"/>
    </xf>
    <xf numFmtId="0" fontId="6" fillId="0" borderId="0" xfId="0" applyFont="1" applyAlignment="1">
      <alignment horizontal="left" vertical="top" wrapText="1"/>
    </xf>
    <xf numFmtId="0" fontId="6" fillId="0" borderId="0" xfId="0" applyFont="1" applyAlignment="1">
      <alignment horizontal="left" vertical="top"/>
    </xf>
  </cellXfs>
  <cellStyles count="2">
    <cellStyle name="Millares" xfId="1" builtinId="3"/>
    <cellStyle name="Normal" xfId="0" builtinId="0"/>
  </cellStyles>
  <dxfs count="0"/>
  <tableStyles count="0" defaultTableStyle="TableStyleMedium2" defaultPivotStyle="PivotStyleLight16"/>
  <colors>
    <mruColors>
      <color rgb="FFDDEBF7"/>
      <color rgb="FF80FF00"/>
      <color rgb="FF7AFAAB"/>
      <color rgb="FF66FF99"/>
      <color rgb="FFCCFFFF"/>
      <color rgb="FFCCCCFF"/>
      <color rgb="FFCC99FF"/>
      <color rgb="FF9966FF"/>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300" b="0" i="0" u="none" strike="noStrike" kern="1200" spc="0" baseline="0">
                <a:solidFill>
                  <a:sysClr val="windowText" lastClr="000000">
                    <a:lumMod val="65000"/>
                    <a:lumOff val="35000"/>
                  </a:sysClr>
                </a:solidFill>
              </a:rPr>
              <a:t>Variance as a Function of Statistical Space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BO"/>
        </a:p>
      </c:txPr>
    </c:title>
    <c:autoTitleDeleted val="0"/>
    <c:plotArea>
      <c:layout/>
      <c:scatterChart>
        <c:scatterStyle val="lineMarker"/>
        <c:varyColors val="0"/>
        <c:ser>
          <c:idx val="0"/>
          <c:order val="0"/>
          <c:tx>
            <c:strRef>
              <c:f>Model!$O$13</c:f>
              <c:strCache>
                <c:ptCount val="1"/>
                <c:pt idx="0">
                  <c:v>v(j)</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Model!$C$14:$C$30</c:f>
              <c:strCache>
                <c:ptCount val="4"/>
                <c:pt idx="0">
                  <c:v>Distance</c:v>
                </c:pt>
                <c:pt idx="1">
                  <c:v>1</c:v>
                </c:pt>
                <c:pt idx="2">
                  <c:v>2</c:v>
                </c:pt>
                <c:pt idx="3">
                  <c:v>3</c:v>
                </c:pt>
              </c:strCache>
            </c:strRef>
          </c:xVal>
          <c:yVal>
            <c:numRef>
              <c:f>Model!$O$14:$O$449</c:f>
              <c:numCache>
                <c:formatCode>0.00E+00</c:formatCode>
                <c:ptCount val="436"/>
                <c:pt idx="0">
                  <c:v>0</c:v>
                </c:pt>
                <c:pt idx="1">
                  <c:v>1.4085593091391626</c:v>
                </c:pt>
                <c:pt idx="2">
                  <c:v>2.4419964824656915</c:v>
                </c:pt>
                <c:pt idx="3">
                  <c:v>0</c:v>
                </c:pt>
                <c:pt idx="4">
                  <c:v>0.7042796545695813</c:v>
                </c:pt>
                <c:pt idx="5">
                  <c:v>1.925277895802427</c:v>
                </c:pt>
                <c:pt idx="6">
                  <c:v>2.4419964824656915</c:v>
                </c:pt>
                <c:pt idx="7">
                  <c:v>0.7042796545695813</c:v>
                </c:pt>
              </c:numCache>
            </c:numRef>
          </c:yVal>
          <c:smooth val="0"/>
          <c:extLst>
            <c:ext xmlns:c16="http://schemas.microsoft.com/office/drawing/2014/chart" uri="{C3380CC4-5D6E-409C-BE32-E72D297353CC}">
              <c16:uniqueId val="{00000000-3EAB-4093-8655-252575F9A47D}"/>
            </c:ext>
          </c:extLst>
        </c:ser>
        <c:dLbls>
          <c:showLegendKey val="0"/>
          <c:showVal val="0"/>
          <c:showCatName val="0"/>
          <c:showSerName val="0"/>
          <c:showPercent val="0"/>
          <c:showBubbleSize val="0"/>
        </c:dLbls>
        <c:axId val="218275199"/>
        <c:axId val="218275679"/>
      </c:scatterChart>
      <c:scatterChart>
        <c:scatterStyle val="smoothMarker"/>
        <c:varyColors val="0"/>
        <c:ser>
          <c:idx val="1"/>
          <c:order val="1"/>
          <c:tx>
            <c:strRef>
              <c:f>Model!$U$13</c:f>
              <c:strCache>
                <c:ptCount val="1"/>
                <c:pt idx="0">
                  <c:v>wsys</c:v>
                </c:pt>
              </c:strCache>
            </c:strRef>
          </c:tx>
          <c:spPr>
            <a:ln w="19050" cap="rnd">
              <a:solidFill>
                <a:schemeClr val="accent2"/>
              </a:solidFill>
              <a:round/>
            </a:ln>
            <a:effectLst/>
          </c:spPr>
          <c:marker>
            <c:symbol val="none"/>
          </c:marker>
          <c:xVal>
            <c:strRef>
              <c:f>Model!$C$14:$C$30</c:f>
              <c:strCache>
                <c:ptCount val="4"/>
                <c:pt idx="0">
                  <c:v>Distance</c:v>
                </c:pt>
                <c:pt idx="1">
                  <c:v>1</c:v>
                </c:pt>
                <c:pt idx="2">
                  <c:v>2</c:v>
                </c:pt>
                <c:pt idx="3">
                  <c:v>3</c:v>
                </c:pt>
              </c:strCache>
            </c:strRef>
          </c:xVal>
          <c:yVal>
            <c:numRef>
              <c:f>Model!$U$14:$U$449</c:f>
              <c:numCache>
                <c:formatCode>0.00E+00</c:formatCode>
                <c:ptCount val="436"/>
                <c:pt idx="0">
                  <c:v>0</c:v>
                </c:pt>
                <c:pt idx="1">
                  <c:v>0</c:v>
                </c:pt>
                <c:pt idx="2">
                  <c:v>0.39903009426136982</c:v>
                </c:pt>
                <c:pt idx="3">
                  <c:v>0</c:v>
                </c:pt>
              </c:numCache>
            </c:numRef>
          </c:yVal>
          <c:smooth val="1"/>
          <c:extLst>
            <c:ext xmlns:c16="http://schemas.microsoft.com/office/drawing/2014/chart" uri="{C3380CC4-5D6E-409C-BE32-E72D297353CC}">
              <c16:uniqueId val="{00000001-3EAB-4093-8655-252575F9A47D}"/>
            </c:ext>
          </c:extLst>
        </c:ser>
        <c:ser>
          <c:idx val="2"/>
          <c:order val="2"/>
          <c:tx>
            <c:strRef>
              <c:f>Model!$V$13</c:f>
              <c:strCache>
                <c:ptCount val="1"/>
                <c:pt idx="0">
                  <c:v>wstr</c:v>
                </c:pt>
              </c:strCache>
            </c:strRef>
          </c:tx>
          <c:spPr>
            <a:ln w="19050" cap="rnd">
              <a:solidFill>
                <a:schemeClr val="accent3"/>
              </a:solidFill>
              <a:round/>
            </a:ln>
            <a:effectLst/>
          </c:spPr>
          <c:marker>
            <c:symbol val="none"/>
          </c:marker>
          <c:xVal>
            <c:strRef>
              <c:f>Model!$C$14:$C$30</c:f>
              <c:strCache>
                <c:ptCount val="4"/>
                <c:pt idx="0">
                  <c:v>Distance</c:v>
                </c:pt>
                <c:pt idx="1">
                  <c:v>1</c:v>
                </c:pt>
                <c:pt idx="2">
                  <c:v>2</c:v>
                </c:pt>
                <c:pt idx="3">
                  <c:v>3</c:v>
                </c:pt>
              </c:strCache>
            </c:strRef>
          </c:xVal>
          <c:yVal>
            <c:numRef>
              <c:f>Model!$V$14:$V$449</c:f>
              <c:numCache>
                <c:formatCode>0.00E+00</c:formatCode>
                <c:ptCount val="436"/>
                <c:pt idx="0">
                  <c:v>0</c:v>
                </c:pt>
                <c:pt idx="1">
                  <c:v>0.7042796545695813</c:v>
                </c:pt>
                <c:pt idx="2">
                  <c:v>1.0095292148777928</c:v>
                </c:pt>
                <c:pt idx="3">
                  <c:v>0</c:v>
                </c:pt>
              </c:numCache>
            </c:numRef>
          </c:yVal>
          <c:smooth val="1"/>
          <c:extLst>
            <c:ext xmlns:c16="http://schemas.microsoft.com/office/drawing/2014/chart" uri="{C3380CC4-5D6E-409C-BE32-E72D297353CC}">
              <c16:uniqueId val="{00000002-3EAB-4093-8655-252575F9A47D}"/>
            </c:ext>
          </c:extLst>
        </c:ser>
        <c:dLbls>
          <c:showLegendKey val="0"/>
          <c:showVal val="0"/>
          <c:showCatName val="0"/>
          <c:showSerName val="0"/>
          <c:showPercent val="0"/>
          <c:showBubbleSize val="0"/>
        </c:dLbls>
        <c:axId val="218275199"/>
        <c:axId val="218275679"/>
      </c:scatterChart>
      <c:val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crossBetween val="midCat"/>
      </c:val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Heterogeneity</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tx>
            <c:v>h(q)Graph</c:v>
          </c:tx>
          <c:spPr>
            <a:solidFill>
              <a:schemeClr val="accent1"/>
            </a:solidFill>
            <a:ln>
              <a:noFill/>
            </a:ln>
            <a:effectLst/>
          </c:spPr>
          <c:invertIfNegative val="0"/>
          <c:cat>
            <c:numRef>
              <c:f>Model!$A$15:$A$17</c:f>
              <c:numCache>
                <c:formatCode>General</c:formatCode>
                <c:ptCount val="3"/>
                <c:pt idx="0">
                  <c:v>1</c:v>
                </c:pt>
                <c:pt idx="1">
                  <c:v>2</c:v>
                </c:pt>
                <c:pt idx="2">
                  <c:v>3</c:v>
                </c:pt>
              </c:numCache>
            </c:numRef>
          </c:cat>
          <c:val>
            <c:numRef>
              <c:f>Model!$L$15:$L$17</c:f>
              <c:numCache>
                <c:formatCode>0.000</c:formatCode>
                <c:ptCount val="3"/>
                <c:pt idx="0">
                  <c:v>1.5261134177895448</c:v>
                </c:pt>
                <c:pt idx="1">
                  <c:v>-0.84225105179063742</c:v>
                </c:pt>
                <c:pt idx="2">
                  <c:v>-0.68386236599890726</c:v>
                </c:pt>
              </c:numCache>
            </c:numRef>
          </c:val>
          <c:extLst>
            <c:ext xmlns:c16="http://schemas.microsoft.com/office/drawing/2014/chart" uri="{C3380CC4-5D6E-409C-BE32-E72D297353CC}">
              <c16:uniqueId val="{00000000-8622-4CF9-8622-90052521C619}"/>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Error depending on the number of samples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scatterChart>
        <c:scatterStyle val="smoothMarker"/>
        <c:varyColors val="0"/>
        <c:ser>
          <c:idx val="0"/>
          <c:order val="0"/>
          <c:tx>
            <c:strRef>
              <c:f>Model!$X$14</c:f>
              <c:strCache>
                <c:ptCount val="1"/>
                <c:pt idx="0">
                  <c:v>Err Sys</c:v>
                </c:pt>
              </c:strCache>
            </c:strRef>
          </c:tx>
          <c:spPr>
            <a:ln w="19050" cap="rnd">
              <a:solidFill>
                <a:schemeClr val="accent1"/>
              </a:solidFill>
              <a:round/>
            </a:ln>
            <a:effectLst/>
          </c:spPr>
          <c:marker>
            <c:symbol val="none"/>
          </c:marker>
          <c:xVal>
            <c:numRef>
              <c:f>Model!$W$15:$W$16</c:f>
              <c:numCache>
                <c:formatCode>0.0</c:formatCode>
                <c:ptCount val="2"/>
                <c:pt idx="0">
                  <c:v>3</c:v>
                </c:pt>
                <c:pt idx="1">
                  <c:v>1.5</c:v>
                </c:pt>
              </c:numCache>
            </c:numRef>
          </c:xVal>
          <c:yVal>
            <c:numRef>
              <c:f>Model!$X$15:$X$449</c:f>
              <c:numCache>
                <c:formatCode>0.00E+00</c:formatCode>
                <c:ptCount val="435"/>
                <c:pt idx="0">
                  <c:v>0</c:v>
                </c:pt>
                <c:pt idx="1">
                  <c:v>0.51577132805237746</c:v>
                </c:pt>
                <c:pt idx="2">
                  <c:v>0</c:v>
                </c:pt>
                <c:pt idx="3">
                  <c:v>0</c:v>
                </c:pt>
              </c:numCache>
            </c:numRef>
          </c:yVal>
          <c:smooth val="1"/>
          <c:extLst>
            <c:ext xmlns:c16="http://schemas.microsoft.com/office/drawing/2014/chart" uri="{C3380CC4-5D6E-409C-BE32-E72D297353CC}">
              <c16:uniqueId val="{00000000-AC5A-40AE-B805-9F37D5AA4D98}"/>
            </c:ext>
          </c:extLst>
        </c:ser>
        <c:ser>
          <c:idx val="1"/>
          <c:order val="1"/>
          <c:tx>
            <c:strRef>
              <c:f>Model!$Y$14</c:f>
              <c:strCache>
                <c:ptCount val="1"/>
                <c:pt idx="0">
                  <c:v>Err Str</c:v>
                </c:pt>
              </c:strCache>
            </c:strRef>
          </c:tx>
          <c:spPr>
            <a:ln w="19050" cap="rnd">
              <a:solidFill>
                <a:schemeClr val="accent2"/>
              </a:solidFill>
              <a:round/>
            </a:ln>
            <a:effectLst/>
          </c:spPr>
          <c:marker>
            <c:symbol val="none"/>
          </c:marker>
          <c:xVal>
            <c:numRef>
              <c:f>Model!$W$15:$W$16</c:f>
              <c:numCache>
                <c:formatCode>0.0</c:formatCode>
                <c:ptCount val="2"/>
                <c:pt idx="0">
                  <c:v>3</c:v>
                </c:pt>
                <c:pt idx="1">
                  <c:v>1.5</c:v>
                </c:pt>
              </c:numCache>
            </c:numRef>
          </c:xVal>
          <c:yVal>
            <c:numRef>
              <c:f>Model!$Y$15:$Y$449</c:f>
              <c:numCache>
                <c:formatCode>0.00E+00</c:formatCode>
                <c:ptCount val="435"/>
                <c:pt idx="0">
                  <c:v>0.48452026258612457</c:v>
                </c:pt>
                <c:pt idx="1">
                  <c:v>0.8203776426653735</c:v>
                </c:pt>
                <c:pt idx="2">
                  <c:v>0</c:v>
                </c:pt>
                <c:pt idx="3">
                  <c:v>0</c:v>
                </c:pt>
              </c:numCache>
            </c:numRef>
          </c:yVal>
          <c:smooth val="1"/>
          <c:extLst>
            <c:ext xmlns:c16="http://schemas.microsoft.com/office/drawing/2014/chart" uri="{C3380CC4-5D6E-409C-BE32-E72D297353CC}">
              <c16:uniqueId val="{00000001-AC5A-40AE-B805-9F37D5AA4D98}"/>
            </c:ext>
          </c:extLst>
        </c:ser>
        <c:dLbls>
          <c:showLegendKey val="0"/>
          <c:showVal val="0"/>
          <c:showCatName val="0"/>
          <c:showSerName val="0"/>
          <c:showPercent val="0"/>
          <c:showBubbleSize val="0"/>
        </c:dLbls>
        <c:axId val="1218679520"/>
        <c:axId val="1218686720"/>
      </c:scatterChart>
      <c:valAx>
        <c:axId val="121867952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218686720"/>
        <c:crosses val="autoZero"/>
        <c:crossBetween val="midCat"/>
      </c:valAx>
      <c:valAx>
        <c:axId val="121868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218679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Variance as a Function of Sample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scatterChart>
        <c:scatterStyle val="lineMarker"/>
        <c:varyColors val="0"/>
        <c:ser>
          <c:idx val="0"/>
          <c:order val="0"/>
          <c:tx>
            <c:strRef>
              <c:f>Model!$AA$13</c:f>
              <c:strCache>
                <c:ptCount val="1"/>
                <c:pt idx="0">
                  <c:v>v(j) Graph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CDBA-48E9-B5D4-14FCE3756CB9}"/>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CDBA-48E9-B5D4-14FCE3756CB9}"/>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CDBA-48E9-B5D4-14FCE3756CB9}"/>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CDBA-48E9-B5D4-14FCE3756CB9}"/>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CDBA-48E9-B5D4-14FCE3756CB9}"/>
              </c:ext>
            </c:extLst>
          </c:dPt>
          <c:dPt>
            <c:idx val="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6-CDBA-48E9-B5D4-14FCE3756CB9}"/>
              </c:ext>
            </c:extLst>
          </c:dPt>
          <c:dPt>
            <c:idx val="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7-CDBA-48E9-B5D4-14FCE3756CB9}"/>
              </c:ext>
            </c:extLst>
          </c:dPt>
          <c:dPt>
            <c:idx val="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CDBA-48E9-B5D4-14FCE3756CB9}"/>
              </c:ext>
            </c:extLst>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CDBA-48E9-B5D4-14FCE3756CB9}"/>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A-CDBA-48E9-B5D4-14FCE3756CB9}"/>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B-CDBA-48E9-B5D4-14FCE3756CB9}"/>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C-CDBA-48E9-B5D4-14FCE3756CB9}"/>
              </c:ext>
            </c:extLst>
          </c:dPt>
          <c:dPt>
            <c:idx val="1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D-CDBA-48E9-B5D4-14FCE3756CB9}"/>
              </c:ext>
            </c:extLst>
          </c:dPt>
          <c:dPt>
            <c:idx val="1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E-CDBA-48E9-B5D4-14FCE3756CB9}"/>
              </c:ext>
            </c:extLst>
          </c:dPt>
          <c:dPt>
            <c:idx val="1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F-CDBA-48E9-B5D4-14FCE3756CB9}"/>
              </c:ext>
            </c:extLst>
          </c:dPt>
          <c:dPt>
            <c:idx val="1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0-CDBA-48E9-B5D4-14FCE3756CB9}"/>
              </c:ext>
            </c:extLst>
          </c:dPt>
          <c:dPt>
            <c:idx val="1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1-CDBA-48E9-B5D4-14FCE3756CB9}"/>
              </c:ext>
            </c:extLst>
          </c:dPt>
          <c:dPt>
            <c:idx val="1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2-CDBA-48E9-B5D4-14FCE3756CB9}"/>
              </c:ext>
            </c:extLst>
          </c:dPt>
          <c:dPt>
            <c:idx val="1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3-CDBA-48E9-B5D4-14FCE3756CB9}"/>
              </c:ext>
            </c:extLst>
          </c:dPt>
          <c:dPt>
            <c:idx val="1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4-CDBA-48E9-B5D4-14FCE3756CB9}"/>
              </c:ext>
            </c:extLst>
          </c:dPt>
          <c:dPt>
            <c:idx val="2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5-CDBA-48E9-B5D4-14FCE3756CB9}"/>
              </c:ext>
            </c:extLst>
          </c:dPt>
          <c:dPt>
            <c:idx val="2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6-CDBA-48E9-B5D4-14FCE3756CB9}"/>
              </c:ext>
            </c:extLst>
          </c:dPt>
          <c:dPt>
            <c:idx val="2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7-CDBA-48E9-B5D4-14FCE3756CB9}"/>
              </c:ext>
            </c:extLst>
          </c:dPt>
          <c:dPt>
            <c:idx val="2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8-CDBA-48E9-B5D4-14FCE3756CB9}"/>
              </c:ext>
            </c:extLst>
          </c:dPt>
          <c:dPt>
            <c:idx val="2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8-F4F2-4EFC-B3F6-551DDB88588C}"/>
              </c:ext>
            </c:extLst>
          </c:dPt>
          <c:dPt>
            <c:idx val="2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9-F4F2-4EFC-B3F6-551DDB88588C}"/>
              </c:ext>
            </c:extLst>
          </c:dPt>
          <c:dPt>
            <c:idx val="2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A-F4F2-4EFC-B3F6-551DDB88588C}"/>
              </c:ext>
            </c:extLst>
          </c:dPt>
          <c:dPt>
            <c:idx val="2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B-F4F2-4EFC-B3F6-551DDB88588C}"/>
              </c:ext>
            </c:extLst>
          </c:dPt>
          <c:dPt>
            <c:idx val="2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C-F4F2-4EFC-B3F6-551DDB88588C}"/>
              </c:ext>
            </c:extLst>
          </c:dPt>
          <c:dPt>
            <c:idx val="2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D-F4F2-4EFC-B3F6-551DDB88588C}"/>
              </c:ext>
            </c:extLst>
          </c:dPt>
          <c:dPt>
            <c:idx val="3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E-F4F2-4EFC-B3F6-551DDB88588C}"/>
              </c:ext>
            </c:extLst>
          </c:dPt>
          <c:dPt>
            <c:idx val="3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F-F4F2-4EFC-B3F6-551DDB88588C}"/>
              </c:ext>
            </c:extLst>
          </c:dPt>
          <c:dPt>
            <c:idx val="3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0-F4F2-4EFC-B3F6-551DDB88588C}"/>
              </c:ext>
            </c:extLst>
          </c:dPt>
          <c:dPt>
            <c:idx val="3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1-F4F2-4EFC-B3F6-551DDB88588C}"/>
              </c:ext>
            </c:extLst>
          </c:dPt>
          <c:dPt>
            <c:idx val="3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2-F4F2-4EFC-B3F6-551DDB88588C}"/>
              </c:ext>
            </c:extLst>
          </c:dPt>
          <c:dPt>
            <c:idx val="3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3-F4F2-4EFC-B3F6-551DDB88588C}"/>
              </c:ext>
            </c:extLst>
          </c:dPt>
          <c:dPt>
            <c:idx val="3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4-F4F2-4EFC-B3F6-551DDB88588C}"/>
              </c:ext>
            </c:extLst>
          </c:dPt>
          <c:dPt>
            <c:idx val="3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5-F4F2-4EFC-B3F6-551DDB88588C}"/>
              </c:ext>
            </c:extLst>
          </c:dPt>
          <c:dPt>
            <c:idx val="3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6-F4F2-4EFC-B3F6-551DDB88588C}"/>
              </c:ext>
            </c:extLst>
          </c:dPt>
          <c:dPt>
            <c:idx val="3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7-F4F2-4EFC-B3F6-551DDB88588C}"/>
              </c:ext>
            </c:extLst>
          </c:dPt>
          <c:dPt>
            <c:idx val="4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8-F4F2-4EFC-B3F6-551DDB88588C}"/>
              </c:ext>
            </c:extLst>
          </c:dPt>
          <c:dPt>
            <c:idx val="4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9-F4F2-4EFC-B3F6-551DDB88588C}"/>
              </c:ext>
            </c:extLst>
          </c:dPt>
          <c:dPt>
            <c:idx val="4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A-F4F2-4EFC-B3F6-551DDB88588C}"/>
              </c:ext>
            </c:extLst>
          </c:dPt>
          <c:dPt>
            <c:idx val="4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B-F4F2-4EFC-B3F6-551DDB88588C}"/>
              </c:ext>
            </c:extLst>
          </c:dPt>
          <c:dPt>
            <c:idx val="4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C-F4F2-4EFC-B3F6-551DDB88588C}"/>
              </c:ext>
            </c:extLst>
          </c:dPt>
          <c:dPt>
            <c:idx val="4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D-F4F2-4EFC-B3F6-551DDB88588C}"/>
              </c:ext>
            </c:extLst>
          </c:dPt>
          <c:dPt>
            <c:idx val="4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E-F4F2-4EFC-B3F6-551DDB88588C}"/>
              </c:ext>
            </c:extLst>
          </c:dPt>
          <c:dPt>
            <c:idx val="4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F-F4F2-4EFC-B3F6-551DDB88588C}"/>
              </c:ext>
            </c:extLst>
          </c:dPt>
          <c:dPt>
            <c:idx val="4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0-F4F2-4EFC-B3F6-551DDB88588C}"/>
              </c:ext>
            </c:extLst>
          </c:dPt>
          <c:dPt>
            <c:idx val="4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1-F4F2-4EFC-B3F6-551DDB88588C}"/>
              </c:ext>
            </c:extLst>
          </c:dPt>
          <c:dPt>
            <c:idx val="5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2-F4F2-4EFC-B3F6-551DDB88588C}"/>
              </c:ext>
            </c:extLst>
          </c:dPt>
          <c:dPt>
            <c:idx val="5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3-F4F2-4EFC-B3F6-551DDB88588C}"/>
              </c:ext>
            </c:extLst>
          </c:dPt>
          <c:dLbls>
            <c:dLbl>
              <c:idx val="0"/>
              <c:tx>
                <c:rich>
                  <a:bodyPr rot="0" spcFirstLastPara="1" vertOverflow="clip" horzOverflow="clip"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r>
                      <a:rPr lang="en-US" b="0">
                        <a:solidFill>
                          <a:sysClr val="windowText" lastClr="000000"/>
                        </a:solidFill>
                      </a:rPr>
                      <a:t>5</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1-CDBA-48E9-B5D4-14FCE3756CB9}"/>
                </c:ext>
              </c:extLst>
            </c:dLbl>
            <c:dLbl>
              <c:idx val="1"/>
              <c:tx>
                <c:rich>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6</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2-CDBA-48E9-B5D4-14FCE3756CB9}"/>
                </c:ext>
              </c:extLst>
            </c:dLbl>
            <c:dLbl>
              <c:idx val="2"/>
              <c:tx>
                <c:rich>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4</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3-CDBA-48E9-B5D4-14FCE3756CB9}"/>
                </c:ext>
              </c:extLst>
            </c:dLbl>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0" i="0" u="none" strike="noStrike" kern="1200" baseline="0">
                    <a:solidFill>
                      <a:srgbClr val="595959"/>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Model!$C$15:$C$17</c:f>
              <c:numCache>
                <c:formatCode>General</c:formatCode>
                <c:ptCount val="3"/>
                <c:pt idx="0">
                  <c:v>1</c:v>
                </c:pt>
                <c:pt idx="1">
                  <c:v>2</c:v>
                </c:pt>
                <c:pt idx="2">
                  <c:v>3</c:v>
                </c:pt>
              </c:numCache>
            </c:numRef>
          </c:xVal>
          <c:yVal>
            <c:numRef>
              <c:f>Model!$AA$14:$AA$449</c:f>
              <c:numCache>
                <c:formatCode>0.00E+00</c:formatCode>
                <c:ptCount val="436"/>
                <c:pt idx="0">
                  <c:v>0</c:v>
                </c:pt>
                <c:pt idx="1">
                  <c:v>1.4085593091391626</c:v>
                </c:pt>
                <c:pt idx="2">
                  <c:v>2.4419964824656915</c:v>
                </c:pt>
              </c:numCache>
            </c:numRef>
          </c:yVal>
          <c:smooth val="0"/>
          <c:extLst>
            <c:ext xmlns:c15="http://schemas.microsoft.com/office/drawing/2012/chart" uri="{02D57815-91ED-43cb-92C2-25804820EDAC}">
              <c15:datalabelsRange>
                <c15:f>=B15:B17</c15:f>
              </c15:datalabelsRange>
            </c:ext>
            <c:ext xmlns:c16="http://schemas.microsoft.com/office/drawing/2014/chart" uri="{C3380CC4-5D6E-409C-BE32-E72D297353CC}">
              <c16:uniqueId val="{00000000-CDBA-48E9-B5D4-14FCE3756CB9}"/>
            </c:ext>
          </c:extLst>
        </c:ser>
        <c:ser>
          <c:idx val="1"/>
          <c:order val="1"/>
          <c:tx>
            <c:v>VCL</c:v>
          </c:tx>
          <c:spPr>
            <a:ln w="19050" cap="rnd">
              <a:solidFill>
                <a:schemeClr val="accent2"/>
              </a:solidFill>
              <a:prstDash val="sysDot"/>
              <a:round/>
            </a:ln>
            <a:effectLst/>
          </c:spPr>
          <c:marker>
            <c:symbol val="none"/>
          </c:marker>
          <c:xVal>
            <c:numRef>
              <c:f>(Model!$A$2,Model!$C$2)</c:f>
              <c:numCache>
                <c:formatCode>General</c:formatCode>
                <c:ptCount val="2"/>
                <c:pt idx="0">
                  <c:v>0</c:v>
                </c:pt>
                <c:pt idx="1">
                  <c:v>3</c:v>
                </c:pt>
              </c:numCache>
            </c:numRef>
          </c:xVal>
          <c:yVal>
            <c:numRef>
              <c:f>(Model!$A$3,Model!$A$3)</c:f>
              <c:numCache>
                <c:formatCode>General</c:formatCode>
                <c:ptCount val="2"/>
                <c:pt idx="0">
                  <c:v>0.2</c:v>
                </c:pt>
                <c:pt idx="1">
                  <c:v>0.2</c:v>
                </c:pt>
              </c:numCache>
            </c:numRef>
          </c:yVal>
          <c:smooth val="0"/>
          <c:extLst>
            <c:ext xmlns:c16="http://schemas.microsoft.com/office/drawing/2014/chart" uri="{C3380CC4-5D6E-409C-BE32-E72D297353CC}">
              <c16:uniqueId val="{00000034-D6C3-4B4B-9CA0-0CFA71CF7457}"/>
            </c:ext>
          </c:extLst>
        </c:ser>
        <c:dLbls>
          <c:showLegendKey val="0"/>
          <c:showVal val="0"/>
          <c:showCatName val="0"/>
          <c:showSerName val="0"/>
          <c:showPercent val="0"/>
          <c:showBubbleSize val="0"/>
        </c:dLbls>
        <c:axId val="218275199"/>
        <c:axId val="218275679"/>
      </c:scatterChart>
      <c:val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crossBetween val="midCat"/>
      </c:val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Variance and Heterogeneity as Function on the Sample</a:t>
            </a:r>
          </a:p>
        </c:rich>
      </c:tx>
      <c:layout>
        <c:manualLayout>
          <c:xMode val="edge"/>
          <c:yMode val="edge"/>
          <c:x val="0.31463884226258493"/>
          <c:y val="2.84703936728473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1"/>
          <c:order val="1"/>
          <c:tx>
            <c:v>h(q)Graph</c:v>
          </c:tx>
          <c:spPr>
            <a:solidFill>
              <a:schemeClr val="accent2">
                <a:lumMod val="60000"/>
                <a:lumOff val="40000"/>
              </a:schemeClr>
            </a:solidFill>
            <a:ln>
              <a:noFill/>
            </a:ln>
            <a:effectLst/>
          </c:spPr>
          <c:invertIfNegative val="0"/>
          <c:cat>
            <c:numRef>
              <c:f>Model!$A$15:$A$17</c:f>
              <c:numCache>
                <c:formatCode>General</c:formatCode>
                <c:ptCount val="3"/>
                <c:pt idx="0">
                  <c:v>1</c:v>
                </c:pt>
                <c:pt idx="1">
                  <c:v>2</c:v>
                </c:pt>
                <c:pt idx="2">
                  <c:v>3</c:v>
                </c:pt>
              </c:numCache>
            </c:numRef>
          </c:cat>
          <c:val>
            <c:numRef>
              <c:f>Model!$L$15:$L$17</c:f>
              <c:numCache>
                <c:formatCode>0.000</c:formatCode>
                <c:ptCount val="3"/>
                <c:pt idx="0">
                  <c:v>1.5261134177895448</c:v>
                </c:pt>
                <c:pt idx="1">
                  <c:v>-0.84225105179063742</c:v>
                </c:pt>
                <c:pt idx="2">
                  <c:v>-0.68386236599890726</c:v>
                </c:pt>
              </c:numCache>
            </c:numRef>
          </c:val>
          <c:extLst>
            <c:ext xmlns:c16="http://schemas.microsoft.com/office/drawing/2014/chart" uri="{C3380CC4-5D6E-409C-BE32-E72D297353CC}">
              <c16:uniqueId val="{00000035-61AD-4668-9B1C-BF7FCC5C4CBF}"/>
            </c:ext>
          </c:extLst>
        </c:ser>
        <c:dLbls>
          <c:showLegendKey val="0"/>
          <c:showVal val="0"/>
          <c:showCatName val="0"/>
          <c:showSerName val="0"/>
          <c:showPercent val="0"/>
          <c:showBubbleSize val="0"/>
        </c:dLbls>
        <c:gapWidth val="150"/>
        <c:axId val="218275199"/>
        <c:axId val="218275679"/>
      </c:barChart>
      <c:scatterChart>
        <c:scatterStyle val="lineMarker"/>
        <c:varyColors val="0"/>
        <c:ser>
          <c:idx val="0"/>
          <c:order val="0"/>
          <c:tx>
            <c:v>h(q)Graph</c:v>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61AD-4668-9B1C-BF7FCC5C4CBF}"/>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61AD-4668-9B1C-BF7FCC5C4CBF}"/>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61AD-4668-9B1C-BF7FCC5C4CBF}"/>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61AD-4668-9B1C-BF7FCC5C4CBF}"/>
              </c:ext>
            </c:extLst>
          </c:dPt>
          <c:dPt>
            <c:idx val="1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2-2B9F-41E9-AB56-B13338ABAAD5}"/>
              </c:ext>
            </c:extLst>
          </c:dPt>
          <c:dLbls>
            <c:dLbl>
              <c:idx val="0"/>
              <c:tx>
                <c:rich>
                  <a:bodyPr rot="0" spcFirstLastPara="1" vertOverflow="clip" horzOverflow="clip" vert="horz" wrap="square" lIns="36576" tIns="18288" rIns="36576" bIns="18288" anchor="ctr" anchorCtr="1">
                    <a:spAutoFit/>
                  </a:bodyPr>
                  <a:lstStyle/>
                  <a:p>
                    <a:pPr>
                      <a:defRPr sz="700" b="0" i="0" u="none" strike="noStrike" kern="1200" baseline="0">
                        <a:solidFill>
                          <a:srgbClr val="4D4D4D"/>
                        </a:solidFill>
                        <a:latin typeface="+mn-lt"/>
                        <a:ea typeface="+mn-ea"/>
                        <a:cs typeface="+mn-cs"/>
                      </a:defRPr>
                    </a:pPr>
                    <a:r>
                      <a:rPr lang="en-US" b="0">
                        <a:solidFill>
                          <a:srgbClr val="4D4D4D"/>
                        </a:solidFill>
                      </a:rPr>
                      <a:t>5</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0" i="0" u="none" strike="noStrike" kern="1200" baseline="0">
                      <a:solidFill>
                        <a:srgbClr val="4D4D4D"/>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0-61AD-4668-9B1C-BF7FCC5C4CBF}"/>
                </c:ext>
              </c:extLst>
            </c:dLbl>
            <c:dLbl>
              <c:idx val="1"/>
              <c:tx>
                <c:rich>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6</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61AD-4668-9B1C-BF7FCC5C4CBF}"/>
                </c:ext>
              </c:extLst>
            </c:dLbl>
            <c:dLbl>
              <c:idx val="2"/>
              <c:tx>
                <c:rich>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4</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2-61AD-4668-9B1C-BF7FCC5C4CBF}"/>
                </c:ext>
              </c:extLst>
            </c:dLbl>
            <c:dLbl>
              <c:idx val="3"/>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61AD-4668-9B1C-BF7FCC5C4CBF}"/>
                </c:ext>
              </c:extLst>
            </c:dLbl>
            <c:dLbl>
              <c:idx val="18"/>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2-2B9F-41E9-AB56-B13338ABAAD5}"/>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0" i="0" u="none" strike="noStrike" kern="1200" baseline="0">
                    <a:solidFill>
                      <a:schemeClr val="dk1">
                        <a:lumMod val="65000"/>
                        <a:lumOff val="35000"/>
                      </a:schemeClr>
                    </a:solidFill>
                    <a:latin typeface="+mn-lt"/>
                    <a:ea typeface="+mn-ea"/>
                    <a:cs typeface="+mn-cs"/>
                  </a:defRPr>
                </a:pPr>
                <a:endParaRPr lang="es-B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Model!$A$15:$A$17</c:f>
              <c:numCache>
                <c:formatCode>General</c:formatCode>
                <c:ptCount val="3"/>
                <c:pt idx="0">
                  <c:v>1</c:v>
                </c:pt>
                <c:pt idx="1">
                  <c:v>2</c:v>
                </c:pt>
                <c:pt idx="2">
                  <c:v>3</c:v>
                </c:pt>
              </c:numCache>
            </c:numRef>
          </c:xVal>
          <c:yVal>
            <c:numRef>
              <c:f>Model!$AA$14:$AA$17</c:f>
              <c:numCache>
                <c:formatCode>0.00E+00</c:formatCode>
                <c:ptCount val="4"/>
                <c:pt idx="0">
                  <c:v>0</c:v>
                </c:pt>
                <c:pt idx="1">
                  <c:v>1.4085593091391626</c:v>
                </c:pt>
                <c:pt idx="2">
                  <c:v>2.4419964824656915</c:v>
                </c:pt>
              </c:numCache>
            </c:numRef>
          </c:yVal>
          <c:smooth val="0"/>
          <c:extLst>
            <c:ext xmlns:c16="http://schemas.microsoft.com/office/drawing/2014/chart" uri="{C3380CC4-5D6E-409C-BE32-E72D297353CC}">
              <c16:uniqueId val="{00000034-61AD-4668-9B1C-BF7FCC5C4CBF}"/>
            </c:ext>
          </c:extLst>
        </c:ser>
        <c:dLbls>
          <c:showLegendKey val="0"/>
          <c:showVal val="0"/>
          <c:showCatName val="0"/>
          <c:showSerName val="0"/>
          <c:showPercent val="0"/>
          <c:showBubbleSize val="0"/>
        </c:dLbls>
        <c:axId val="1927071295"/>
        <c:axId val="1927083695"/>
      </c:scatterChart>
      <c:cat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auto val="1"/>
        <c:lblAlgn val="ctr"/>
        <c:lblOffset val="100"/>
        <c:tickLblSkip val="1"/>
        <c:noMultiLvlLbl val="0"/>
      </c:cat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between"/>
      </c:valAx>
      <c:valAx>
        <c:axId val="1927083695"/>
        <c:scaling>
          <c:orientation val="minMax"/>
        </c:scaling>
        <c:delete val="0"/>
        <c:axPos val="r"/>
        <c:numFmt formatCode="0.00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927071295"/>
        <c:crosses val="max"/>
        <c:crossBetween val="midCat"/>
      </c:valAx>
      <c:valAx>
        <c:axId val="1927071295"/>
        <c:scaling>
          <c:orientation val="minMax"/>
        </c:scaling>
        <c:delete val="1"/>
        <c:axPos val="b"/>
        <c:numFmt formatCode="General" sourceLinked="1"/>
        <c:majorTickMark val="out"/>
        <c:minorTickMark val="none"/>
        <c:tickLblPos val="nextTo"/>
        <c:crossAx val="1927083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Concentration</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spPr>
            <a:solidFill>
              <a:schemeClr val="accent1"/>
            </a:solidFill>
            <a:ln>
              <a:noFill/>
            </a:ln>
            <a:effectLst/>
          </c:spPr>
          <c:invertIfNegative val="0"/>
          <c:cat>
            <c:numRef>
              <c:f>Model!$A$15:$A$66</c:f>
              <c:numCache>
                <c:formatCode>General</c:formatCode>
                <c:ptCount val="52"/>
                <c:pt idx="0">
                  <c:v>1</c:v>
                </c:pt>
                <c:pt idx="1">
                  <c:v>2</c:v>
                </c:pt>
                <c:pt idx="2">
                  <c:v>3</c:v>
                </c:pt>
              </c:numCache>
            </c:numRef>
          </c:cat>
          <c:val>
            <c:numRef>
              <c:f>Model!$E$15:$E$17</c:f>
              <c:numCache>
                <c:formatCode>0.00</c:formatCode>
                <c:ptCount val="3"/>
                <c:pt idx="0">
                  <c:v>23.2</c:v>
                </c:pt>
                <c:pt idx="1">
                  <c:v>1.4</c:v>
                </c:pt>
                <c:pt idx="2">
                  <c:v>2.93</c:v>
                </c:pt>
              </c:numCache>
            </c:numRef>
          </c:val>
          <c:extLst>
            <c:ext xmlns:c16="http://schemas.microsoft.com/office/drawing/2014/chart" uri="{C3380CC4-5D6E-409C-BE32-E72D297353CC}">
              <c16:uniqueId val="{00000000-2D18-40AE-AE56-54365943197D}"/>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Normalized concentration</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spPr>
            <a:solidFill>
              <a:schemeClr val="accent1"/>
            </a:solidFill>
            <a:ln>
              <a:noFill/>
            </a:ln>
            <a:effectLst/>
          </c:spPr>
          <c:invertIfNegative val="0"/>
          <c:cat>
            <c:numRef>
              <c:f>Model!$A$15:$A$66</c:f>
              <c:numCache>
                <c:formatCode>General</c:formatCode>
                <c:ptCount val="52"/>
                <c:pt idx="0">
                  <c:v>1</c:v>
                </c:pt>
                <c:pt idx="1">
                  <c:v>2</c:v>
                </c:pt>
                <c:pt idx="2">
                  <c:v>3</c:v>
                </c:pt>
              </c:numCache>
            </c:numRef>
          </c:cat>
          <c:val>
            <c:numRef>
              <c:f>Model!$I$15:$I$17</c:f>
              <c:numCache>
                <c:formatCode>0.000</c:formatCode>
                <c:ptCount val="3"/>
                <c:pt idx="0">
                  <c:v>1.1503003320778871</c:v>
                </c:pt>
                <c:pt idx="1">
                  <c:v>-0.64119092972180325</c:v>
                </c:pt>
                <c:pt idx="2">
                  <c:v>-0.51545782740283419</c:v>
                </c:pt>
              </c:numCache>
            </c:numRef>
          </c:val>
          <c:extLst>
            <c:ext xmlns:c16="http://schemas.microsoft.com/office/drawing/2014/chart" uri="{C3380CC4-5D6E-409C-BE32-E72D297353CC}">
              <c16:uniqueId val="{00000000-78C1-496D-B873-FEB3FDA2DF4A}"/>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3</xdr:row>
      <xdr:rowOff>161925</xdr:rowOff>
    </xdr:from>
    <xdr:to>
      <xdr:col>5</xdr:col>
      <xdr:colOff>514350</xdr:colOff>
      <xdr:row>34</xdr:row>
      <xdr:rowOff>136525</xdr:rowOff>
    </xdr:to>
    <xdr:pic>
      <xdr:nvPicPr>
        <xdr:cNvPr id="2" name="Imagen 1" descr="Texto&#10;&#10;El contenido generado por IA puede ser incorrect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1133475"/>
          <a:ext cx="3714750" cy="5880100"/>
        </a:xfrm>
        <a:prstGeom prst="rect">
          <a:avLst/>
        </a:prstGeom>
      </xdr:spPr>
    </xdr:pic>
    <xdr:clientData/>
  </xdr:twoCellAnchor>
  <xdr:twoCellAnchor editAs="oneCell">
    <xdr:from>
      <xdr:col>13</xdr:col>
      <xdr:colOff>228600</xdr:colOff>
      <xdr:row>3</xdr:row>
      <xdr:rowOff>161925</xdr:rowOff>
    </xdr:from>
    <xdr:to>
      <xdr:col>18</xdr:col>
      <xdr:colOff>514350</xdr:colOff>
      <xdr:row>35</xdr:row>
      <xdr:rowOff>117475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77400" y="1133475"/>
          <a:ext cx="3714750" cy="6051550"/>
        </a:xfrm>
        <a:prstGeom prst="rect">
          <a:avLst/>
        </a:prstGeom>
      </xdr:spPr>
    </xdr:pic>
    <xdr:clientData/>
  </xdr:twoCellAnchor>
  <xdr:oneCellAnchor>
    <xdr:from>
      <xdr:col>0</xdr:col>
      <xdr:colOff>295275</xdr:colOff>
      <xdr:row>1</xdr:row>
      <xdr:rowOff>100012</xdr:rowOff>
    </xdr:from>
    <xdr:ext cx="2022605" cy="431465"/>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295275" y="290512"/>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1">
                        <a:solidFill>
                          <a:schemeClr val="tx1"/>
                        </a:solidFill>
                        <a:effectLst/>
                        <a:latin typeface="Cambria Math" panose="02040503050406030204" pitchFamily="18" charset="0"/>
                        <a:ea typeface="+mn-ea"/>
                        <a:cs typeface="+mn-cs"/>
                      </a:rPr>
                      <m:t>𝑣</m:t>
                    </m:r>
                    <m:d>
                      <m:dPr>
                        <m:ctrlPr>
                          <a:rPr lang="es-BO" sz="1100" i="1">
                            <a:solidFill>
                              <a:schemeClr val="tx1"/>
                            </a:solidFill>
                            <a:effectLst/>
                            <a:latin typeface="Cambria Math" panose="02040503050406030204" pitchFamily="18" charset="0"/>
                            <a:ea typeface="+mn-ea"/>
                            <a:cs typeface="+mn-cs"/>
                          </a:rPr>
                        </m:ctrlPr>
                      </m:dPr>
                      <m:e>
                        <m:r>
                          <a:rPr lang="es-BO" sz="1100" i="1">
                            <a:solidFill>
                              <a:schemeClr val="tx1"/>
                            </a:solidFill>
                            <a:effectLst/>
                            <a:latin typeface="Cambria Math" panose="02040503050406030204" pitchFamily="18" charset="0"/>
                            <a:ea typeface="+mn-ea"/>
                            <a:cs typeface="+mn-cs"/>
                          </a:rPr>
                          <m:t>𝑗</m:t>
                        </m:r>
                      </m:e>
                    </m:d>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r>
                          <a:rPr lang="es-BO" sz="1100" i="1">
                            <a:solidFill>
                              <a:schemeClr val="tx1"/>
                            </a:solidFill>
                            <a:effectLst/>
                            <a:latin typeface="Cambria Math" panose="02040503050406030204" pitchFamily="18" charset="0"/>
                            <a:ea typeface="+mn-ea"/>
                            <a:cs typeface="+mn-cs"/>
                          </a:rPr>
                          <m:t>1</m:t>
                        </m:r>
                      </m:num>
                      <m:den>
                        <m:r>
                          <a:rPr lang="es-BO" sz="1100" i="1">
                            <a:solidFill>
                              <a:schemeClr val="tx1"/>
                            </a:solidFill>
                            <a:effectLst/>
                            <a:latin typeface="Cambria Math" panose="02040503050406030204" pitchFamily="18" charset="0"/>
                            <a:ea typeface="+mn-ea"/>
                            <a:cs typeface="+mn-cs"/>
                          </a:rPr>
                          <m:t>2</m:t>
                        </m:r>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e>
                        </m:d>
                      </m:den>
                    </m:f>
                    <m:nary>
                      <m:naryPr>
                        <m:chr m:val="∑"/>
                        <m:limLoc m:val="undOvr"/>
                        <m:supHide m:val="on"/>
                        <m:ctrlPr>
                          <a:rPr lang="es-BO" sz="1100" i="1">
                            <a:solidFill>
                              <a:schemeClr val="tx1"/>
                            </a:solidFill>
                            <a:effectLst/>
                            <a:latin typeface="Cambria Math" panose="02040503050406030204" pitchFamily="18" charset="0"/>
                            <a:ea typeface="+mn-ea"/>
                            <a:cs typeface="+mn-cs"/>
                          </a:rPr>
                        </m:ctrlPr>
                      </m:naryPr>
                      <m:sub>
                        <m:r>
                          <a:rPr lang="es-BO" sz="1100" i="1">
                            <a:solidFill>
                              <a:schemeClr val="tx1"/>
                            </a:solidFill>
                            <a:effectLst/>
                            <a:latin typeface="Cambria Math" panose="02040503050406030204" pitchFamily="18" charset="0"/>
                            <a:ea typeface="+mn-ea"/>
                            <a:cs typeface="+mn-cs"/>
                          </a:rPr>
                          <m:t>𝑞</m:t>
                        </m:r>
                      </m:sub>
                      <m:sup/>
                      <m:e>
                        <m:sSup>
                          <m:sSupPr>
                            <m:ctrlPr>
                              <a:rPr lang="es-BO" sz="1100" i="1">
                                <a:solidFill>
                                  <a:schemeClr val="tx1"/>
                                </a:solidFill>
                                <a:effectLst/>
                                <a:latin typeface="Cambria Math" panose="02040503050406030204" pitchFamily="18" charset="0"/>
                                <a:ea typeface="+mn-ea"/>
                                <a:cs typeface="+mn-cs"/>
                              </a:rPr>
                            </m:ctrlPr>
                          </m:sSupPr>
                          <m:e>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sub>
                                </m:sSub>
                              </m:e>
                            </m:d>
                          </m:e>
                          <m:sup>
                            <m:r>
                              <a:rPr lang="es-BO" sz="1100" i="1">
                                <a:solidFill>
                                  <a:schemeClr val="tx1"/>
                                </a:solidFill>
                                <a:effectLst/>
                                <a:latin typeface="Cambria Math" panose="02040503050406030204" pitchFamily="18" charset="0"/>
                                <a:ea typeface="+mn-ea"/>
                                <a:cs typeface="+mn-cs"/>
                              </a:rPr>
                              <m:t>2</m:t>
                            </m:r>
                          </m:sup>
                        </m:sSup>
                      </m:e>
                    </m:nary>
                  </m:oMath>
                </m:oMathPara>
              </a14:m>
              <a:endParaRPr lang="es-BO" sz="1100"/>
            </a:p>
          </xdr:txBody>
        </xdr:sp>
      </mc:Choice>
      <mc:Fallback xmlns="">
        <xdr:sp macro="" textlink="">
          <xdr:nvSpPr>
            <xdr:cNvPr id="4" name="CuadroTexto 3">
              <a:extLst>
                <a:ext uri="{FF2B5EF4-FFF2-40B4-BE49-F238E27FC236}">
                  <a16:creationId xmlns:a16="http://schemas.microsoft.com/office/drawing/2014/main" id="{B3243136-5902-642E-1457-DB6360D4E27C}"/>
                </a:ext>
              </a:extLst>
            </xdr:cNvPr>
            <xdr:cNvSpPr txBox="1"/>
          </xdr:nvSpPr>
          <xdr:spPr>
            <a:xfrm>
              <a:off x="295275" y="290512"/>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𝑣(𝑗)=1/2(𝑁_𝑈−𝑗)  ∑1_𝑞▒(ℎ_𝑞−ℎ_(𝑞+𝑗) )^2 </a:t>
              </a:r>
              <a:endParaRPr lang="es-BO" sz="1100"/>
            </a:p>
          </xdr:txBody>
        </xdr:sp>
      </mc:Fallback>
    </mc:AlternateContent>
    <xdr:clientData/>
  </xdr:oneCellAnchor>
  <xdr:oneCellAnchor>
    <xdr:from>
      <xdr:col>0</xdr:col>
      <xdr:colOff>314325</xdr:colOff>
      <xdr:row>4</xdr:row>
      <xdr:rowOff>80962</xdr:rowOff>
    </xdr:from>
    <xdr:ext cx="1368644" cy="350930"/>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314325" y="842962"/>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den>
                    </m:f>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𝐿</m:t>
                            </m:r>
                          </m:sub>
                        </m:sSub>
                      </m:den>
                    </m:f>
                  </m:oMath>
                </m:oMathPara>
              </a14:m>
              <a:endParaRPr lang="es-BO" sz="1100"/>
            </a:p>
          </xdr:txBody>
        </xdr:sp>
      </mc:Choice>
      <mc:Fallback xmlns="">
        <xdr:sp macro="" textlink="">
          <xdr:nvSpPr>
            <xdr:cNvPr id="5" name="CuadroTexto 4">
              <a:extLst>
                <a:ext uri="{FF2B5EF4-FFF2-40B4-BE49-F238E27FC236}">
                  <a16:creationId xmlns:a16="http://schemas.microsoft.com/office/drawing/2014/main" id="{61FD49B9-3617-8C93-6F41-CC964A877909}"/>
                </a:ext>
              </a:extLst>
            </xdr:cNvPr>
            <xdr:cNvSpPr txBox="1"/>
          </xdr:nvSpPr>
          <xdr:spPr>
            <a:xfrm>
              <a:off x="314325" y="842962"/>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ℎ_𝑞=(𝑎_𝑞−𝑎_𝐿)/𝑎_𝐿 ·(𝑚_𝑞·𝑁_𝑈)/𝑚_𝐿 </a:t>
              </a:r>
              <a:endParaRPr lang="es-BO" sz="1100"/>
            </a:p>
          </xdr:txBody>
        </xdr:sp>
      </mc:Fallback>
    </mc:AlternateContent>
    <xdr:clientData/>
  </xdr:oneCellAnchor>
  <xdr:oneCellAnchor>
    <xdr:from>
      <xdr:col>13</xdr:col>
      <xdr:colOff>123825</xdr:colOff>
      <xdr:row>1</xdr:row>
      <xdr:rowOff>95250</xdr:rowOff>
    </xdr:from>
    <xdr:ext cx="2022605" cy="431465"/>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000-000012000000}"/>
                </a:ext>
              </a:extLst>
            </xdr:cNvPr>
            <xdr:cNvSpPr txBox="1"/>
          </xdr:nvSpPr>
          <xdr:spPr>
            <a:xfrm>
              <a:off x="9572625" y="685800"/>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1">
                        <a:solidFill>
                          <a:schemeClr val="tx1"/>
                        </a:solidFill>
                        <a:effectLst/>
                        <a:latin typeface="Cambria Math" panose="02040503050406030204" pitchFamily="18" charset="0"/>
                        <a:ea typeface="+mn-ea"/>
                        <a:cs typeface="+mn-cs"/>
                      </a:rPr>
                      <m:t>𝑣</m:t>
                    </m:r>
                    <m:d>
                      <m:dPr>
                        <m:ctrlPr>
                          <a:rPr lang="es-BO" sz="1100" i="1">
                            <a:solidFill>
                              <a:schemeClr val="tx1"/>
                            </a:solidFill>
                            <a:effectLst/>
                            <a:latin typeface="Cambria Math" panose="02040503050406030204" pitchFamily="18" charset="0"/>
                            <a:ea typeface="+mn-ea"/>
                            <a:cs typeface="+mn-cs"/>
                          </a:rPr>
                        </m:ctrlPr>
                      </m:dPr>
                      <m:e>
                        <m:r>
                          <a:rPr lang="es-BO" sz="1100" i="1">
                            <a:solidFill>
                              <a:schemeClr val="tx1"/>
                            </a:solidFill>
                            <a:effectLst/>
                            <a:latin typeface="Cambria Math" panose="02040503050406030204" pitchFamily="18" charset="0"/>
                            <a:ea typeface="+mn-ea"/>
                            <a:cs typeface="+mn-cs"/>
                          </a:rPr>
                          <m:t>𝑗</m:t>
                        </m:r>
                      </m:e>
                    </m:d>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r>
                          <a:rPr lang="es-BO" sz="1100" i="1">
                            <a:solidFill>
                              <a:schemeClr val="tx1"/>
                            </a:solidFill>
                            <a:effectLst/>
                            <a:latin typeface="Cambria Math" panose="02040503050406030204" pitchFamily="18" charset="0"/>
                            <a:ea typeface="+mn-ea"/>
                            <a:cs typeface="+mn-cs"/>
                          </a:rPr>
                          <m:t>1</m:t>
                        </m:r>
                      </m:num>
                      <m:den>
                        <m:r>
                          <a:rPr lang="es-BO" sz="1100" i="1">
                            <a:solidFill>
                              <a:schemeClr val="tx1"/>
                            </a:solidFill>
                            <a:effectLst/>
                            <a:latin typeface="Cambria Math" panose="02040503050406030204" pitchFamily="18" charset="0"/>
                            <a:ea typeface="+mn-ea"/>
                            <a:cs typeface="+mn-cs"/>
                          </a:rPr>
                          <m:t>2</m:t>
                        </m:r>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e>
                        </m:d>
                      </m:den>
                    </m:f>
                    <m:nary>
                      <m:naryPr>
                        <m:chr m:val="∑"/>
                        <m:limLoc m:val="undOvr"/>
                        <m:supHide m:val="on"/>
                        <m:ctrlPr>
                          <a:rPr lang="es-BO" sz="1100" i="1">
                            <a:solidFill>
                              <a:schemeClr val="tx1"/>
                            </a:solidFill>
                            <a:effectLst/>
                            <a:latin typeface="Cambria Math" panose="02040503050406030204" pitchFamily="18" charset="0"/>
                            <a:ea typeface="+mn-ea"/>
                            <a:cs typeface="+mn-cs"/>
                          </a:rPr>
                        </m:ctrlPr>
                      </m:naryPr>
                      <m:sub>
                        <m:r>
                          <a:rPr lang="es-BO" sz="1100" i="1">
                            <a:solidFill>
                              <a:schemeClr val="tx1"/>
                            </a:solidFill>
                            <a:effectLst/>
                            <a:latin typeface="Cambria Math" panose="02040503050406030204" pitchFamily="18" charset="0"/>
                            <a:ea typeface="+mn-ea"/>
                            <a:cs typeface="+mn-cs"/>
                          </a:rPr>
                          <m:t>𝑞</m:t>
                        </m:r>
                      </m:sub>
                      <m:sup/>
                      <m:e>
                        <m:sSup>
                          <m:sSupPr>
                            <m:ctrlPr>
                              <a:rPr lang="es-BO" sz="1100" i="1">
                                <a:solidFill>
                                  <a:schemeClr val="tx1"/>
                                </a:solidFill>
                                <a:effectLst/>
                                <a:latin typeface="Cambria Math" panose="02040503050406030204" pitchFamily="18" charset="0"/>
                                <a:ea typeface="+mn-ea"/>
                                <a:cs typeface="+mn-cs"/>
                              </a:rPr>
                            </m:ctrlPr>
                          </m:sSupPr>
                          <m:e>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sub>
                                </m:sSub>
                              </m:e>
                            </m:d>
                          </m:e>
                          <m:sup>
                            <m:r>
                              <a:rPr lang="es-BO" sz="1100" i="1">
                                <a:solidFill>
                                  <a:schemeClr val="tx1"/>
                                </a:solidFill>
                                <a:effectLst/>
                                <a:latin typeface="Cambria Math" panose="02040503050406030204" pitchFamily="18" charset="0"/>
                                <a:ea typeface="+mn-ea"/>
                                <a:cs typeface="+mn-cs"/>
                              </a:rPr>
                              <m:t>2</m:t>
                            </m:r>
                          </m:sup>
                        </m:sSup>
                      </m:e>
                    </m:nary>
                  </m:oMath>
                </m:oMathPara>
              </a14:m>
              <a:endParaRPr lang="es-BO" sz="1100"/>
            </a:p>
          </xdr:txBody>
        </xdr:sp>
      </mc:Choice>
      <mc:Fallback xmlns="">
        <xdr:sp macro="" textlink="">
          <xdr:nvSpPr>
            <xdr:cNvPr id="18" name="CuadroTexto 17">
              <a:extLst>
                <a:ext uri="{FF2B5EF4-FFF2-40B4-BE49-F238E27FC236}">
                  <a16:creationId xmlns:a16="http://schemas.microsoft.com/office/drawing/2014/main" id="{C7C99378-63CA-4936-895F-D4D84212193F}"/>
                </a:ext>
              </a:extLst>
            </xdr:cNvPr>
            <xdr:cNvSpPr txBox="1"/>
          </xdr:nvSpPr>
          <xdr:spPr>
            <a:xfrm>
              <a:off x="9572625" y="685800"/>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𝑣(𝑗)=1/2(𝑁_𝑈−𝑗)  ∑1_𝑞▒(ℎ_𝑞−ℎ_(𝑞+𝑗) )^2 </a:t>
              </a:r>
              <a:endParaRPr lang="es-BO" sz="1100"/>
            </a:p>
          </xdr:txBody>
        </xdr:sp>
      </mc:Fallback>
    </mc:AlternateContent>
    <xdr:clientData/>
  </xdr:oneCellAnchor>
  <xdr:oneCellAnchor>
    <xdr:from>
      <xdr:col>13</xdr:col>
      <xdr:colOff>142875</xdr:colOff>
      <xdr:row>4</xdr:row>
      <xdr:rowOff>76200</xdr:rowOff>
    </xdr:from>
    <xdr:ext cx="1368644" cy="350930"/>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000-000013000000}"/>
                </a:ext>
              </a:extLst>
            </xdr:cNvPr>
            <xdr:cNvSpPr txBox="1"/>
          </xdr:nvSpPr>
          <xdr:spPr>
            <a:xfrm>
              <a:off x="9591675" y="1238250"/>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den>
                    </m:f>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𝐿</m:t>
                            </m:r>
                          </m:sub>
                        </m:sSub>
                      </m:den>
                    </m:f>
                  </m:oMath>
                </m:oMathPara>
              </a14:m>
              <a:endParaRPr lang="es-BO" sz="1100"/>
            </a:p>
          </xdr:txBody>
        </xdr:sp>
      </mc:Choice>
      <mc:Fallback xmlns="">
        <xdr:sp macro="" textlink="">
          <xdr:nvSpPr>
            <xdr:cNvPr id="19" name="CuadroTexto 18">
              <a:extLst>
                <a:ext uri="{FF2B5EF4-FFF2-40B4-BE49-F238E27FC236}">
                  <a16:creationId xmlns:a16="http://schemas.microsoft.com/office/drawing/2014/main" id="{48E56BD5-FE70-4E1B-827A-8F3A860255D4}"/>
                </a:ext>
              </a:extLst>
            </xdr:cNvPr>
            <xdr:cNvSpPr txBox="1"/>
          </xdr:nvSpPr>
          <xdr:spPr>
            <a:xfrm>
              <a:off x="9591675" y="1238250"/>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ℎ_𝑞=(𝑎_𝑞−𝑎_𝐿)/𝑎_𝐿 ·(𝑚_𝑞·𝑁_𝑈)/𝑚_𝐿 </a:t>
              </a:r>
              <a:endParaRPr lang="es-BO"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0</xdr:col>
          <xdr:colOff>85725</xdr:colOff>
          <xdr:row>0</xdr:row>
          <xdr:rowOff>66675</xdr:rowOff>
        </xdr:from>
        <xdr:to>
          <xdr:col>1</xdr:col>
          <xdr:colOff>323850</xdr:colOff>
          <xdr:row>0</xdr:row>
          <xdr:rowOff>514350</xdr:rowOff>
        </xdr:to>
        <xdr:sp macro="" textlink="">
          <xdr:nvSpPr>
            <xdr:cNvPr id="96274" name="CmdBVarioTool" hidden="1">
              <a:extLst>
                <a:ext uri="{63B3BB69-23CF-44E3-9099-C40C66FF867C}">
                  <a14:compatExt spid="_x0000_s96274"/>
                </a:ext>
                <a:ext uri="{FF2B5EF4-FFF2-40B4-BE49-F238E27FC236}">
                  <a16:creationId xmlns:a16="http://schemas.microsoft.com/office/drawing/2014/main" id="{00000000-0008-0000-0000-00001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19050</xdr:rowOff>
        </xdr:from>
        <xdr:to>
          <xdr:col>2</xdr:col>
          <xdr:colOff>38100</xdr:colOff>
          <xdr:row>0</xdr:row>
          <xdr:rowOff>476250</xdr:rowOff>
        </xdr:to>
        <xdr:sp macro="" textlink="">
          <xdr:nvSpPr>
            <xdr:cNvPr id="61441" name="CmdBVarioTool" hidden="1">
              <a:extLst>
                <a:ext uri="{63B3BB69-23CF-44E3-9099-C40C66FF867C}">
                  <a14:compatExt spid="_x0000_s61441"/>
                </a:ext>
                <a:ext uri="{FF2B5EF4-FFF2-40B4-BE49-F238E27FC236}">
                  <a16:creationId xmlns:a16="http://schemas.microsoft.com/office/drawing/2014/main" id="{00000000-0008-0000-01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248473</xdr:colOff>
      <xdr:row>0</xdr:row>
      <xdr:rowOff>24848</xdr:rowOff>
    </xdr:from>
    <xdr:to>
      <xdr:col>14</xdr:col>
      <xdr:colOff>273320</xdr:colOff>
      <xdr:row>11</xdr:row>
      <xdr:rowOff>41412</xdr:rowOff>
    </xdr:to>
    <xdr:graphicFrame macro="">
      <xdr:nvGraphicFramePr>
        <xdr:cNvPr id="2" name="Graph_v,sys(j)">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11</xdr:row>
          <xdr:rowOff>57150</xdr:rowOff>
        </xdr:from>
        <xdr:to>
          <xdr:col>2</xdr:col>
          <xdr:colOff>561975</xdr:colOff>
          <xdr:row>12</xdr:row>
          <xdr:rowOff>133350</xdr:rowOff>
        </xdr:to>
        <xdr:sp macro="" textlink="">
          <xdr:nvSpPr>
            <xdr:cNvPr id="61442" name="Object 2" hidden="1">
              <a:extLst>
                <a:ext uri="{63B3BB69-23CF-44E3-9099-C40C66FF867C}">
                  <a14:compatExt spid="_x0000_s61442"/>
                </a:ext>
                <a:ext uri="{FF2B5EF4-FFF2-40B4-BE49-F238E27FC236}">
                  <a16:creationId xmlns:a16="http://schemas.microsoft.com/office/drawing/2014/main" id="{00000000-0008-0000-0100-000002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31</xdr:col>
      <xdr:colOff>305626</xdr:colOff>
      <xdr:row>0</xdr:row>
      <xdr:rowOff>0</xdr:rowOff>
    </xdr:from>
    <xdr:to>
      <xdr:col>41</xdr:col>
      <xdr:colOff>385965</xdr:colOff>
      <xdr:row>11</xdr:row>
      <xdr:rowOff>16564</xdr:rowOff>
    </xdr:to>
    <xdr:graphicFrame macro="">
      <xdr:nvGraphicFramePr>
        <xdr:cNvPr id="3" name="Graph_Het">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0</xdr:colOff>
      <xdr:row>0</xdr:row>
      <xdr:rowOff>0</xdr:rowOff>
    </xdr:from>
    <xdr:to>
      <xdr:col>53</xdr:col>
      <xdr:colOff>426476</xdr:colOff>
      <xdr:row>11</xdr:row>
      <xdr:rowOff>33130</xdr:rowOff>
    </xdr:to>
    <xdr:graphicFrame macro="">
      <xdr:nvGraphicFramePr>
        <xdr:cNvPr id="4" name="Graph_ErrSmp">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364435</xdr:colOff>
      <xdr:row>0</xdr:row>
      <xdr:rowOff>0</xdr:rowOff>
    </xdr:from>
    <xdr:to>
      <xdr:col>31</xdr:col>
      <xdr:colOff>216881</xdr:colOff>
      <xdr:row>11</xdr:row>
      <xdr:rowOff>16564</xdr:rowOff>
    </xdr:to>
    <xdr:graphicFrame macro="">
      <xdr:nvGraphicFramePr>
        <xdr:cNvPr id="5" name="Graph_v(j)">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546653</xdr:colOff>
      <xdr:row>4</xdr:row>
      <xdr:rowOff>74544</xdr:rowOff>
    </xdr:from>
    <xdr:ext cx="152542" cy="172227"/>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794303" y="1522344"/>
              <a:ext cx="15254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BO" sz="1100" b="0" i="1">
                            <a:latin typeface="Cambria Math" panose="02040503050406030204" pitchFamily="18" charset="0"/>
                          </a:rPr>
                        </m:ctrlPr>
                      </m:accPr>
                      <m:e>
                        <m:r>
                          <m:rPr>
                            <m:sty m:val="p"/>
                          </m:rPr>
                          <a:rPr lang="es-BO" sz="1100" b="0" i="0">
                            <a:latin typeface="Cambria Math" panose="02040503050406030204" pitchFamily="18" charset="0"/>
                          </a:rPr>
                          <m:t>m</m:t>
                        </m:r>
                      </m:e>
                    </m:acc>
                  </m:oMath>
                </m:oMathPara>
              </a14:m>
              <a:endParaRPr lang="es-BO" sz="1100" i="0"/>
            </a:p>
          </xdr:txBody>
        </xdr:sp>
      </mc:Choice>
      <mc:Fallback xmlns="">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794303" y="1522344"/>
              <a:ext cx="15254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b="0" i="0">
                  <a:latin typeface="Cambria Math" panose="02040503050406030204" pitchFamily="18" charset="0"/>
                </a:rPr>
                <a:t>m ̅</a:t>
              </a:r>
              <a:endParaRPr lang="es-BO" sz="1100" i="0"/>
            </a:p>
          </xdr:txBody>
        </xdr:sp>
      </mc:Fallback>
    </mc:AlternateContent>
    <xdr:clientData/>
  </xdr:oneCellAnchor>
  <xdr:oneCellAnchor>
    <xdr:from>
      <xdr:col>1</xdr:col>
      <xdr:colOff>563218</xdr:colOff>
      <xdr:row>6</xdr:row>
      <xdr:rowOff>66261</xdr:rowOff>
    </xdr:from>
    <xdr:ext cx="100733" cy="172227"/>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810868" y="1780761"/>
              <a:ext cx="1007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BO" sz="1100" b="0" i="1">
                            <a:latin typeface="Cambria Math" panose="02040503050406030204" pitchFamily="18" charset="0"/>
                          </a:rPr>
                        </m:ctrlPr>
                      </m:accPr>
                      <m:e>
                        <m:r>
                          <m:rPr>
                            <m:sty m:val="p"/>
                          </m:rPr>
                          <a:rPr lang="es-BO" sz="1100" b="0" i="0">
                            <a:latin typeface="Cambria Math" panose="02040503050406030204" pitchFamily="18" charset="0"/>
                          </a:rPr>
                          <m:t>a</m:t>
                        </m:r>
                      </m:e>
                    </m:acc>
                  </m:oMath>
                </m:oMathPara>
              </a14:m>
              <a:endParaRPr lang="es-BO" sz="1100" i="0"/>
            </a:p>
          </xdr:txBody>
        </xdr:sp>
      </mc:Choice>
      <mc:Fallback xmlns="">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810868" y="1780761"/>
              <a:ext cx="1007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b="0" i="0">
                  <a:latin typeface="Cambria Math" panose="02040503050406030204" pitchFamily="18" charset="0"/>
                </a:rPr>
                <a:t>a ̅</a:t>
              </a:r>
              <a:endParaRPr lang="es-BO" sz="1100" i="0"/>
            </a:p>
          </xdr:txBody>
        </xdr:sp>
      </mc:Fallback>
    </mc:AlternateContent>
    <xdr:clientData/>
  </xdr:oneCellAnchor>
  <xdr:oneCellAnchor>
    <xdr:from>
      <xdr:col>1</xdr:col>
      <xdr:colOff>447261</xdr:colOff>
      <xdr:row>2</xdr:row>
      <xdr:rowOff>82826</xdr:rowOff>
    </xdr:from>
    <xdr:ext cx="249171" cy="172227"/>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94911" y="997226"/>
              <a:ext cx="2491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0">
                        <a:latin typeface="Cambria Math" panose="02040503050406030204" pitchFamily="18" charset="0"/>
                      </a:rPr>
                      <m:t>∑</m:t>
                    </m:r>
                    <m:r>
                      <m:rPr>
                        <m:sty m:val="p"/>
                      </m:rPr>
                      <a:rPr lang="es-BO" sz="1100" b="0" i="0">
                        <a:latin typeface="Cambria Math" panose="02040503050406030204" pitchFamily="18" charset="0"/>
                      </a:rPr>
                      <m:t>m</m:t>
                    </m:r>
                  </m:oMath>
                </m:oMathPara>
              </a14:m>
              <a:endParaRPr lang="es-BO" sz="1100" i="0"/>
            </a:p>
          </xdr:txBody>
        </xdr:sp>
      </mc:Choice>
      <mc:Fallback xmlns="">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94911" y="997226"/>
              <a:ext cx="2491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m</a:t>
              </a:r>
              <a:endParaRPr lang="es-BO" sz="1100" i="0"/>
            </a:p>
          </xdr:txBody>
        </xdr:sp>
      </mc:Fallback>
    </mc:AlternateContent>
    <xdr:clientData/>
  </xdr:oneCellAnchor>
  <xdr:oneCellAnchor>
    <xdr:from>
      <xdr:col>1</xdr:col>
      <xdr:colOff>246821</xdr:colOff>
      <xdr:row>3</xdr:row>
      <xdr:rowOff>72885</xdr:rowOff>
    </xdr:from>
    <xdr:ext cx="437107" cy="172227"/>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100-000009000000}"/>
                </a:ext>
              </a:extLst>
            </xdr:cNvPr>
            <xdr:cNvSpPr txBox="1"/>
          </xdr:nvSpPr>
          <xdr:spPr>
            <a:xfrm>
              <a:off x="494471" y="1253985"/>
              <a:ext cx="437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0">
                        <a:latin typeface="Cambria Math" panose="02040503050406030204" pitchFamily="18" charset="0"/>
                      </a:rPr>
                      <m:t>∑</m:t>
                    </m:r>
                    <m:r>
                      <m:rPr>
                        <m:sty m:val="p"/>
                      </m:rPr>
                      <a:rPr lang="es-BO" sz="1100" b="0" i="0">
                        <a:latin typeface="Cambria Math" panose="02040503050406030204" pitchFamily="18" charset="0"/>
                      </a:rPr>
                      <m:t>a</m:t>
                    </m:r>
                    <m:r>
                      <a:rPr lang="es-BO" sz="1100" b="0" i="0">
                        <a:latin typeface="Cambria Math" panose="02040503050406030204" pitchFamily="18" charset="0"/>
                      </a:rPr>
                      <m:t>·</m:t>
                    </m:r>
                    <m:r>
                      <m:rPr>
                        <m:sty m:val="p"/>
                      </m:rPr>
                      <a:rPr lang="es-BO" sz="1100" b="0" i="0">
                        <a:latin typeface="Cambria Math" panose="02040503050406030204" pitchFamily="18" charset="0"/>
                      </a:rPr>
                      <m:t>m</m:t>
                    </m:r>
                  </m:oMath>
                </m:oMathPara>
              </a14:m>
              <a:endParaRPr lang="es-BO" sz="1100" i="0"/>
            </a:p>
          </xdr:txBody>
        </xdr:sp>
      </mc:Choice>
      <mc:Fallback xmlns="">
        <xdr:sp macro="" textlink="">
          <xdr:nvSpPr>
            <xdr:cNvPr id="9" name="CuadroTexto 8">
              <a:extLst>
                <a:ext uri="{FF2B5EF4-FFF2-40B4-BE49-F238E27FC236}">
                  <a16:creationId xmlns:a16="http://schemas.microsoft.com/office/drawing/2014/main" id="{00000000-0008-0000-0100-000009000000}"/>
                </a:ext>
              </a:extLst>
            </xdr:cNvPr>
            <xdr:cNvSpPr txBox="1"/>
          </xdr:nvSpPr>
          <xdr:spPr>
            <a:xfrm>
              <a:off x="494471" y="1253985"/>
              <a:ext cx="437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a·m</a:t>
              </a:r>
              <a:endParaRPr lang="es-BO" sz="1100"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0</xdr:col>
          <xdr:colOff>0</xdr:colOff>
          <xdr:row>9</xdr:row>
          <xdr:rowOff>19050</xdr:rowOff>
        </xdr:from>
        <xdr:to>
          <xdr:col>3</xdr:col>
          <xdr:colOff>552450</xdr:colOff>
          <xdr:row>10</xdr:row>
          <xdr:rowOff>190500</xdr:rowOff>
        </xdr:to>
        <xdr:sp macro="" textlink="">
          <xdr:nvSpPr>
            <xdr:cNvPr id="61443" name="Object 3" hidden="1">
              <a:extLst>
                <a:ext uri="{63B3BB69-23CF-44E3-9099-C40C66FF867C}">
                  <a14:compatExt spid="_x0000_s61443"/>
                </a:ext>
                <a:ext uri="{FF2B5EF4-FFF2-40B4-BE49-F238E27FC236}">
                  <a16:creationId xmlns:a16="http://schemas.microsoft.com/office/drawing/2014/main" id="{00000000-0008-0000-01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364433</xdr:colOff>
      <xdr:row>11</xdr:row>
      <xdr:rowOff>99392</xdr:rowOff>
    </xdr:from>
    <xdr:to>
      <xdr:col>33</xdr:col>
      <xdr:colOff>392609</xdr:colOff>
      <xdr:row>27</xdr:row>
      <xdr:rowOff>99390</xdr:rowOff>
    </xdr:to>
    <xdr:graphicFrame macro="">
      <xdr:nvGraphicFramePr>
        <xdr:cNvPr id="10" name="Graph_v(j)h(m)">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381000</xdr:colOff>
      <xdr:row>27</xdr:row>
      <xdr:rowOff>173935</xdr:rowOff>
    </xdr:from>
    <xdr:to>
      <xdr:col>23</xdr:col>
      <xdr:colOff>328818</xdr:colOff>
      <xdr:row>44</xdr:row>
      <xdr:rowOff>57977</xdr:rowOff>
    </xdr:to>
    <xdr:graphicFrame macro="">
      <xdr:nvGraphicFramePr>
        <xdr:cNvPr id="11" name="Graph_Conc">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405848</xdr:colOff>
      <xdr:row>27</xdr:row>
      <xdr:rowOff>165653</xdr:rowOff>
    </xdr:from>
    <xdr:to>
      <xdr:col>33</xdr:col>
      <xdr:colOff>38926</xdr:colOff>
      <xdr:row>44</xdr:row>
      <xdr:rowOff>49695</xdr:rowOff>
    </xdr:to>
    <xdr:graphicFrame macro="">
      <xdr:nvGraphicFramePr>
        <xdr:cNvPr id="12" name="Graph_ConcNorm">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4.emf"/><Relationship Id="rId4" Type="http://schemas.openxmlformats.org/officeDocument/2006/relationships/package" Target="../embeddings/Microsoft_Word_Document.docx"/><Relationship Id="rId9"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9FAF0-BED3-4F67-BAAC-DB0ADE9D16AF}">
  <sheetPr codeName="Hoja00">
    <tabColor rgb="FF000000"/>
  </sheetPr>
  <dimension ref="A1:Z37"/>
  <sheetViews>
    <sheetView showGridLines="0" showRowColHeaders="0" tabSelected="1" workbookViewId="0">
      <selection activeCell="E1" sqref="E1:I1"/>
    </sheetView>
  </sheetViews>
  <sheetFormatPr baseColWidth="10" defaultRowHeight="15"/>
  <cols>
    <col min="1" max="6" width="10.28515625" customWidth="1"/>
    <col min="13" max="13" width="1.140625" customWidth="1"/>
    <col min="14" max="19" width="10.28515625" customWidth="1"/>
    <col min="26" max="26" width="1.140625" customWidth="1"/>
  </cols>
  <sheetData>
    <row r="1" spans="1:26" ht="46.5" customHeight="1">
      <c r="A1" s="8" t="s">
        <v>304</v>
      </c>
      <c r="E1" s="74" t="s">
        <v>282</v>
      </c>
      <c r="F1" s="75"/>
      <c r="G1" s="75"/>
      <c r="H1" s="75"/>
      <c r="I1" s="75"/>
      <c r="L1" s="58" t="s">
        <v>284</v>
      </c>
      <c r="M1" s="57"/>
      <c r="R1" s="74" t="s">
        <v>283</v>
      </c>
      <c r="S1" s="75"/>
      <c r="T1" s="75"/>
      <c r="U1" s="75"/>
      <c r="V1" s="75"/>
      <c r="Y1" s="58" t="s">
        <v>285</v>
      </c>
      <c r="Z1" s="57"/>
    </row>
    <row r="2" spans="1:26">
      <c r="M2" s="57"/>
      <c r="Z2" s="57"/>
    </row>
    <row r="3" spans="1:26">
      <c r="G3" s="76" t="s">
        <v>280</v>
      </c>
      <c r="H3" s="76"/>
      <c r="I3" s="76"/>
      <c r="J3" s="76"/>
      <c r="K3" s="76"/>
      <c r="L3" s="76"/>
      <c r="M3" s="57"/>
      <c r="T3" s="76" t="s">
        <v>281</v>
      </c>
      <c r="U3" s="77"/>
      <c r="V3" s="77"/>
      <c r="W3" s="77"/>
      <c r="X3" s="77"/>
      <c r="Y3" s="77"/>
      <c r="Z3" s="57"/>
    </row>
    <row r="4" spans="1:26">
      <c r="G4" s="76"/>
      <c r="H4" s="76"/>
      <c r="I4" s="76"/>
      <c r="J4" s="76"/>
      <c r="K4" s="76"/>
      <c r="L4" s="76"/>
      <c r="M4" s="57"/>
      <c r="T4" s="77"/>
      <c r="U4" s="77"/>
      <c r="V4" s="77"/>
      <c r="W4" s="77"/>
      <c r="X4" s="77"/>
      <c r="Y4" s="77"/>
      <c r="Z4" s="57"/>
    </row>
    <row r="5" spans="1:26">
      <c r="G5" s="76"/>
      <c r="H5" s="76"/>
      <c r="I5" s="76"/>
      <c r="J5" s="76"/>
      <c r="K5" s="76"/>
      <c r="L5" s="76"/>
      <c r="M5" s="57"/>
      <c r="T5" s="77"/>
      <c r="U5" s="77"/>
      <c r="V5" s="77"/>
      <c r="W5" s="77"/>
      <c r="X5" s="77"/>
      <c r="Y5" s="77"/>
      <c r="Z5" s="57"/>
    </row>
    <row r="6" spans="1:26">
      <c r="G6" s="76"/>
      <c r="H6" s="76"/>
      <c r="I6" s="76"/>
      <c r="J6" s="76"/>
      <c r="K6" s="76"/>
      <c r="L6" s="76"/>
      <c r="M6" s="57"/>
      <c r="T6" s="77"/>
      <c r="U6" s="77"/>
      <c r="V6" s="77"/>
      <c r="W6" s="77"/>
      <c r="X6" s="77"/>
      <c r="Y6" s="77"/>
      <c r="Z6" s="57"/>
    </row>
    <row r="7" spans="1:26">
      <c r="G7" s="76"/>
      <c r="H7" s="76"/>
      <c r="I7" s="76"/>
      <c r="J7" s="76"/>
      <c r="K7" s="76"/>
      <c r="L7" s="76"/>
      <c r="M7" s="57"/>
      <c r="T7" s="77"/>
      <c r="U7" s="77"/>
      <c r="V7" s="77"/>
      <c r="W7" s="77"/>
      <c r="X7" s="77"/>
      <c r="Y7" s="77"/>
      <c r="Z7" s="57"/>
    </row>
    <row r="8" spans="1:26">
      <c r="G8" s="76"/>
      <c r="H8" s="76"/>
      <c r="I8" s="76"/>
      <c r="J8" s="76"/>
      <c r="K8" s="76"/>
      <c r="L8" s="76"/>
      <c r="M8" s="57"/>
      <c r="T8" s="77"/>
      <c r="U8" s="77"/>
      <c r="V8" s="77"/>
      <c r="W8" s="77"/>
      <c r="X8" s="77"/>
      <c r="Y8" s="77"/>
      <c r="Z8" s="57"/>
    </row>
    <row r="9" spans="1:26">
      <c r="G9" s="76"/>
      <c r="H9" s="76"/>
      <c r="I9" s="76"/>
      <c r="J9" s="76"/>
      <c r="K9" s="76"/>
      <c r="L9" s="76"/>
      <c r="M9" s="57"/>
      <c r="T9" s="77"/>
      <c r="U9" s="77"/>
      <c r="V9" s="77"/>
      <c r="W9" s="77"/>
      <c r="X9" s="77"/>
      <c r="Y9" s="77"/>
      <c r="Z9" s="57"/>
    </row>
    <row r="10" spans="1:26">
      <c r="G10" s="76"/>
      <c r="H10" s="76"/>
      <c r="I10" s="76"/>
      <c r="J10" s="76"/>
      <c r="K10" s="76"/>
      <c r="L10" s="76"/>
      <c r="M10" s="57"/>
      <c r="T10" s="77"/>
      <c r="U10" s="77"/>
      <c r="V10" s="77"/>
      <c r="W10" s="77"/>
      <c r="X10" s="77"/>
      <c r="Y10" s="77"/>
      <c r="Z10" s="57"/>
    </row>
    <row r="11" spans="1:26">
      <c r="G11" s="76"/>
      <c r="H11" s="76"/>
      <c r="I11" s="76"/>
      <c r="J11" s="76"/>
      <c r="K11" s="76"/>
      <c r="L11" s="76"/>
      <c r="M11" s="57"/>
      <c r="T11" s="77"/>
      <c r="U11" s="77"/>
      <c r="V11" s="77"/>
      <c r="W11" s="77"/>
      <c r="X11" s="77"/>
      <c r="Y11" s="77"/>
      <c r="Z11" s="57"/>
    </row>
    <row r="12" spans="1:26">
      <c r="G12" s="76"/>
      <c r="H12" s="76"/>
      <c r="I12" s="76"/>
      <c r="J12" s="76"/>
      <c r="K12" s="76"/>
      <c r="L12" s="76"/>
      <c r="M12" s="57"/>
      <c r="T12" s="77"/>
      <c r="U12" s="77"/>
      <c r="V12" s="77"/>
      <c r="W12" s="77"/>
      <c r="X12" s="77"/>
      <c r="Y12" s="77"/>
      <c r="Z12" s="57"/>
    </row>
    <row r="13" spans="1:26">
      <c r="G13" s="76"/>
      <c r="H13" s="76"/>
      <c r="I13" s="76"/>
      <c r="J13" s="76"/>
      <c r="K13" s="76"/>
      <c r="L13" s="76"/>
      <c r="M13" s="57"/>
      <c r="T13" s="77"/>
      <c r="U13" s="77"/>
      <c r="V13" s="77"/>
      <c r="W13" s="77"/>
      <c r="X13" s="77"/>
      <c r="Y13" s="77"/>
      <c r="Z13" s="57"/>
    </row>
    <row r="14" spans="1:26">
      <c r="A14" s="8"/>
      <c r="G14" s="76"/>
      <c r="H14" s="76"/>
      <c r="I14" s="76"/>
      <c r="J14" s="76"/>
      <c r="K14" s="76"/>
      <c r="L14" s="76"/>
      <c r="M14" s="57"/>
      <c r="T14" s="77"/>
      <c r="U14" s="77"/>
      <c r="V14" s="77"/>
      <c r="W14" s="77"/>
      <c r="X14" s="77"/>
      <c r="Y14" s="77"/>
      <c r="Z14" s="57"/>
    </row>
    <row r="15" spans="1:26">
      <c r="G15" s="76"/>
      <c r="H15" s="76"/>
      <c r="I15" s="76"/>
      <c r="J15" s="76"/>
      <c r="K15" s="76"/>
      <c r="L15" s="76"/>
      <c r="M15" s="57"/>
      <c r="T15" s="77"/>
      <c r="U15" s="77"/>
      <c r="V15" s="77"/>
      <c r="W15" s="77"/>
      <c r="X15" s="77"/>
      <c r="Y15" s="77"/>
      <c r="Z15" s="57"/>
    </row>
    <row r="16" spans="1:26">
      <c r="G16" s="76"/>
      <c r="H16" s="76"/>
      <c r="I16" s="76"/>
      <c r="J16" s="76"/>
      <c r="K16" s="76"/>
      <c r="L16" s="76"/>
      <c r="M16" s="57"/>
      <c r="T16" s="77"/>
      <c r="U16" s="77"/>
      <c r="V16" s="77"/>
      <c r="W16" s="77"/>
      <c r="X16" s="77"/>
      <c r="Y16" s="77"/>
      <c r="Z16" s="57"/>
    </row>
    <row r="17" spans="7:26">
      <c r="G17" s="76"/>
      <c r="H17" s="76"/>
      <c r="I17" s="76"/>
      <c r="J17" s="76"/>
      <c r="K17" s="76"/>
      <c r="L17" s="76"/>
      <c r="M17" s="57"/>
      <c r="T17" s="77"/>
      <c r="U17" s="77"/>
      <c r="V17" s="77"/>
      <c r="W17" s="77"/>
      <c r="X17" s="77"/>
      <c r="Y17" s="77"/>
      <c r="Z17" s="57"/>
    </row>
    <row r="18" spans="7:26">
      <c r="G18" s="76"/>
      <c r="H18" s="76"/>
      <c r="I18" s="76"/>
      <c r="J18" s="76"/>
      <c r="K18" s="76"/>
      <c r="L18" s="76"/>
      <c r="M18" s="57"/>
      <c r="T18" s="77"/>
      <c r="U18" s="77"/>
      <c r="V18" s="77"/>
      <c r="W18" s="77"/>
      <c r="X18" s="77"/>
      <c r="Y18" s="77"/>
      <c r="Z18" s="57"/>
    </row>
    <row r="19" spans="7:26">
      <c r="G19" s="76"/>
      <c r="H19" s="76"/>
      <c r="I19" s="76"/>
      <c r="J19" s="76"/>
      <c r="K19" s="76"/>
      <c r="L19" s="76"/>
      <c r="M19" s="57"/>
      <c r="T19" s="77"/>
      <c r="U19" s="77"/>
      <c r="V19" s="77"/>
      <c r="W19" s="77"/>
      <c r="X19" s="77"/>
      <c r="Y19" s="77"/>
      <c r="Z19" s="57"/>
    </row>
    <row r="20" spans="7:26">
      <c r="G20" s="76"/>
      <c r="H20" s="76"/>
      <c r="I20" s="76"/>
      <c r="J20" s="76"/>
      <c r="K20" s="76"/>
      <c r="L20" s="76"/>
      <c r="M20" s="57"/>
      <c r="T20" s="77"/>
      <c r="U20" s="77"/>
      <c r="V20" s="77"/>
      <c r="W20" s="77"/>
      <c r="X20" s="77"/>
      <c r="Y20" s="77"/>
      <c r="Z20" s="57"/>
    </row>
    <row r="21" spans="7:26">
      <c r="G21" s="76"/>
      <c r="H21" s="76"/>
      <c r="I21" s="76"/>
      <c r="J21" s="76"/>
      <c r="K21" s="76"/>
      <c r="L21" s="76"/>
      <c r="M21" s="57"/>
      <c r="T21" s="77"/>
      <c r="U21" s="77"/>
      <c r="V21" s="77"/>
      <c r="W21" s="77"/>
      <c r="X21" s="77"/>
      <c r="Y21" s="77"/>
      <c r="Z21" s="57"/>
    </row>
    <row r="22" spans="7:26">
      <c r="G22" s="76"/>
      <c r="H22" s="76"/>
      <c r="I22" s="76"/>
      <c r="J22" s="76"/>
      <c r="K22" s="76"/>
      <c r="L22" s="76"/>
      <c r="M22" s="57"/>
      <c r="T22" s="77"/>
      <c r="U22" s="77"/>
      <c r="V22" s="77"/>
      <c r="W22" s="77"/>
      <c r="X22" s="77"/>
      <c r="Y22" s="77"/>
      <c r="Z22" s="57"/>
    </row>
    <row r="23" spans="7:26">
      <c r="G23" s="76"/>
      <c r="H23" s="76"/>
      <c r="I23" s="76"/>
      <c r="J23" s="76"/>
      <c r="K23" s="76"/>
      <c r="L23" s="76"/>
      <c r="M23" s="57"/>
      <c r="T23" s="77"/>
      <c r="U23" s="77"/>
      <c r="V23" s="77"/>
      <c r="W23" s="77"/>
      <c r="X23" s="77"/>
      <c r="Y23" s="77"/>
      <c r="Z23" s="57"/>
    </row>
    <row r="24" spans="7:26">
      <c r="G24" s="76"/>
      <c r="H24" s="76"/>
      <c r="I24" s="76"/>
      <c r="J24" s="76"/>
      <c r="K24" s="76"/>
      <c r="L24" s="76"/>
      <c r="M24" s="57"/>
      <c r="T24" s="77"/>
      <c r="U24" s="77"/>
      <c r="V24" s="77"/>
      <c r="W24" s="77"/>
      <c r="X24" s="77"/>
      <c r="Y24" s="77"/>
      <c r="Z24" s="57"/>
    </row>
    <row r="25" spans="7:26">
      <c r="G25" s="76"/>
      <c r="H25" s="76"/>
      <c r="I25" s="76"/>
      <c r="J25" s="76"/>
      <c r="K25" s="76"/>
      <c r="L25" s="76"/>
      <c r="M25" s="57"/>
      <c r="T25" s="77"/>
      <c r="U25" s="77"/>
      <c r="V25" s="77"/>
      <c r="W25" s="77"/>
      <c r="X25" s="77"/>
      <c r="Y25" s="77"/>
      <c r="Z25" s="57"/>
    </row>
    <row r="26" spans="7:26">
      <c r="G26" s="76"/>
      <c r="H26" s="76"/>
      <c r="I26" s="76"/>
      <c r="J26" s="76"/>
      <c r="K26" s="76"/>
      <c r="L26" s="76"/>
      <c r="M26" s="57"/>
      <c r="T26" s="77"/>
      <c r="U26" s="77"/>
      <c r="V26" s="77"/>
      <c r="W26" s="77"/>
      <c r="X26" s="77"/>
      <c r="Y26" s="77"/>
      <c r="Z26" s="57"/>
    </row>
    <row r="27" spans="7:26">
      <c r="G27" s="76"/>
      <c r="H27" s="76"/>
      <c r="I27" s="76"/>
      <c r="J27" s="76"/>
      <c r="K27" s="76"/>
      <c r="L27" s="76"/>
      <c r="M27" s="57"/>
      <c r="T27" s="77"/>
      <c r="U27" s="77"/>
      <c r="V27" s="77"/>
      <c r="W27" s="77"/>
      <c r="X27" s="77"/>
      <c r="Y27" s="77"/>
      <c r="Z27" s="57"/>
    </row>
    <row r="28" spans="7:26">
      <c r="G28" s="76"/>
      <c r="H28" s="76"/>
      <c r="I28" s="76"/>
      <c r="J28" s="76"/>
      <c r="K28" s="76"/>
      <c r="L28" s="76"/>
      <c r="M28" s="57"/>
      <c r="T28" s="77"/>
      <c r="U28" s="77"/>
      <c r="V28" s="77"/>
      <c r="W28" s="77"/>
      <c r="X28" s="77"/>
      <c r="Y28" s="77"/>
      <c r="Z28" s="57"/>
    </row>
    <row r="29" spans="7:26">
      <c r="G29" s="76"/>
      <c r="H29" s="76"/>
      <c r="I29" s="76"/>
      <c r="J29" s="76"/>
      <c r="K29" s="76"/>
      <c r="L29" s="76"/>
      <c r="M29" s="57"/>
      <c r="T29" s="77"/>
      <c r="U29" s="77"/>
      <c r="V29" s="77"/>
      <c r="W29" s="77"/>
      <c r="X29" s="77"/>
      <c r="Y29" s="77"/>
      <c r="Z29" s="57"/>
    </row>
    <row r="30" spans="7:26">
      <c r="G30" s="76"/>
      <c r="H30" s="76"/>
      <c r="I30" s="76"/>
      <c r="J30" s="76"/>
      <c r="K30" s="76"/>
      <c r="L30" s="76"/>
      <c r="M30" s="57"/>
      <c r="T30" s="77"/>
      <c r="U30" s="77"/>
      <c r="V30" s="77"/>
      <c r="W30" s="77"/>
      <c r="X30" s="77"/>
      <c r="Y30" s="77"/>
      <c r="Z30" s="57"/>
    </row>
    <row r="31" spans="7:26">
      <c r="G31" s="76"/>
      <c r="H31" s="76"/>
      <c r="I31" s="76"/>
      <c r="J31" s="76"/>
      <c r="K31" s="76"/>
      <c r="L31" s="76"/>
      <c r="M31" s="57"/>
      <c r="T31" s="77"/>
      <c r="U31" s="77"/>
      <c r="V31" s="77"/>
      <c r="W31" s="77"/>
      <c r="X31" s="77"/>
      <c r="Y31" s="77"/>
      <c r="Z31" s="57"/>
    </row>
    <row r="32" spans="7:26">
      <c r="G32" s="76"/>
      <c r="H32" s="76"/>
      <c r="I32" s="76"/>
      <c r="J32" s="76"/>
      <c r="K32" s="76"/>
      <c r="L32" s="76"/>
      <c r="M32" s="57"/>
      <c r="T32" s="77"/>
      <c r="U32" s="77"/>
      <c r="V32" s="77"/>
      <c r="W32" s="77"/>
      <c r="X32" s="77"/>
      <c r="Y32" s="77"/>
      <c r="Z32" s="57"/>
    </row>
    <row r="33" spans="1:26">
      <c r="G33" s="76"/>
      <c r="H33" s="76"/>
      <c r="I33" s="76"/>
      <c r="J33" s="76"/>
      <c r="K33" s="76"/>
      <c r="L33" s="76"/>
      <c r="M33" s="57"/>
      <c r="T33" s="77"/>
      <c r="U33" s="77"/>
      <c r="V33" s="77"/>
      <c r="W33" s="77"/>
      <c r="X33" s="77"/>
      <c r="Y33" s="77"/>
      <c r="Z33" s="57"/>
    </row>
    <row r="34" spans="1:26">
      <c r="M34" s="57"/>
      <c r="Z34" s="57"/>
    </row>
    <row r="35" spans="1:26">
      <c r="M35" s="57"/>
      <c r="Z35" s="57"/>
    </row>
    <row r="36" spans="1:26">
      <c r="M36" s="57"/>
      <c r="Z36" s="57"/>
    </row>
    <row r="37" spans="1:26" ht="6" customHeight="1">
      <c r="A37" s="57"/>
      <c r="B37" s="57"/>
      <c r="C37" s="57"/>
      <c r="D37" s="57"/>
      <c r="E37" s="57"/>
      <c r="F37" s="57"/>
      <c r="G37" s="57"/>
      <c r="H37" s="57"/>
      <c r="I37" s="57"/>
      <c r="J37" s="57"/>
      <c r="K37" s="57"/>
      <c r="L37" s="57"/>
      <c r="M37" s="57"/>
      <c r="N37" s="57"/>
      <c r="O37" s="57"/>
      <c r="P37" s="57"/>
      <c r="Q37" s="57"/>
      <c r="R37" s="57"/>
      <c r="S37" s="57"/>
      <c r="T37" s="57"/>
      <c r="U37" s="57"/>
      <c r="V37" s="57"/>
      <c r="W37" s="57"/>
      <c r="X37" s="57"/>
      <c r="Y37" s="57"/>
      <c r="Z37" s="57"/>
    </row>
  </sheetData>
  <sheetProtection sheet="1" objects="1" scenarios="1" selectLockedCells="1" selectUnlockedCells="1"/>
  <mergeCells count="4">
    <mergeCell ref="E1:I1"/>
    <mergeCell ref="R1:V1"/>
    <mergeCell ref="T3:Y33"/>
    <mergeCell ref="G3:L33"/>
  </mergeCells>
  <pageMargins left="0.7" right="0.7" top="0.75" bottom="0.75" header="0.3" footer="0.3"/>
  <drawing r:id="rId1"/>
  <legacyDrawing r:id="rId2"/>
  <controls>
    <mc:AlternateContent xmlns:mc="http://schemas.openxmlformats.org/markup-compatibility/2006">
      <mc:Choice Requires="x14">
        <control shapeId="96274" r:id="rId3" name="CmdBVarioTool">
          <controlPr defaultSize="0" autoLine="0" r:id="rId4">
            <anchor moveWithCells="1">
              <from>
                <xdr:col>0</xdr:col>
                <xdr:colOff>85725</xdr:colOff>
                <xdr:row>0</xdr:row>
                <xdr:rowOff>66675</xdr:rowOff>
              </from>
              <to>
                <xdr:col>1</xdr:col>
                <xdr:colOff>352425</xdr:colOff>
                <xdr:row>0</xdr:row>
                <xdr:rowOff>514350</xdr:rowOff>
              </to>
            </anchor>
          </controlPr>
        </control>
      </mc:Choice>
      <mc:Fallback>
        <control shapeId="96274" r:id="rId3" name="CmdBVarioToo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8AD33-D8E9-4496-8055-51EC289F82F3}">
  <sheetPr codeName="Hoja01">
    <tabColor rgb="FF000000"/>
  </sheetPr>
  <dimension ref="A1:DZ51"/>
  <sheetViews>
    <sheetView showGridLines="0" zoomScaleNormal="100" workbookViewId="0">
      <selection activeCell="E8" sqref="E8"/>
    </sheetView>
  </sheetViews>
  <sheetFormatPr baseColWidth="10" defaultColWidth="11.42578125" defaultRowHeight="15"/>
  <cols>
    <col min="1" max="1" width="3.7109375" style="12" customWidth="1"/>
    <col min="2" max="5" width="10.7109375" style="12" customWidth="1"/>
    <col min="6" max="6" width="10.7109375" style="40" customWidth="1"/>
    <col min="7" max="7" width="10.7109375" style="41" customWidth="1"/>
    <col min="8" max="8" width="10.7109375" style="40" customWidth="1"/>
    <col min="9" max="10" width="10.7109375" style="42" customWidth="1"/>
    <col min="11" max="12" width="10.7109375" style="43" customWidth="1"/>
    <col min="13" max="14" width="7.7109375" style="59" customWidth="1"/>
    <col min="15" max="18" width="7.7109375" style="60" customWidth="1"/>
    <col min="19" max="22" width="7.7109375" style="61" customWidth="1"/>
    <col min="23" max="23" width="7.7109375" style="62" customWidth="1"/>
    <col min="24" max="30" width="7.7109375" style="61" customWidth="1"/>
    <col min="31" max="62" width="6.7109375" style="63" customWidth="1"/>
    <col min="63" max="68" width="6.5703125" style="63" customWidth="1"/>
    <col min="69" max="84" width="6.7109375" style="63" customWidth="1"/>
    <col min="85" max="130" width="11.42578125" style="8"/>
  </cols>
  <sheetData>
    <row r="1" spans="1:61" ht="39.75" customHeight="1">
      <c r="A1" s="8"/>
      <c r="B1" s="8"/>
      <c r="C1" s="8"/>
      <c r="D1" s="8">
        <v>0.2</v>
      </c>
      <c r="E1" s="8">
        <v>-0.88</v>
      </c>
    </row>
    <row r="2" spans="1:61" ht="21" customHeight="1">
      <c r="A2" s="8">
        <v>0</v>
      </c>
      <c r="B2" s="9" t="s">
        <v>0</v>
      </c>
      <c r="C2" s="13">
        <f>COUNTA(_xlfn.ANCHORARRAY(A15))</f>
        <v>3</v>
      </c>
      <c r="D2" s="13">
        <f>COUNTA(_xlfn.ANCHORARRAY(A15))</f>
        <v>3</v>
      </c>
      <c r="E2" s="52"/>
      <c r="F2" s="52"/>
      <c r="G2" s="19"/>
    </row>
    <row r="3" spans="1:61" ht="21" customHeight="1">
      <c r="A3" s="27">
        <f>IF(C1=1,E1,D1)</f>
        <v>0.2</v>
      </c>
      <c r="B3" s="9"/>
      <c r="C3" s="14">
        <f>SUM(D15:D17)</f>
        <v>3.0199999999999996</v>
      </c>
      <c r="D3" s="14">
        <f>SUM(H15:H17)</f>
        <v>2.3094010767585158</v>
      </c>
      <c r="E3" s="54"/>
      <c r="F3" s="53"/>
      <c r="G3" s="19"/>
    </row>
    <row r="4" spans="1:61" ht="21" customHeight="1">
      <c r="A4"/>
      <c r="B4" s="9"/>
      <c r="C4" s="14">
        <f>SUM(F15:F17)</f>
        <v>27.791299999999996</v>
      </c>
      <c r="D4" s="14">
        <f>SUM(J15:J17)</f>
        <v>-0.37385702078648453</v>
      </c>
      <c r="E4" s="55"/>
      <c r="F4" s="52"/>
      <c r="G4" s="19"/>
      <c r="AQ4" s="63">
        <f>AVERAGE(O14:O17)</f>
        <v>1.2835185972016181</v>
      </c>
    </row>
    <row r="5" spans="1:61" ht="21" customHeight="1">
      <c r="A5"/>
      <c r="B5" s="9"/>
      <c r="C5" s="14">
        <f>AVERAGE(D15:D17)</f>
        <v>1.0066666666666666</v>
      </c>
      <c r="D5" s="14">
        <f>AVERAGE(H15:H17)</f>
        <v>0.76980035891950527</v>
      </c>
      <c r="E5" s="56"/>
      <c r="F5" s="53"/>
      <c r="G5" s="19"/>
      <c r="AQ5" s="63">
        <f>SQRT(VAR(O14:O17))</f>
        <v>1.2257908018194168</v>
      </c>
    </row>
    <row r="6" spans="1:61" ht="21" customHeight="1">
      <c r="A6"/>
      <c r="B6" s="9" t="s">
        <v>1</v>
      </c>
      <c r="C6" s="15">
        <f>SQRT(VAR(D15:D17))</f>
        <v>5.7735026918962632E-3</v>
      </c>
      <c r="D6" s="15">
        <f>SQRT(VAR(H15:H17))</f>
        <v>0.33333333333331827</v>
      </c>
      <c r="E6" s="55"/>
      <c r="F6" s="52"/>
      <c r="G6" s="19"/>
      <c r="Y6" s="64"/>
      <c r="AE6" s="65"/>
      <c r="AQ6" s="65" t="s">
        <v>2</v>
      </c>
      <c r="AR6" s="63" t="e" cm="1">
        <f t="array" ref="AR6">LINEST(O15:O19,C15:C19^{1,2,3,4,5},1,0)</f>
        <v>#VALUE!</v>
      </c>
    </row>
    <row r="7" spans="1:61" ht="21" customHeight="1">
      <c r="A7"/>
      <c r="B7" s="9"/>
      <c r="C7" s="16">
        <f>AVERAGE(E15:E17)</f>
        <v>9.1766666666666659</v>
      </c>
      <c r="D7" s="16">
        <f>AVERAGE(I15:I17)</f>
        <v>-2.1161416822501242E-3</v>
      </c>
      <c r="E7" s="53"/>
      <c r="F7" s="53"/>
      <c r="G7" s="51"/>
      <c r="Y7" s="64"/>
      <c r="AE7" s="65"/>
      <c r="AQ7" s="65" t="s">
        <v>3</v>
      </c>
      <c r="AS7" s="63">
        <f>SUM(AS15:AS17)</f>
        <v>483.51543767997657</v>
      </c>
      <c r="AT7" s="63">
        <f t="shared" ref="AT7" si="0">SUM(AT15:AT17)</f>
        <v>419.13144528999999</v>
      </c>
    </row>
    <row r="8" spans="1:61" ht="21" customHeight="1">
      <c r="A8"/>
      <c r="B8" s="9" t="s">
        <v>4</v>
      </c>
      <c r="C8" s="16">
        <f>C4/C3</f>
        <v>9.2024172185430455</v>
      </c>
      <c r="D8" s="16">
        <f>D4/D3</f>
        <v>-0.16188483869213038</v>
      </c>
      <c r="E8" s="55"/>
      <c r="F8" s="52"/>
      <c r="G8" s="19"/>
      <c r="Y8" s="64"/>
      <c r="AE8" s="65"/>
      <c r="AQ8" s="65"/>
    </row>
    <row r="9" spans="1:61" ht="21" customHeight="1">
      <c r="A9"/>
      <c r="B9" s="9" t="s">
        <v>5</v>
      </c>
      <c r="C9" s="16">
        <f>SQRT(VAR(E15:E17))</f>
        <v>12.168633174409251</v>
      </c>
      <c r="D9" s="16">
        <f>SQRT(VAR(I15:I17))</f>
        <v>0.99999999999999989</v>
      </c>
      <c r="E9" s="53"/>
      <c r="F9" s="53"/>
      <c r="G9" s="19"/>
      <c r="AE9" s="65"/>
      <c r="AQ9" s="65" t="s">
        <v>6</v>
      </c>
      <c r="AR9" s="63">
        <f>IF(AW6&lt;0,0,AW6)</f>
        <v>0</v>
      </c>
      <c r="AS9" s="63">
        <f>IF($B$1=1,1/(2*($D$2-AS$14)*$D$8^2*($D$3/$D$2)^2)*AS$7,1/(2*($C$2-AS$14)*$C$8^2*($C$3/$C$2)^2)*AS$7)</f>
        <v>1.4085593091391626</v>
      </c>
      <c r="AT9" s="63">
        <f t="shared" ref="AT9" si="1">IF($B$1=1,1/(2*($D$2-AT$14)*$D$8^2*($D$3/$D$2)^2)*AT$7,1/(2*($C$2-AT$14)*$C$8^2*($C$3/$C$2)^2)*AT$7)</f>
        <v>2.4419964824656915</v>
      </c>
    </row>
    <row r="10" spans="1:61" ht="24.75" customHeight="1">
      <c r="A10"/>
      <c r="B10" s="7"/>
      <c r="C10" s="7"/>
      <c r="D10" s="5"/>
      <c r="E10" s="17" t="s">
        <v>7</v>
      </c>
      <c r="F10" s="18"/>
      <c r="AE10" s="65"/>
      <c r="AQ10" s="65" t="s">
        <v>8</v>
      </c>
      <c r="AR10" s="63">
        <v>0</v>
      </c>
      <c r="AS10" s="63">
        <f>AR10+1/2*AR9+1/2*AS$9</f>
        <v>0.7042796545695813</v>
      </c>
      <c r="AT10" s="63">
        <f t="shared" ref="AT10" si="2">AS10+1/2*AS9+1/2*AT$9</f>
        <v>2.6295575503720086</v>
      </c>
    </row>
    <row r="11" spans="1:61" ht="24.75" customHeight="1">
      <c r="A11" s="3"/>
      <c r="B11"/>
      <c r="C11"/>
      <c r="D11"/>
      <c r="E11" s="18" t="s">
        <v>6</v>
      </c>
      <c r="F11" s="44"/>
      <c r="AE11" s="65"/>
      <c r="AQ11" s="65" t="s">
        <v>9</v>
      </c>
      <c r="AR11" s="63">
        <v>0</v>
      </c>
      <c r="AS11" s="63">
        <f>AR11+1/2*AR10+1/2*AS$10</f>
        <v>0.35213982728479065</v>
      </c>
      <c r="AT11" s="63">
        <f t="shared" ref="AT11" si="3">AS11+1/2*AS10+1/2*AT$10</f>
        <v>2.0190584297555856</v>
      </c>
    </row>
    <row r="12" spans="1:61" ht="21" customHeight="1">
      <c r="A12" s="1"/>
      <c r="B12" s="28" t="s">
        <v>103</v>
      </c>
      <c r="C12" s="1"/>
      <c r="D12" s="1"/>
      <c r="E12"/>
      <c r="AE12" s="65"/>
      <c r="AQ12" s="65" t="s">
        <v>10</v>
      </c>
      <c r="AR12" s="63">
        <f>IF(AW6&lt;0,0,AW6)</f>
        <v>0</v>
      </c>
      <c r="AS12" s="63">
        <f>(1/AS$14)*AS$10</f>
        <v>0.7042796545695813</v>
      </c>
      <c r="AT12" s="63">
        <f t="shared" ref="AT12" si="4">(1/AT$14)*AT$10</f>
        <v>1.3147787751860043</v>
      </c>
    </row>
    <row r="13" spans="1:61">
      <c r="A13"/>
      <c r="B13"/>
      <c r="C13"/>
      <c r="D13"/>
      <c r="E13"/>
      <c r="H13" s="45"/>
      <c r="K13" s="46"/>
      <c r="L13" s="46"/>
      <c r="M13" s="66" t="s">
        <v>11</v>
      </c>
      <c r="N13" s="66" t="s">
        <v>12</v>
      </c>
      <c r="O13" s="64" t="s">
        <v>6</v>
      </c>
      <c r="P13" s="64" t="s">
        <v>8</v>
      </c>
      <c r="Q13" s="64" t="s">
        <v>9</v>
      </c>
      <c r="R13" s="64" t="s">
        <v>10</v>
      </c>
      <c r="S13" s="64" t="s">
        <v>13</v>
      </c>
      <c r="T13" s="61" t="s">
        <v>14</v>
      </c>
      <c r="U13" s="61" t="s">
        <v>15</v>
      </c>
      <c r="V13" s="61" t="s">
        <v>16</v>
      </c>
      <c r="Y13" s="64"/>
      <c r="Z13" s="61" t="s">
        <v>17</v>
      </c>
      <c r="AA13" s="61" t="s">
        <v>18</v>
      </c>
      <c r="AB13" s="61" t="s">
        <v>279</v>
      </c>
      <c r="AE13" s="65"/>
      <c r="AQ13" s="65" t="s">
        <v>13</v>
      </c>
      <c r="AR13" s="63">
        <f>IF(AW6&lt;0,0,AW6)</f>
        <v>0</v>
      </c>
      <c r="AS13" s="63">
        <f>(2/AS$14^2)*AS$11</f>
        <v>0.7042796545695813</v>
      </c>
      <c r="AT13" s="63">
        <f t="shared" ref="AT13" si="5">(2/AT$14^2)*AT$11</f>
        <v>1.0095292148777928</v>
      </c>
    </row>
    <row r="14" spans="1:61">
      <c r="A14" s="2" t="s">
        <v>19</v>
      </c>
      <c r="B14" s="6" t="s">
        <v>302</v>
      </c>
      <c r="C14" s="6" t="s">
        <v>303</v>
      </c>
      <c r="D14" s="6" t="s">
        <v>21</v>
      </c>
      <c r="E14" s="4" t="s">
        <v>22</v>
      </c>
      <c r="F14" s="2" t="s">
        <v>274</v>
      </c>
      <c r="G14" s="47" t="s">
        <v>275</v>
      </c>
      <c r="H14" s="47" t="s">
        <v>23</v>
      </c>
      <c r="I14" s="47" t="s">
        <v>24</v>
      </c>
      <c r="J14" s="47" t="s">
        <v>276</v>
      </c>
      <c r="K14" s="47" t="s">
        <v>277</v>
      </c>
      <c r="L14" s="47" t="s">
        <v>278</v>
      </c>
      <c r="M14" s="67" cm="1">
        <f t="array" ref="M14:M16">_xlfn.SEQUENCE(3,,1,1)</f>
        <v>1</v>
      </c>
      <c r="N14" s="67" cm="1">
        <f t="array" ref="N14:N16">_xlfn.SEQUENCE(3,,0,1)</f>
        <v>0</v>
      </c>
      <c r="O14" s="61">
        <f>IF(AW6&lt;0,0,AW6)</f>
        <v>0</v>
      </c>
      <c r="P14" s="61">
        <v>0</v>
      </c>
      <c r="Q14" s="61">
        <v>0</v>
      </c>
      <c r="R14" s="61">
        <f>IF(AW6&lt;0,0,AW6)</f>
        <v>0</v>
      </c>
      <c r="S14" s="61">
        <f>IF(AW6&lt;0,0,AW6)</f>
        <v>0</v>
      </c>
      <c r="T14" s="61">
        <f>IFERROR(2*LOOKUP(MATCH(N14/2,$N$14:$N$21,0),$M$14:$M$21,$R$14:$R$21),"")</f>
        <v>0</v>
      </c>
      <c r="U14" s="61">
        <f>IFERROR(T14-S14,"")</f>
        <v>0</v>
      </c>
      <c r="V14" s="61">
        <f>S14</f>
        <v>0</v>
      </c>
      <c r="W14" s="68" t="s">
        <v>25</v>
      </c>
      <c r="X14" s="64" t="s">
        <v>26</v>
      </c>
      <c r="Y14" s="64" t="s">
        <v>27</v>
      </c>
      <c r="Z14" s="61">
        <f>(O14-$AQ$4)/$AQ$5</f>
        <v>-1.0470943290621182</v>
      </c>
      <c r="AA14" s="69">
        <f>IF($C$1=1,Z14,O14)</f>
        <v>0</v>
      </c>
      <c r="AB14" s="61">
        <f>SQRT(O14)</f>
        <v>0</v>
      </c>
      <c r="AE14" s="70"/>
      <c r="AF14" s="70"/>
      <c r="AG14" s="70"/>
      <c r="AH14" s="70"/>
      <c r="AI14" s="70"/>
      <c r="AJ14" s="8"/>
      <c r="AK14" s="8"/>
      <c r="AL14" s="8"/>
      <c r="AM14" s="8"/>
      <c r="AN14" s="8"/>
      <c r="AO14" s="8"/>
      <c r="AP14" s="8"/>
      <c r="AQ14" s="8"/>
      <c r="AR14" s="8" cm="1">
        <f t="array" ref="AR14:AT14">_xlfn.SEQUENCE(,3,0,1)</f>
        <v>0</v>
      </c>
      <c r="AS14" s="8">
        <v>1</v>
      </c>
      <c r="AT14" s="8">
        <v>2</v>
      </c>
      <c r="AU14" s="8"/>
      <c r="AV14" s="8"/>
      <c r="AW14" s="8"/>
      <c r="AX14" s="8"/>
      <c r="AY14" s="8"/>
      <c r="AZ14" s="8"/>
      <c r="BA14" s="8"/>
      <c r="BB14" s="8"/>
      <c r="BC14" s="8"/>
      <c r="BD14" s="8"/>
      <c r="BE14" s="8"/>
      <c r="BF14" s="8"/>
      <c r="BG14" s="8"/>
      <c r="BH14" s="8"/>
      <c r="BI14" s="8"/>
    </row>
    <row r="15" spans="1:61">
      <c r="A15" s="12" cm="1">
        <f t="array" ref="A15:A17">_xlfn.SEQUENCE(3,,1,1)</f>
        <v>1</v>
      </c>
      <c r="B15" s="12" t="s">
        <v>296</v>
      </c>
      <c r="C15" s="12">
        <v>1</v>
      </c>
      <c r="D15" s="12">
        <v>1.01</v>
      </c>
      <c r="E15" s="10">
        <v>23.2</v>
      </c>
      <c r="F15" s="41">
        <f>E15*D15</f>
        <v>23.431999999999999</v>
      </c>
      <c r="G15" s="41">
        <f>((E15-$C$8)/$C$8)*(D15*$C$2/$C$3)</f>
        <v>1.5261134177895448</v>
      </c>
      <c r="H15" s="48">
        <f>ABS(D15-$C$5)/$C$6</f>
        <v>0.5773502691896385</v>
      </c>
      <c r="I15" s="49">
        <f>(E15-$C$8)/$C$9</f>
        <v>1.1503003320778871</v>
      </c>
      <c r="J15" s="50">
        <f>I15*H15</f>
        <v>0.66412620637409869</v>
      </c>
      <c r="K15" s="50">
        <f>((I15-$D$8)/$D$8)*(H15*$D$2/$D$3)</f>
        <v>-6.079252918484519</v>
      </c>
      <c r="L15" s="50">
        <f>IF($C$1=1,K15,G15)</f>
        <v>1.5261134177895448</v>
      </c>
      <c r="M15" s="67">
        <v>2</v>
      </c>
      <c r="N15" s="67">
        <v>1</v>
      </c>
      <c r="O15" s="61">
        <f>IF($B$1=1,1/(2*($D$2-AS$14)*$D$8^2*($D$3/$D$2)^2)*AS$7,1/(2*($C$2-AS$14)*$C$8^2*($C$3/$C$2)^2)*AS$7)</f>
        <v>1.4085593091391626</v>
      </c>
      <c r="P15" s="61">
        <f>P14+1/2*O14+1/2*$O15</f>
        <v>0.7042796545695813</v>
      </c>
      <c r="Q15" s="61">
        <f>Q14+1/2*P14+1/2*$P15</f>
        <v>0.35213982728479065</v>
      </c>
      <c r="R15" s="61">
        <f>(1/AS$14)*$P15</f>
        <v>0.7042796545695813</v>
      </c>
      <c r="S15" s="61">
        <f>(2/AS$14^2)*$Q15</f>
        <v>0.7042796545695813</v>
      </c>
      <c r="T15" s="61">
        <f t="shared" ref="T15:T17" si="6">IFERROR(2*LOOKUP(MATCH(N15/2,$N$14:$N$21,0),$M$14:$M$21,$R$14:$R$21),"")</f>
        <v>0.7042796545695813</v>
      </c>
      <c r="U15" s="61">
        <f t="shared" ref="U15:U17" si="7">IFERROR(T15-S15,"")</f>
        <v>0</v>
      </c>
      <c r="V15" s="61">
        <f t="shared" ref="V15:V17" si="8">S15</f>
        <v>0.7042796545695813</v>
      </c>
      <c r="W15" s="71">
        <f>IFERROR($C$2/N15,"")</f>
        <v>3</v>
      </c>
      <c r="X15" s="69">
        <f>IFERROR(SQRT(U15/W15),"")</f>
        <v>0</v>
      </c>
      <c r="Y15" s="69">
        <f>IFERROR(SQRT(V15/W15),"")</f>
        <v>0.48452026258612457</v>
      </c>
      <c r="Z15" s="69">
        <f>(O15-$AQ$4)/$AQ$5</f>
        <v>0.10200819891285616</v>
      </c>
      <c r="AA15" s="69">
        <f>IF($C$1=1,Z15,O15)</f>
        <v>1.4085593091391626</v>
      </c>
      <c r="AB15" s="61">
        <f>SQRT(O15)</f>
        <v>1.1868274133753243</v>
      </c>
      <c r="AC15" s="69"/>
    </row>
    <row r="16" spans="1:61">
      <c r="A16" s="12">
        <v>2</v>
      </c>
      <c r="B16" s="12" t="s">
        <v>297</v>
      </c>
      <c r="C16" s="12">
        <v>2</v>
      </c>
      <c r="D16" s="12">
        <v>1</v>
      </c>
      <c r="E16" s="10">
        <v>1.4</v>
      </c>
      <c r="F16" s="41">
        <f>E16*D16</f>
        <v>1.4</v>
      </c>
      <c r="G16" s="41">
        <f>((E16-$C$8)/$C$8)*(D16*$C$2/$C$3)</f>
        <v>-0.84225105179063742</v>
      </c>
      <c r="H16" s="41">
        <f>ABS(D16-$C$5)/$C$6</f>
        <v>1.1547005383792386</v>
      </c>
      <c r="I16" s="50">
        <f>(E16-$C$8)/$C$9</f>
        <v>-0.64119092972180325</v>
      </c>
      <c r="J16" s="50">
        <f>I16*H16</f>
        <v>-0.74038351175365069</v>
      </c>
      <c r="K16" s="50">
        <f>((I16-$D$8)/$D$8)*(H16*$D$2/$D$3)</f>
        <v>4.4411764705884567</v>
      </c>
      <c r="L16" s="50">
        <f>IF($C$1=1,K16,G16)</f>
        <v>-0.84225105179063742</v>
      </c>
      <c r="M16" s="67">
        <v>3</v>
      </c>
      <c r="N16" s="67">
        <v>2</v>
      </c>
      <c r="O16" s="61">
        <f>IF($B$1=1,1/(2*($D$2-AT$14)*$D$8^2*($D$3/$D$2)^2)*AT$7,1/(2*($C$2-AT$14)*$C$8^2*($C$3/$C$2)^2)*AT$7)</f>
        <v>2.4419964824656915</v>
      </c>
      <c r="P16" s="61">
        <f>P15+1/2*O15+1/2*$O16</f>
        <v>2.6295575503720086</v>
      </c>
      <c r="Q16" s="61">
        <f>Q15+1/2*P15+1/2*$P16</f>
        <v>2.0190584297555856</v>
      </c>
      <c r="R16" s="61">
        <f>(1/AT$14)*$P16</f>
        <v>1.3147787751860043</v>
      </c>
      <c r="S16" s="61">
        <f>(2/AT$14^2)*$Q16</f>
        <v>1.0095292148777928</v>
      </c>
      <c r="T16" s="61">
        <f t="shared" si="6"/>
        <v>1.4085593091391626</v>
      </c>
      <c r="U16" s="61">
        <f t="shared" si="7"/>
        <v>0.39903009426136982</v>
      </c>
      <c r="V16" s="61">
        <f t="shared" si="8"/>
        <v>1.0095292148777928</v>
      </c>
      <c r="W16" s="71">
        <f t="shared" ref="W16:W18" si="9">IFERROR($C$2/N16,"")</f>
        <v>1.5</v>
      </c>
      <c r="X16" s="69">
        <f t="shared" ref="X16:X18" si="10">IFERROR(SQRT(U16/W16),"")</f>
        <v>0.51577132805237746</v>
      </c>
      <c r="Y16" s="69">
        <f t="shared" ref="Y16:Y18" si="11">IFERROR(SQRT(V16/W16),"")</f>
        <v>0.8203776426653735</v>
      </c>
      <c r="Z16" s="69">
        <f>(O16-$AQ$4)/$AQ$5</f>
        <v>0.94508613014926179</v>
      </c>
      <c r="AA16" s="69">
        <f>IF($C$1=1,Z16,O16)</f>
        <v>2.4419964824656915</v>
      </c>
      <c r="AB16" s="69">
        <f>SQRT(O16)</f>
        <v>1.5626888629748699</v>
      </c>
      <c r="AC16" s="69"/>
      <c r="AS16" s="63">
        <f>IF($B$1=1,+(($I16*($H16-$D$8))-($I15*($H15-$D$8)))^2,+(($D16*($E16-$C$8))-($D15*($E15-$C$8)))^2)</f>
        <v>481.36253932508765</v>
      </c>
    </row>
    <row r="17" spans="1:46">
      <c r="A17" s="12">
        <v>3</v>
      </c>
      <c r="B17" s="12" t="s">
        <v>298</v>
      </c>
      <c r="C17" s="12">
        <v>3</v>
      </c>
      <c r="D17" s="12">
        <v>1.01</v>
      </c>
      <c r="E17" s="10">
        <v>2.93</v>
      </c>
      <c r="F17" s="41">
        <f>E17*D17</f>
        <v>2.9593000000000003</v>
      </c>
      <c r="G17" s="41">
        <f>((E17-$C$8)/$C$8)*(D17*$C$2/$C$3)</f>
        <v>-0.68386236599890726</v>
      </c>
      <c r="H17" s="41">
        <f>ABS(D17-$C$5)/$C$6</f>
        <v>0.5773502691896385</v>
      </c>
      <c r="I17" s="50">
        <f>(E17-$C$8)/$C$9</f>
        <v>-0.51545782740283419</v>
      </c>
      <c r="J17" s="50">
        <f>I17*H17</f>
        <v>-0.29759971540693253</v>
      </c>
      <c r="K17" s="50">
        <f>((I17-$D$8)/$D$8)*(H17*$D$2/$D$3)</f>
        <v>1.6380764478960639</v>
      </c>
      <c r="L17" s="50">
        <f>IF($C$1=1,K17,G17)</f>
        <v>-0.68386236599890726</v>
      </c>
      <c r="M17" s="67" t="s">
        <v>28</v>
      </c>
      <c r="N17" s="67" t="s">
        <v>29</v>
      </c>
      <c r="O17" s="61" t="s">
        <v>30</v>
      </c>
      <c r="P17" s="61" t="s">
        <v>31</v>
      </c>
      <c r="Q17" s="61"/>
      <c r="R17" s="61" t="s">
        <v>32</v>
      </c>
      <c r="T17" s="61" t="str">
        <f t="shared" si="6"/>
        <v/>
      </c>
      <c r="U17" s="61" t="str">
        <f t="shared" si="7"/>
        <v/>
      </c>
      <c r="V17" s="61">
        <f t="shared" si="8"/>
        <v>0</v>
      </c>
      <c r="W17" s="71" t="str">
        <f t="shared" si="9"/>
        <v/>
      </c>
      <c r="X17" s="69" t="str">
        <f t="shared" si="10"/>
        <v/>
      </c>
      <c r="Y17" s="69" t="str">
        <f t="shared" si="11"/>
        <v/>
      </c>
      <c r="Z17" s="69"/>
      <c r="AS17" s="63">
        <f>IF($B$1=1,+(($I17*($H17-$D$8))-($I16*($H16-$D$8)))^2,+(($D17*($E17-$C$8))-($D16*($E16-$C$8)))^2)</f>
        <v>2.152898354888928</v>
      </c>
      <c r="AT17" s="63">
        <f>IF($B$1=1,+(($I17*($H17-$D$8))-($I15*($H15-$D$8)))^2,+(($D17*($E17-$C$8))-($D15*($E15-$C$8)))^2)</f>
        <v>419.13144528999999</v>
      </c>
    </row>
    <row r="18" spans="1:46">
      <c r="E18" s="10"/>
      <c r="F18" s="41"/>
      <c r="H18" s="41"/>
      <c r="I18" s="50"/>
      <c r="J18" s="50"/>
      <c r="K18" s="50"/>
      <c r="L18" s="50"/>
      <c r="M18" s="67" cm="1">
        <f t="array" ref="M18:M20">_xlfn.SEQUENCE(3,,3+2,1)</f>
        <v>5</v>
      </c>
      <c r="N18" s="67" cm="1">
        <f t="array" ref="N18:N19">_xlfn.SEQUENCE(2,,0.5,1)</f>
        <v>0.5</v>
      </c>
      <c r="O18" s="61">
        <f>AVERAGE(O14:O15)</f>
        <v>0.7042796545695813</v>
      </c>
      <c r="P18" s="61">
        <f>IFERROR(P14+1/4*O14+1/4*O18,"")</f>
        <v>0.17606991364239533</v>
      </c>
      <c r="Q18" s="61"/>
      <c r="R18" s="61">
        <f>IFERROR((1/N18)*$P18,"")</f>
        <v>0.35213982728479065</v>
      </c>
      <c r="W18" s="71">
        <f t="shared" si="9"/>
        <v>6</v>
      </c>
      <c r="X18" s="69">
        <f t="shared" si="10"/>
        <v>0</v>
      </c>
      <c r="Y18" s="69">
        <f t="shared" si="11"/>
        <v>0</v>
      </c>
      <c r="Z18" s="69"/>
    </row>
    <row r="19" spans="1:46">
      <c r="E19" s="10"/>
      <c r="F19" s="41"/>
      <c r="H19" s="41"/>
      <c r="I19" s="50"/>
      <c r="J19" s="50"/>
      <c r="K19" s="50"/>
      <c r="L19" s="50"/>
      <c r="M19" s="67">
        <v>6</v>
      </c>
      <c r="N19" s="67">
        <v>1.5</v>
      </c>
      <c r="O19" s="61">
        <f t="shared" ref="O19:O21" si="12">AVERAGE(O15:O16)</f>
        <v>1.925277895802427</v>
      </c>
      <c r="P19" s="61">
        <f t="shared" ref="P19:P21" si="13">IFERROR(P15+1/4*O15+1/4*O19,"")</f>
        <v>1.5377389558049788</v>
      </c>
      <c r="Q19" s="61"/>
      <c r="R19" s="61">
        <f t="shared" ref="R19:R21" si="14">IFERROR((1/N19)*$P19,"")</f>
        <v>1.0251593038699858</v>
      </c>
      <c r="W19" s="71"/>
      <c r="X19" s="69"/>
      <c r="Y19" s="69"/>
      <c r="Z19" s="69"/>
    </row>
    <row r="20" spans="1:46">
      <c r="E20" s="10"/>
      <c r="F20" s="41"/>
      <c r="H20" s="41"/>
      <c r="I20" s="50"/>
      <c r="J20" s="50"/>
      <c r="K20" s="50"/>
      <c r="L20" s="50"/>
      <c r="M20" s="67">
        <v>7</v>
      </c>
      <c r="N20" s="67"/>
      <c r="O20" s="61">
        <f t="shared" si="12"/>
        <v>2.4419964824656915</v>
      </c>
      <c r="P20" s="61">
        <f t="shared" si="13"/>
        <v>3.8505557916048545</v>
      </c>
      <c r="Q20" s="61"/>
      <c r="R20" s="61" t="str">
        <f t="shared" si="14"/>
        <v/>
      </c>
      <c r="W20" s="71"/>
      <c r="X20" s="69"/>
      <c r="Y20" s="69"/>
      <c r="Z20" s="69"/>
    </row>
    <row r="21" spans="1:46">
      <c r="E21" s="10"/>
      <c r="F21" s="41"/>
      <c r="H21" s="41"/>
      <c r="I21" s="50"/>
      <c r="J21" s="50"/>
      <c r="K21" s="50"/>
      <c r="L21" s="50"/>
      <c r="M21" s="67"/>
      <c r="N21" s="67"/>
      <c r="O21" s="61">
        <f t="shared" si="12"/>
        <v>0.7042796545695813</v>
      </c>
      <c r="P21" s="61" t="str">
        <f t="shared" si="13"/>
        <v/>
      </c>
      <c r="Q21" s="61"/>
      <c r="R21" s="61" t="str">
        <f t="shared" si="14"/>
        <v/>
      </c>
      <c r="W21" s="71"/>
      <c r="X21" s="69"/>
      <c r="Y21" s="69"/>
      <c r="Z21" s="69"/>
    </row>
    <row r="22" spans="1:46">
      <c r="E22" s="10"/>
      <c r="F22" s="41"/>
      <c r="H22" s="41"/>
      <c r="I22" s="50"/>
      <c r="J22" s="50"/>
      <c r="K22" s="50"/>
      <c r="L22" s="50"/>
      <c r="M22" s="67"/>
      <c r="N22" s="67"/>
      <c r="O22" s="61"/>
      <c r="P22" s="61"/>
      <c r="Q22" s="61"/>
      <c r="R22" s="61"/>
      <c r="W22" s="71"/>
      <c r="X22" s="69"/>
      <c r="Y22" s="69"/>
      <c r="Z22" s="69"/>
    </row>
    <row r="23" spans="1:46">
      <c r="E23" s="10"/>
      <c r="F23" s="41"/>
      <c r="H23" s="41"/>
      <c r="I23" s="50"/>
      <c r="J23" s="50"/>
      <c r="K23" s="50"/>
      <c r="L23" s="50"/>
      <c r="M23" s="67"/>
      <c r="N23" s="67"/>
      <c r="O23" s="61"/>
      <c r="P23" s="61"/>
      <c r="Q23" s="61"/>
      <c r="R23" s="61"/>
      <c r="W23" s="71"/>
      <c r="X23" s="69"/>
      <c r="Y23" s="69"/>
      <c r="Z23" s="69"/>
    </row>
    <row r="24" spans="1:46">
      <c r="E24" s="10"/>
      <c r="F24" s="41"/>
      <c r="H24" s="41"/>
      <c r="I24" s="50"/>
      <c r="J24" s="50"/>
      <c r="K24" s="50"/>
      <c r="L24" s="50"/>
      <c r="M24" s="67"/>
      <c r="N24" s="67"/>
      <c r="O24" s="61"/>
      <c r="P24" s="61"/>
      <c r="Q24" s="61"/>
      <c r="R24" s="61"/>
      <c r="W24" s="71"/>
      <c r="X24" s="69"/>
      <c r="Y24" s="69"/>
      <c r="Z24" s="69"/>
    </row>
    <row r="25" spans="1:46">
      <c r="E25" s="10"/>
      <c r="F25" s="41"/>
      <c r="H25" s="41"/>
      <c r="I25" s="50"/>
      <c r="J25" s="50"/>
      <c r="K25" s="50"/>
      <c r="L25" s="50"/>
      <c r="M25" s="67"/>
      <c r="N25" s="67"/>
      <c r="O25" s="61"/>
      <c r="P25" s="61"/>
      <c r="Q25" s="61"/>
      <c r="R25" s="61"/>
      <c r="W25" s="71"/>
      <c r="X25" s="69"/>
      <c r="Y25" s="69"/>
      <c r="Z25" s="69"/>
    </row>
    <row r="26" spans="1:46">
      <c r="E26" s="10"/>
      <c r="F26" s="41"/>
      <c r="H26" s="41"/>
      <c r="I26" s="50"/>
      <c r="J26" s="50"/>
      <c r="K26" s="50"/>
      <c r="L26" s="50"/>
      <c r="M26" s="67"/>
      <c r="N26" s="67"/>
      <c r="O26" s="61"/>
      <c r="P26" s="61"/>
      <c r="Q26" s="61"/>
      <c r="R26" s="61"/>
      <c r="W26" s="71"/>
      <c r="X26" s="69"/>
      <c r="Y26" s="69"/>
      <c r="Z26" s="69"/>
    </row>
    <row r="27" spans="1:46">
      <c r="E27" s="10"/>
      <c r="F27" s="41"/>
      <c r="H27" s="41"/>
      <c r="I27" s="50"/>
      <c r="J27" s="50"/>
      <c r="K27" s="50"/>
      <c r="L27" s="50"/>
      <c r="M27" s="67"/>
      <c r="N27" s="67"/>
      <c r="O27" s="61"/>
      <c r="P27" s="61"/>
      <c r="Q27" s="61"/>
      <c r="R27" s="61"/>
      <c r="W27" s="71"/>
      <c r="X27" s="69"/>
      <c r="Y27" s="69"/>
      <c r="Z27" s="69"/>
    </row>
    <row r="28" spans="1:46">
      <c r="E28" s="10"/>
      <c r="F28" s="41"/>
      <c r="H28" s="41"/>
      <c r="I28" s="50"/>
      <c r="J28" s="50"/>
      <c r="K28" s="50"/>
      <c r="L28" s="50"/>
      <c r="M28" s="67"/>
      <c r="N28" s="67"/>
      <c r="O28" s="61"/>
      <c r="P28" s="61"/>
      <c r="Q28" s="61"/>
      <c r="R28" s="61"/>
      <c r="W28" s="71"/>
      <c r="X28" s="69"/>
      <c r="Y28" s="69"/>
      <c r="Z28" s="69"/>
    </row>
    <row r="29" spans="1:46">
      <c r="E29" s="10"/>
      <c r="F29" s="41"/>
      <c r="H29" s="41"/>
      <c r="I29" s="50"/>
      <c r="J29" s="50"/>
      <c r="K29" s="50"/>
      <c r="L29" s="50"/>
      <c r="M29" s="67"/>
      <c r="N29" s="67"/>
      <c r="O29" s="61"/>
      <c r="P29" s="61"/>
      <c r="Q29" s="61"/>
      <c r="R29" s="61"/>
      <c r="W29" s="71"/>
      <c r="X29" s="69"/>
      <c r="Y29" s="69"/>
      <c r="Z29" s="69"/>
    </row>
    <row r="30" spans="1:46">
      <c r="E30" s="10"/>
      <c r="F30" s="41"/>
      <c r="H30" s="41"/>
      <c r="I30" s="50"/>
      <c r="J30" s="50"/>
      <c r="K30" s="50"/>
      <c r="L30" s="50"/>
      <c r="M30" s="67"/>
      <c r="N30" s="67"/>
      <c r="O30" s="61"/>
      <c r="P30" s="61"/>
      <c r="Q30" s="61"/>
      <c r="R30" s="61"/>
      <c r="W30" s="71"/>
      <c r="X30" s="69"/>
      <c r="Y30" s="69"/>
      <c r="Z30" s="69"/>
    </row>
    <row r="31" spans="1:46">
      <c r="E31" s="10"/>
      <c r="F31" s="41"/>
      <c r="H31" s="41"/>
      <c r="I31" s="50"/>
      <c r="J31" s="50"/>
      <c r="K31" s="50"/>
      <c r="L31" s="50"/>
      <c r="M31" s="67"/>
      <c r="N31" s="67"/>
      <c r="O31" s="61"/>
      <c r="P31" s="61"/>
      <c r="Q31" s="61"/>
      <c r="R31" s="61"/>
      <c r="W31" s="71"/>
      <c r="X31" s="69"/>
      <c r="Y31" s="69"/>
      <c r="Z31" s="69"/>
    </row>
    <row r="32" spans="1:46">
      <c r="E32" s="10"/>
      <c r="F32" s="41"/>
      <c r="H32" s="41"/>
      <c r="I32" s="50"/>
      <c r="J32" s="50"/>
      <c r="K32" s="50"/>
      <c r="L32" s="50"/>
      <c r="M32" s="67"/>
      <c r="N32" s="67"/>
      <c r="O32" s="61"/>
      <c r="P32" s="61"/>
      <c r="Q32" s="61"/>
      <c r="R32" s="61"/>
      <c r="W32" s="71"/>
      <c r="X32" s="69"/>
      <c r="Y32" s="69"/>
      <c r="Z32" s="69"/>
    </row>
    <row r="33" spans="1:26">
      <c r="E33" s="10"/>
      <c r="F33" s="41"/>
      <c r="H33" s="41"/>
      <c r="I33" s="50"/>
      <c r="J33" s="50"/>
      <c r="K33" s="50"/>
      <c r="L33" s="50"/>
      <c r="M33" s="67"/>
      <c r="N33" s="67"/>
      <c r="O33" s="61"/>
      <c r="P33" s="61"/>
      <c r="Q33" s="61"/>
      <c r="R33" s="61"/>
      <c r="W33" s="71"/>
      <c r="X33" s="69"/>
      <c r="Y33" s="69"/>
      <c r="Z33" s="69"/>
    </row>
    <row r="34" spans="1:26">
      <c r="E34" s="10"/>
      <c r="F34" s="41"/>
      <c r="H34" s="41"/>
      <c r="I34" s="50"/>
      <c r="J34" s="50"/>
      <c r="K34" s="50"/>
      <c r="L34" s="50"/>
      <c r="M34" s="67"/>
      <c r="N34" s="67"/>
      <c r="O34" s="61"/>
      <c r="P34" s="61"/>
      <c r="Q34" s="61"/>
      <c r="R34" s="61"/>
      <c r="W34" s="71"/>
      <c r="X34" s="69"/>
      <c r="Y34" s="69"/>
      <c r="Z34" s="69"/>
    </row>
    <row r="35" spans="1:26">
      <c r="E35" s="10"/>
      <c r="F35" s="41"/>
      <c r="H35" s="41"/>
      <c r="I35" s="50"/>
      <c r="J35" s="50"/>
      <c r="K35" s="50"/>
      <c r="L35" s="50"/>
      <c r="M35" s="67"/>
      <c r="N35" s="67"/>
      <c r="O35" s="61"/>
      <c r="P35" s="61"/>
      <c r="Q35" s="61"/>
      <c r="R35" s="61"/>
      <c r="W35" s="71"/>
      <c r="X35" s="69"/>
      <c r="Y35" s="69"/>
      <c r="Z35" s="69"/>
    </row>
    <row r="36" spans="1:26">
      <c r="E36" s="10"/>
      <c r="F36" s="41"/>
      <c r="H36" s="41"/>
      <c r="I36" s="50"/>
      <c r="J36" s="50"/>
      <c r="K36" s="50"/>
      <c r="L36" s="50"/>
      <c r="M36" s="67"/>
      <c r="N36" s="67"/>
      <c r="O36" s="61"/>
      <c r="P36" s="61"/>
      <c r="Q36" s="61"/>
      <c r="R36" s="61"/>
      <c r="W36" s="71"/>
      <c r="X36" s="69"/>
      <c r="Y36" s="69"/>
      <c r="Z36" s="69"/>
    </row>
    <row r="37" spans="1:26">
      <c r="E37" s="10"/>
      <c r="F37" s="41"/>
      <c r="H37" s="41"/>
      <c r="I37" s="50"/>
      <c r="J37" s="50"/>
      <c r="K37" s="50"/>
      <c r="L37" s="50"/>
      <c r="M37" s="67"/>
      <c r="N37" s="67"/>
      <c r="O37" s="61"/>
      <c r="P37" s="61"/>
      <c r="Q37" s="61"/>
      <c r="R37" s="61"/>
      <c r="W37" s="71"/>
      <c r="X37" s="69"/>
      <c r="Y37" s="69"/>
      <c r="Z37" s="69"/>
    </row>
    <row r="38" spans="1:26">
      <c r="E38" s="10"/>
      <c r="F38" s="41"/>
      <c r="G38" s="48"/>
      <c r="H38" s="41"/>
      <c r="I38" s="50"/>
      <c r="J38" s="50"/>
      <c r="K38" s="50"/>
      <c r="L38" s="50"/>
      <c r="M38" s="67"/>
      <c r="N38" s="67"/>
      <c r="O38" s="61"/>
      <c r="P38" s="61"/>
      <c r="Q38" s="61"/>
      <c r="R38" s="61"/>
      <c r="W38" s="71"/>
      <c r="X38" s="69"/>
      <c r="Y38" s="69"/>
      <c r="Z38" s="69"/>
    </row>
    <row r="39" spans="1:26">
      <c r="A39" s="1"/>
      <c r="E39" s="11"/>
      <c r="F39" s="41"/>
      <c r="H39" s="41"/>
      <c r="I39" s="50"/>
      <c r="J39" s="50"/>
      <c r="K39" s="50"/>
      <c r="L39" s="50"/>
      <c r="M39" s="67"/>
      <c r="N39" s="67"/>
      <c r="O39" s="61"/>
      <c r="P39" s="61"/>
      <c r="Q39" s="61"/>
      <c r="R39" s="61"/>
      <c r="W39" s="71"/>
      <c r="X39" s="69"/>
      <c r="Y39" s="69"/>
      <c r="Z39" s="69"/>
    </row>
    <row r="40" spans="1:26">
      <c r="E40" s="11"/>
      <c r="F40" s="41"/>
      <c r="H40" s="41"/>
      <c r="I40" s="50"/>
      <c r="J40" s="50"/>
      <c r="K40" s="50"/>
      <c r="L40" s="50"/>
      <c r="M40" s="67"/>
      <c r="N40" s="67"/>
      <c r="O40" s="61"/>
      <c r="P40" s="61"/>
      <c r="Q40" s="61"/>
      <c r="R40" s="61"/>
      <c r="W40" s="71"/>
      <c r="X40" s="69"/>
      <c r="Y40" s="69"/>
      <c r="Z40" s="69"/>
    </row>
    <row r="41" spans="1:26">
      <c r="E41" s="11"/>
      <c r="F41" s="41"/>
      <c r="H41" s="41"/>
      <c r="I41" s="50"/>
      <c r="J41" s="50"/>
      <c r="K41" s="50"/>
      <c r="L41" s="50"/>
      <c r="M41" s="67"/>
      <c r="N41" s="67"/>
      <c r="O41" s="61"/>
      <c r="P41" s="61"/>
      <c r="Q41" s="61"/>
      <c r="R41" s="61"/>
      <c r="W41" s="71"/>
      <c r="X41" s="69"/>
      <c r="Y41" s="69"/>
      <c r="Z41" s="69"/>
    </row>
    <row r="42" spans="1:26">
      <c r="E42" s="11"/>
      <c r="F42" s="41"/>
      <c r="H42" s="41"/>
      <c r="I42" s="50"/>
      <c r="J42" s="50"/>
      <c r="K42" s="50"/>
      <c r="L42" s="50"/>
      <c r="M42" s="67"/>
      <c r="N42" s="67"/>
      <c r="O42" s="61"/>
      <c r="P42" s="61"/>
      <c r="Q42" s="61"/>
      <c r="R42" s="61"/>
      <c r="W42" s="71"/>
      <c r="X42" s="69"/>
      <c r="Y42" s="69"/>
      <c r="Z42" s="69"/>
    </row>
    <row r="43" spans="1:26">
      <c r="E43" s="11"/>
      <c r="F43" s="41"/>
      <c r="H43" s="41"/>
      <c r="I43" s="50"/>
      <c r="J43" s="50"/>
      <c r="K43" s="50"/>
      <c r="L43" s="50"/>
      <c r="M43" s="67"/>
      <c r="N43" s="67"/>
      <c r="O43" s="61"/>
      <c r="P43" s="61"/>
      <c r="Q43" s="61"/>
      <c r="R43" s="61"/>
      <c r="W43" s="71"/>
      <c r="X43" s="69"/>
      <c r="Y43" s="69"/>
      <c r="Z43" s="69"/>
    </row>
    <row r="44" spans="1:26">
      <c r="E44" s="11"/>
      <c r="F44" s="41"/>
      <c r="H44" s="41"/>
      <c r="I44" s="50"/>
      <c r="J44" s="50"/>
      <c r="K44" s="50"/>
      <c r="L44" s="50"/>
      <c r="M44" s="67"/>
      <c r="N44" s="67"/>
      <c r="O44" s="61"/>
      <c r="P44" s="61"/>
      <c r="Q44" s="61"/>
      <c r="R44" s="61"/>
      <c r="W44" s="71"/>
      <c r="X44" s="69"/>
      <c r="Y44" s="69"/>
      <c r="Z44" s="69"/>
    </row>
    <row r="45" spans="1:26">
      <c r="E45" s="11"/>
      <c r="F45" s="41"/>
      <c r="H45" s="41"/>
      <c r="I45" s="50"/>
      <c r="J45" s="50"/>
      <c r="K45" s="50"/>
      <c r="L45" s="50"/>
      <c r="M45" s="67"/>
      <c r="N45" s="67"/>
      <c r="O45" s="61"/>
      <c r="P45" s="61"/>
      <c r="Q45" s="61"/>
      <c r="R45" s="61"/>
      <c r="W45" s="71"/>
      <c r="X45" s="69"/>
      <c r="Y45" s="69"/>
      <c r="Z45" s="69"/>
    </row>
    <row r="46" spans="1:26">
      <c r="E46" s="11"/>
      <c r="F46" s="41"/>
      <c r="H46" s="41"/>
      <c r="I46" s="50"/>
      <c r="J46" s="50"/>
      <c r="K46" s="50"/>
      <c r="L46" s="50"/>
      <c r="M46" s="67"/>
      <c r="N46" s="67"/>
      <c r="O46" s="61"/>
      <c r="P46" s="61"/>
      <c r="Q46" s="61"/>
      <c r="R46" s="61"/>
      <c r="W46" s="71"/>
      <c r="X46" s="69"/>
      <c r="Y46" s="69"/>
      <c r="Z46" s="69"/>
    </row>
    <row r="47" spans="1:26">
      <c r="F47" s="41"/>
      <c r="H47" s="41"/>
      <c r="I47" s="50"/>
      <c r="J47" s="50"/>
      <c r="K47" s="50"/>
      <c r="L47" s="50"/>
      <c r="M47" s="67"/>
      <c r="N47" s="67"/>
      <c r="O47" s="61"/>
      <c r="P47" s="61"/>
      <c r="Q47" s="61"/>
      <c r="R47" s="61"/>
      <c r="W47" s="71"/>
      <c r="X47" s="69"/>
      <c r="Y47" s="69"/>
      <c r="Z47" s="69"/>
    </row>
    <row r="48" spans="1:26">
      <c r="F48" s="41"/>
      <c r="H48" s="41"/>
      <c r="I48" s="50"/>
      <c r="J48" s="50"/>
      <c r="K48" s="50"/>
      <c r="L48" s="50"/>
      <c r="M48" s="67"/>
      <c r="N48" s="67"/>
      <c r="O48" s="61"/>
      <c r="P48" s="61"/>
      <c r="Q48" s="61"/>
      <c r="R48" s="61"/>
      <c r="W48" s="71"/>
      <c r="X48" s="69"/>
      <c r="Y48" s="69"/>
      <c r="Z48" s="69"/>
    </row>
    <row r="49" spans="6:26">
      <c r="F49" s="41"/>
      <c r="H49" s="41"/>
      <c r="I49" s="50"/>
      <c r="J49" s="50"/>
      <c r="K49" s="50"/>
      <c r="L49" s="50"/>
      <c r="M49" s="67"/>
      <c r="N49" s="67"/>
      <c r="O49" s="61"/>
      <c r="P49" s="61"/>
      <c r="Q49" s="61"/>
      <c r="R49" s="61"/>
      <c r="W49" s="71"/>
      <c r="X49" s="69"/>
      <c r="Y49" s="69"/>
      <c r="Z49" s="69"/>
    </row>
    <row r="50" spans="6:26">
      <c r="F50" s="41"/>
      <c r="H50" s="41"/>
      <c r="I50" s="50"/>
      <c r="J50" s="50"/>
      <c r="K50" s="50"/>
      <c r="L50" s="50"/>
      <c r="M50" s="67"/>
      <c r="N50" s="67"/>
      <c r="O50" s="61"/>
      <c r="P50" s="61"/>
      <c r="Q50" s="61"/>
      <c r="R50" s="61"/>
      <c r="W50" s="71"/>
      <c r="X50" s="69"/>
      <c r="Y50" s="69"/>
      <c r="Z50" s="69"/>
    </row>
    <row r="51" spans="6:26">
      <c r="F51" s="41"/>
      <c r="H51" s="41"/>
      <c r="I51" s="50"/>
      <c r="J51" s="50"/>
      <c r="K51" s="50"/>
      <c r="L51" s="50"/>
      <c r="M51" s="67"/>
      <c r="N51" s="67"/>
      <c r="O51" s="61"/>
      <c r="P51" s="61"/>
      <c r="Q51" s="61"/>
      <c r="R51" s="61"/>
      <c r="W51" s="71"/>
      <c r="X51" s="69"/>
      <c r="Y51" s="69"/>
      <c r="Z51" s="69"/>
    </row>
  </sheetData>
  <phoneticPr fontId="9" type="noConversion"/>
  <pageMargins left="0.7" right="0.7" top="0.75" bottom="0.75" header="0.3" footer="0.3"/>
  <pageSetup paperSize="9" orientation="portrait" horizontalDpi="1200" verticalDpi="1200" r:id="rId1"/>
  <drawing r:id="rId2"/>
  <legacyDrawing r:id="rId3"/>
  <oleObjects>
    <mc:AlternateContent xmlns:mc="http://schemas.openxmlformats.org/markup-compatibility/2006">
      <mc:Choice Requires="x14">
        <oleObject progId="Word.Document.12" shapeId="61442" r:id="rId4">
          <objectPr defaultSize="0" r:id="rId5">
            <anchor moveWithCells="1">
              <from>
                <xdr:col>0</xdr:col>
                <xdr:colOff>0</xdr:colOff>
                <xdr:row>11</xdr:row>
                <xdr:rowOff>57150</xdr:rowOff>
              </from>
              <to>
                <xdr:col>2</xdr:col>
                <xdr:colOff>561975</xdr:colOff>
                <xdr:row>12</xdr:row>
                <xdr:rowOff>133350</xdr:rowOff>
              </to>
            </anchor>
          </objectPr>
        </oleObject>
      </mc:Choice>
      <mc:Fallback>
        <oleObject progId="Word.Document.12" shapeId="61442" r:id="rId4"/>
      </mc:Fallback>
    </mc:AlternateContent>
    <mc:AlternateContent xmlns:mc="http://schemas.openxmlformats.org/markup-compatibility/2006">
      <mc:Choice Requires="x14">
        <oleObject progId="Word.Document.12" shapeId="61443" r:id="rId6">
          <objectPr defaultSize="0" r:id="rId7">
            <anchor moveWithCells="1">
              <from>
                <xdr:col>0</xdr:col>
                <xdr:colOff>0</xdr:colOff>
                <xdr:row>9</xdr:row>
                <xdr:rowOff>19050</xdr:rowOff>
              </from>
              <to>
                <xdr:col>3</xdr:col>
                <xdr:colOff>552450</xdr:colOff>
                <xdr:row>10</xdr:row>
                <xdr:rowOff>190500</xdr:rowOff>
              </to>
            </anchor>
          </objectPr>
        </oleObject>
      </mc:Choice>
      <mc:Fallback>
        <oleObject progId="Word.Document.12" shapeId="61443" r:id="rId6"/>
      </mc:Fallback>
    </mc:AlternateContent>
  </oleObjects>
  <controls>
    <mc:AlternateContent xmlns:mc="http://schemas.openxmlformats.org/markup-compatibility/2006">
      <mc:Choice Requires="x14">
        <control shapeId="61441" r:id="rId8" name="CmdBVarioTool">
          <controlPr defaultSize="0" autoLine="0" r:id="rId9">
            <anchor moveWithCells="1">
              <from>
                <xdr:col>0</xdr:col>
                <xdr:colOff>66675</xdr:colOff>
                <xdr:row>0</xdr:row>
                <xdr:rowOff>19050</xdr:rowOff>
              </from>
              <to>
                <xdr:col>2</xdr:col>
                <xdr:colOff>57150</xdr:colOff>
                <xdr:row>0</xdr:row>
                <xdr:rowOff>466725</xdr:rowOff>
              </to>
            </anchor>
          </controlPr>
        </control>
      </mc:Choice>
      <mc:Fallback>
        <control shapeId="61441" r:id="rId8" name="CmdBVarioToo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30F87-7CF1-4219-B6D1-57FFDF63CC88}">
  <sheetPr codeName="Hoja2"/>
  <dimension ref="A1:DJ324"/>
  <sheetViews>
    <sheetView topLeftCell="A70" workbookViewId="0">
      <selection activeCell="F101" sqref="F101"/>
    </sheetView>
  </sheetViews>
  <sheetFormatPr baseColWidth="10" defaultRowHeight="15"/>
  <cols>
    <col min="2" max="2" width="11.42578125" customWidth="1"/>
  </cols>
  <sheetData>
    <row r="1" spans="1:25">
      <c r="A1" s="72" t="s">
        <v>295</v>
      </c>
      <c r="B1" s="72"/>
      <c r="C1" s="72"/>
      <c r="D1" s="72"/>
      <c r="E1" s="72"/>
      <c r="F1" s="72"/>
      <c r="G1" s="72"/>
      <c r="H1" s="72"/>
      <c r="I1" s="72"/>
    </row>
    <row r="2" spans="1:25">
      <c r="A2" s="72" t="s">
        <v>294</v>
      </c>
      <c r="B2" s="72"/>
      <c r="C2" s="72"/>
      <c r="D2" s="72"/>
      <c r="E2" s="72"/>
      <c r="F2" s="72"/>
      <c r="G2" s="72"/>
      <c r="H2" s="72"/>
      <c r="I2" s="72"/>
    </row>
    <row r="3" spans="1:25">
      <c r="W3" t="s">
        <v>67</v>
      </c>
      <c r="X3">
        <f>23+31/60+35.9/3600</f>
        <v>23.526638888888886</v>
      </c>
      <c r="Y3">
        <f xml:space="preserve"> 87+16/60+33.75/3600</f>
        <v>87.276041666666671</v>
      </c>
    </row>
    <row r="5" spans="1:25">
      <c r="A5" s="26" t="s">
        <v>286</v>
      </c>
      <c r="W5" t="s">
        <v>68</v>
      </c>
      <c r="X5">
        <f xml:space="preserve"> 23+27/60+57.33/3600</f>
        <v>23.465924999999999</v>
      </c>
      <c r="Y5">
        <f>87+19/60+39.75/3600</f>
        <v>87.327708333333334</v>
      </c>
    </row>
    <row r="6" spans="1:25" s="21" customFormat="1">
      <c r="A6" s="22" t="s">
        <v>42</v>
      </c>
      <c r="B6" s="22" t="s">
        <v>57</v>
      </c>
      <c r="C6" s="22" t="s">
        <v>33</v>
      </c>
      <c r="D6" s="22" t="s">
        <v>63</v>
      </c>
      <c r="E6" s="22" t="s">
        <v>34</v>
      </c>
      <c r="F6" s="22" t="s">
        <v>51</v>
      </c>
      <c r="G6" s="22" t="s">
        <v>52</v>
      </c>
      <c r="H6" s="22" t="s">
        <v>53</v>
      </c>
      <c r="I6" s="22" t="s">
        <v>54</v>
      </c>
      <c r="J6" s="22" t="s">
        <v>58</v>
      </c>
      <c r="K6" s="22" t="s">
        <v>59</v>
      </c>
      <c r="L6" s="22" t="s">
        <v>60</v>
      </c>
      <c r="M6" s="22" t="s">
        <v>61</v>
      </c>
      <c r="N6" s="22" t="s">
        <v>62</v>
      </c>
      <c r="O6" s="22" t="s">
        <v>55</v>
      </c>
      <c r="P6" s="22" t="s">
        <v>56</v>
      </c>
      <c r="Q6" s="22" t="s">
        <v>35</v>
      </c>
      <c r="R6" s="22" t="s">
        <v>36</v>
      </c>
      <c r="S6" s="22" t="s">
        <v>37</v>
      </c>
      <c r="T6" s="22" t="s">
        <v>38</v>
      </c>
      <c r="U6" s="22" t="s">
        <v>39</v>
      </c>
      <c r="V6" s="22" t="s">
        <v>40</v>
      </c>
      <c r="W6" s="22" t="s">
        <v>41</v>
      </c>
      <c r="X6" t="s">
        <v>64</v>
      </c>
      <c r="Y6" t="s">
        <v>65</v>
      </c>
    </row>
    <row r="7" spans="1:25">
      <c r="A7" t="s">
        <v>43</v>
      </c>
      <c r="B7">
        <v>1</v>
      </c>
      <c r="C7" s="20">
        <v>9.06</v>
      </c>
      <c r="D7" s="23">
        <v>26</v>
      </c>
      <c r="E7" s="20">
        <v>3.64</v>
      </c>
      <c r="F7" s="20">
        <v>952</v>
      </c>
      <c r="G7" s="20">
        <v>60.92</v>
      </c>
      <c r="H7" s="20">
        <v>26.41</v>
      </c>
      <c r="I7" s="20">
        <v>423.59</v>
      </c>
      <c r="J7" s="19">
        <v>4.1210000000000004</v>
      </c>
      <c r="K7" s="19">
        <v>0.56699999999999995</v>
      </c>
      <c r="L7" s="19">
        <v>64.239999999999995</v>
      </c>
      <c r="M7" s="23">
        <v>821.3</v>
      </c>
      <c r="N7" s="19">
        <v>0.69599999999999995</v>
      </c>
      <c r="O7" s="23">
        <v>323.5</v>
      </c>
      <c r="P7" s="20">
        <v>72.180000000000007</v>
      </c>
      <c r="Q7" s="20">
        <v>2.8</v>
      </c>
      <c r="R7" s="19">
        <v>0.33</v>
      </c>
      <c r="S7" s="19">
        <v>0.54800000000000004</v>
      </c>
      <c r="T7" s="20">
        <v>23.28</v>
      </c>
      <c r="U7" s="19">
        <v>0.25600000000000001</v>
      </c>
      <c r="V7" s="19">
        <v>0.186</v>
      </c>
      <c r="W7" s="19">
        <v>0.625</v>
      </c>
      <c r="X7">
        <v>23.523616666666666</v>
      </c>
      <c r="Y7">
        <v>87.286419444444448</v>
      </c>
    </row>
    <row r="8" spans="1:25">
      <c r="A8" t="s">
        <v>44</v>
      </c>
      <c r="B8">
        <v>1.01</v>
      </c>
      <c r="C8" s="20">
        <v>8.94</v>
      </c>
      <c r="D8" s="23">
        <v>25.9</v>
      </c>
      <c r="E8" s="20">
        <v>3.85</v>
      </c>
      <c r="F8" s="20">
        <v>1019.5</v>
      </c>
      <c r="G8" s="20">
        <v>63.22</v>
      </c>
      <c r="H8" s="20">
        <v>26.19</v>
      </c>
      <c r="I8" s="20">
        <v>417.63</v>
      </c>
      <c r="J8" s="19">
        <v>3.97</v>
      </c>
      <c r="K8" s="19">
        <v>0.55100000000000005</v>
      </c>
      <c r="L8" s="19">
        <v>61.58</v>
      </c>
      <c r="M8" s="23">
        <v>764.7</v>
      </c>
      <c r="N8" s="19">
        <v>1.478</v>
      </c>
      <c r="O8" s="23">
        <v>348.7</v>
      </c>
      <c r="P8" s="20">
        <v>77.930000000000007</v>
      </c>
      <c r="Q8" s="20">
        <v>2.5299999999999998</v>
      </c>
      <c r="R8" s="19">
        <v>0.312</v>
      </c>
      <c r="S8" s="19">
        <v>0.51900000000000002</v>
      </c>
      <c r="T8" s="20">
        <v>22.27</v>
      </c>
      <c r="U8" s="19">
        <v>0.24199999999999999</v>
      </c>
      <c r="V8" s="19">
        <v>0.17299999999999999</v>
      </c>
      <c r="W8" s="19">
        <v>0.60299999999999998</v>
      </c>
      <c r="X8">
        <v>23.515036111111112</v>
      </c>
      <c r="Y8">
        <v>87.291997222222221</v>
      </c>
    </row>
    <row r="9" spans="1:25">
      <c r="A9" t="s">
        <v>45</v>
      </c>
      <c r="B9">
        <v>1</v>
      </c>
      <c r="C9" s="20">
        <v>10.220000000000001</v>
      </c>
      <c r="D9" s="23">
        <v>25.8</v>
      </c>
      <c r="E9" s="20">
        <v>4.04</v>
      </c>
      <c r="F9" s="20">
        <v>1115</v>
      </c>
      <c r="G9" s="20">
        <v>65.56</v>
      </c>
      <c r="H9" s="20">
        <v>27.36</v>
      </c>
      <c r="I9" s="20">
        <v>466.8</v>
      </c>
      <c r="J9" s="19">
        <v>4.2309999999999999</v>
      </c>
      <c r="K9" s="19">
        <v>0.6</v>
      </c>
      <c r="L9" s="19">
        <v>64.173000000000002</v>
      </c>
      <c r="M9" s="23">
        <v>1144.2</v>
      </c>
      <c r="N9" s="19">
        <v>1.345</v>
      </c>
      <c r="O9" s="23">
        <v>371.7</v>
      </c>
      <c r="P9" s="20">
        <v>83.99</v>
      </c>
      <c r="Q9" s="20">
        <v>2.94</v>
      </c>
      <c r="R9" s="19">
        <v>0.34599999999999997</v>
      </c>
      <c r="S9" s="19">
        <v>0.48799999999999999</v>
      </c>
      <c r="T9" s="20">
        <v>21.84</v>
      </c>
      <c r="U9" s="19">
        <v>0.22800000000000001</v>
      </c>
      <c r="V9" s="19">
        <v>0.16400000000000001</v>
      </c>
      <c r="W9" s="19">
        <v>0.996</v>
      </c>
      <c r="X9">
        <v>23.507669444444446</v>
      </c>
      <c r="Y9">
        <v>87.29228055555555</v>
      </c>
    </row>
    <row r="10" spans="1:25">
      <c r="A10" t="s">
        <v>46</v>
      </c>
      <c r="B10">
        <v>1.01</v>
      </c>
      <c r="C10" s="20">
        <v>10.02</v>
      </c>
      <c r="D10" s="23">
        <v>25.7</v>
      </c>
      <c r="E10" s="20">
        <v>3.99</v>
      </c>
      <c r="F10" s="20">
        <v>1064.5</v>
      </c>
      <c r="G10" s="20">
        <v>64.62</v>
      </c>
      <c r="H10" s="20">
        <v>26.95</v>
      </c>
      <c r="I10" s="20">
        <v>461.6</v>
      </c>
      <c r="J10" s="19">
        <v>3.9950000000000001</v>
      </c>
      <c r="K10" s="19">
        <v>0.57499999999999996</v>
      </c>
      <c r="L10" s="19">
        <v>62.405000000000001</v>
      </c>
      <c r="M10" s="23">
        <v>1091.5</v>
      </c>
      <c r="N10" s="19">
        <v>1.2629999999999999</v>
      </c>
      <c r="O10" s="23">
        <v>360.9</v>
      </c>
      <c r="P10" s="20">
        <v>80.12</v>
      </c>
      <c r="Q10" s="20">
        <v>2.79</v>
      </c>
      <c r="R10" s="19">
        <v>0.33300000000000002</v>
      </c>
      <c r="S10" s="19">
        <v>0.45700000000000002</v>
      </c>
      <c r="T10" s="20">
        <v>20.85</v>
      </c>
      <c r="U10" s="19">
        <v>0.28399999999999997</v>
      </c>
      <c r="V10" s="19">
        <v>0.20399999999999999</v>
      </c>
      <c r="W10" s="19">
        <v>0.86099999999999999</v>
      </c>
      <c r="X10">
        <v>23.50095</v>
      </c>
      <c r="Y10">
        <v>87.291336111111107</v>
      </c>
    </row>
    <row r="11" spans="1:25">
      <c r="A11" t="s">
        <v>47</v>
      </c>
      <c r="B11">
        <v>1</v>
      </c>
      <c r="C11" s="20">
        <v>9.74</v>
      </c>
      <c r="D11" s="23">
        <v>25.9</v>
      </c>
      <c r="E11" s="20">
        <v>3.65</v>
      </c>
      <c r="F11" s="20">
        <v>1024.5</v>
      </c>
      <c r="G11" s="20">
        <v>63.53</v>
      </c>
      <c r="H11" s="20">
        <v>26.76</v>
      </c>
      <c r="I11" s="20">
        <v>431</v>
      </c>
      <c r="J11" s="19">
        <v>3.681</v>
      </c>
      <c r="K11" s="19">
        <v>0.55600000000000005</v>
      </c>
      <c r="L11" s="19">
        <v>58.807000000000002</v>
      </c>
      <c r="M11" s="23">
        <v>1046.0999999999999</v>
      </c>
      <c r="N11" s="19">
        <v>1.1850000000000001</v>
      </c>
      <c r="O11" s="23">
        <v>353</v>
      </c>
      <c r="P11" s="20">
        <v>74.75</v>
      </c>
      <c r="Q11" s="20">
        <v>2.4700000000000002</v>
      </c>
      <c r="R11" s="19">
        <v>0.32</v>
      </c>
      <c r="S11" s="19">
        <v>0.434</v>
      </c>
      <c r="T11" s="20">
        <v>20.32</v>
      </c>
      <c r="U11" s="19">
        <v>0.26500000000000001</v>
      </c>
      <c r="V11" s="19">
        <v>0.19</v>
      </c>
      <c r="W11" s="19">
        <v>0.64700000000000002</v>
      </c>
      <c r="X11">
        <v>23.491944444444446</v>
      </c>
      <c r="Y11">
        <v>87.297141666666661</v>
      </c>
    </row>
    <row r="12" spans="1:25">
      <c r="A12" t="s">
        <v>48</v>
      </c>
      <c r="B12">
        <v>1.01</v>
      </c>
      <c r="C12" s="20">
        <v>9.56</v>
      </c>
      <c r="D12" s="23">
        <v>26.2</v>
      </c>
      <c r="E12" s="20">
        <v>3.59</v>
      </c>
      <c r="F12" s="20">
        <v>981</v>
      </c>
      <c r="G12" s="20">
        <v>60.38</v>
      </c>
      <c r="H12" s="20">
        <v>27.25</v>
      </c>
      <c r="I12" s="20">
        <v>424.1</v>
      </c>
      <c r="J12" s="19">
        <v>3.9159999999999999</v>
      </c>
      <c r="K12" s="19">
        <v>0.83199999999999996</v>
      </c>
      <c r="L12" s="19">
        <v>55.72</v>
      </c>
      <c r="M12" s="23">
        <v>1015.7</v>
      </c>
      <c r="N12" s="19">
        <v>0.96799999999999997</v>
      </c>
      <c r="O12" s="23">
        <v>334.8</v>
      </c>
      <c r="P12" s="20">
        <v>71.58</v>
      </c>
      <c r="Q12" s="20">
        <v>2.2799999999999998</v>
      </c>
      <c r="R12" s="19">
        <v>0.30399999999999999</v>
      </c>
      <c r="S12" s="19">
        <v>0.42099999999999999</v>
      </c>
      <c r="T12" s="20">
        <v>19.32</v>
      </c>
      <c r="U12" s="19">
        <v>0.24299999999999999</v>
      </c>
      <c r="V12" s="19">
        <v>0.17299999999999999</v>
      </c>
      <c r="W12" s="19">
        <v>0.57399999999999995</v>
      </c>
      <c r="X12">
        <v>23.482508333333332</v>
      </c>
      <c r="Y12">
        <v>87.309341666666668</v>
      </c>
    </row>
    <row r="13" spans="1:25">
      <c r="A13" t="s">
        <v>49</v>
      </c>
      <c r="B13">
        <v>1</v>
      </c>
      <c r="C13" s="20">
        <v>9.1999999999999993</v>
      </c>
      <c r="D13" s="23">
        <v>26.1</v>
      </c>
      <c r="E13" s="20">
        <v>3.76</v>
      </c>
      <c r="F13" s="20">
        <v>1044.75</v>
      </c>
      <c r="G13" s="20">
        <v>57.69</v>
      </c>
      <c r="H13" s="20">
        <v>27.73</v>
      </c>
      <c r="I13" s="20">
        <v>430.94</v>
      </c>
      <c r="J13" s="19">
        <v>4.2679999999999998</v>
      </c>
      <c r="K13" s="19">
        <v>1.111</v>
      </c>
      <c r="L13" s="19">
        <v>53.384999999999998</v>
      </c>
      <c r="M13" s="23">
        <v>1050</v>
      </c>
      <c r="N13" s="19">
        <v>0.83299999999999996</v>
      </c>
      <c r="O13" s="23">
        <v>343.7</v>
      </c>
      <c r="P13" s="20">
        <v>76.39</v>
      </c>
      <c r="Q13" s="20">
        <v>2.1800000000000002</v>
      </c>
      <c r="R13" s="19">
        <v>0.29499999999999998</v>
      </c>
      <c r="S13" s="19">
        <v>0.4</v>
      </c>
      <c r="T13" s="20">
        <v>20.84</v>
      </c>
      <c r="U13" s="19">
        <v>0.22500000000000001</v>
      </c>
      <c r="V13" s="19">
        <v>0.159</v>
      </c>
      <c r="W13" s="19">
        <v>0.48899999999999999</v>
      </c>
      <c r="X13">
        <v>23.477708333333332</v>
      </c>
      <c r="Y13">
        <v>87.315233333333325</v>
      </c>
    </row>
    <row r="14" spans="1:25">
      <c r="A14" t="s">
        <v>50</v>
      </c>
      <c r="B14">
        <v>1.01</v>
      </c>
      <c r="C14" s="20">
        <v>8.83</v>
      </c>
      <c r="D14" s="23">
        <v>26.1</v>
      </c>
      <c r="E14" s="20">
        <v>3.29</v>
      </c>
      <c r="F14" s="20">
        <v>965.75</v>
      </c>
      <c r="G14" s="20">
        <v>56.29</v>
      </c>
      <c r="H14" s="20">
        <v>26.92</v>
      </c>
      <c r="I14" s="20">
        <v>415.42</v>
      </c>
      <c r="J14" s="19">
        <v>3.8889999999999998</v>
      </c>
      <c r="K14" s="19">
        <v>1.079</v>
      </c>
      <c r="L14" s="19">
        <v>49.765000000000001</v>
      </c>
      <c r="M14" s="23">
        <v>1018.1</v>
      </c>
      <c r="N14" s="19">
        <v>0.41</v>
      </c>
      <c r="O14" s="23">
        <v>310.2</v>
      </c>
      <c r="P14" s="20">
        <v>64.38</v>
      </c>
      <c r="Q14" s="20">
        <v>2.02</v>
      </c>
      <c r="R14" s="19">
        <v>0.28299999999999997</v>
      </c>
      <c r="S14" s="19">
        <v>0.38400000000000001</v>
      </c>
      <c r="T14" s="20">
        <v>18.489999999999998</v>
      </c>
      <c r="U14" s="19">
        <v>0.19900000000000001</v>
      </c>
      <c r="V14" s="19">
        <v>0.13900000000000001</v>
      </c>
      <c r="W14" s="19">
        <v>0.45100000000000001</v>
      </c>
      <c r="X14">
        <v>23.472952777777778</v>
      </c>
      <c r="Y14">
        <v>87.316911111111111</v>
      </c>
    </row>
    <row r="15" spans="1:25">
      <c r="B15" t="s">
        <v>109</v>
      </c>
      <c r="C15">
        <f t="shared" ref="C15:C36" si="0">ROW()-14</f>
        <v>1</v>
      </c>
      <c r="D15">
        <v>1</v>
      </c>
      <c r="E15">
        <v>0</v>
      </c>
    </row>
    <row r="16" spans="1:25">
      <c r="B16" t="s">
        <v>110</v>
      </c>
      <c r="C16">
        <f t="shared" si="0"/>
        <v>2</v>
      </c>
      <c r="D16">
        <v>1.01</v>
      </c>
      <c r="E16">
        <v>0</v>
      </c>
      <c r="N16" t="s">
        <v>67</v>
      </c>
      <c r="O16" s="24">
        <v>53.106977999999998</v>
      </c>
      <c r="P16" s="24">
        <v>13.475192</v>
      </c>
    </row>
    <row r="17" spans="1:16">
      <c r="A17" s="26" t="s">
        <v>287</v>
      </c>
      <c r="B17" t="s">
        <v>111</v>
      </c>
      <c r="C17">
        <f t="shared" si="0"/>
        <v>3</v>
      </c>
      <c r="D17">
        <v>1</v>
      </c>
      <c r="E17">
        <v>0</v>
      </c>
      <c r="N17" t="s">
        <v>68</v>
      </c>
      <c r="O17" s="24">
        <v>49.931193</v>
      </c>
      <c r="P17" s="24">
        <v>20.850044</v>
      </c>
    </row>
    <row r="18" spans="1:16">
      <c r="A18" s="25" t="s">
        <v>42</v>
      </c>
      <c r="B18" s="25" t="s">
        <v>112</v>
      </c>
      <c r="C18" s="25">
        <f t="shared" si="0"/>
        <v>4</v>
      </c>
      <c r="D18" s="25">
        <v>1.01</v>
      </c>
      <c r="E18" s="25">
        <v>0</v>
      </c>
      <c r="F18" s="25" t="s">
        <v>93</v>
      </c>
      <c r="G18" s="25" t="s">
        <v>94</v>
      </c>
      <c r="H18" s="25" t="s">
        <v>95</v>
      </c>
      <c r="I18" s="25" t="s">
        <v>96</v>
      </c>
      <c r="J18" s="25" t="s">
        <v>97</v>
      </c>
      <c r="K18" s="25" t="s">
        <v>98</v>
      </c>
      <c r="L18" s="25" t="s">
        <v>99</v>
      </c>
      <c r="M18" s="25" t="s">
        <v>100</v>
      </c>
      <c r="N18" s="25" t="s">
        <v>101</v>
      </c>
      <c r="O18" t="s">
        <v>64</v>
      </c>
      <c r="P18" t="s">
        <v>65</v>
      </c>
    </row>
    <row r="19" spans="1:16">
      <c r="A19" t="s">
        <v>69</v>
      </c>
      <c r="B19" t="s">
        <v>113</v>
      </c>
      <c r="C19">
        <f t="shared" si="0"/>
        <v>5</v>
      </c>
      <c r="D19">
        <v>1</v>
      </c>
      <c r="E19">
        <v>0</v>
      </c>
      <c r="F19">
        <v>22.2</v>
      </c>
      <c r="G19">
        <v>27</v>
      </c>
      <c r="H19">
        <v>168</v>
      </c>
      <c r="I19">
        <v>0.53</v>
      </c>
      <c r="J19">
        <v>152</v>
      </c>
      <c r="K19">
        <v>36.979999999999997</v>
      </c>
      <c r="L19">
        <v>16.8</v>
      </c>
      <c r="M19">
        <v>106</v>
      </c>
      <c r="N19">
        <v>234</v>
      </c>
      <c r="O19" s="24">
        <v>50.424810000000001</v>
      </c>
      <c r="P19" s="24">
        <v>19.614887</v>
      </c>
    </row>
    <row r="20" spans="1:16">
      <c r="A20" t="s">
        <v>70</v>
      </c>
      <c r="B20" t="s">
        <v>114</v>
      </c>
      <c r="C20">
        <f t="shared" si="0"/>
        <v>6</v>
      </c>
      <c r="D20">
        <v>1.01</v>
      </c>
      <c r="E20">
        <v>53.8</v>
      </c>
      <c r="F20">
        <v>2.84</v>
      </c>
      <c r="G20">
        <v>12</v>
      </c>
      <c r="H20">
        <v>200</v>
      </c>
      <c r="I20">
        <v>0.47</v>
      </c>
      <c r="J20">
        <v>0.78</v>
      </c>
      <c r="K20">
        <v>2.93</v>
      </c>
      <c r="L20">
        <v>0.77</v>
      </c>
      <c r="M20">
        <v>5.99</v>
      </c>
      <c r="N20">
        <v>168.5</v>
      </c>
      <c r="O20" s="24">
        <v>50.605651999999999</v>
      </c>
      <c r="P20" s="24">
        <v>19.298064</v>
      </c>
    </row>
    <row r="21" spans="1:16">
      <c r="A21" t="s">
        <v>71</v>
      </c>
      <c r="B21" t="s">
        <v>115</v>
      </c>
      <c r="C21">
        <f t="shared" si="0"/>
        <v>7</v>
      </c>
      <c r="D21">
        <v>1</v>
      </c>
      <c r="E21">
        <v>0</v>
      </c>
      <c r="F21">
        <v>10.3</v>
      </c>
      <c r="G21">
        <v>16</v>
      </c>
      <c r="H21">
        <v>132</v>
      </c>
      <c r="I21">
        <v>0.03</v>
      </c>
      <c r="J21">
        <v>6.26</v>
      </c>
      <c r="K21">
        <v>6.12</v>
      </c>
      <c r="L21">
        <v>5.99</v>
      </c>
      <c r="M21">
        <v>6.32</v>
      </c>
      <c r="N21">
        <v>55.79</v>
      </c>
      <c r="O21" s="24">
        <v>50.819704000000002</v>
      </c>
      <c r="P21" s="24">
        <v>19.335263000000001</v>
      </c>
    </row>
    <row r="22" spans="1:16">
      <c r="A22" t="s">
        <v>72</v>
      </c>
      <c r="B22" t="s">
        <v>116</v>
      </c>
      <c r="C22">
        <f t="shared" si="0"/>
        <v>8</v>
      </c>
      <c r="D22">
        <v>1.01</v>
      </c>
      <c r="E22">
        <v>512</v>
      </c>
      <c r="F22">
        <v>28.6</v>
      </c>
      <c r="G22">
        <v>69</v>
      </c>
      <c r="H22">
        <v>440</v>
      </c>
      <c r="I22">
        <v>1.04</v>
      </c>
      <c r="J22">
        <v>25.05</v>
      </c>
      <c r="K22">
        <v>20.07</v>
      </c>
      <c r="L22">
        <v>16.66</v>
      </c>
      <c r="M22">
        <v>41.66</v>
      </c>
      <c r="N22">
        <v>207.5</v>
      </c>
      <c r="O22" s="24">
        <v>51.017195999999998</v>
      </c>
      <c r="P22" s="24">
        <v>19.496955</v>
      </c>
    </row>
    <row r="23" spans="1:16">
      <c r="A23" t="s">
        <v>73</v>
      </c>
      <c r="B23" t="s">
        <v>117</v>
      </c>
      <c r="C23">
        <f t="shared" si="0"/>
        <v>9</v>
      </c>
      <c r="D23">
        <v>1</v>
      </c>
      <c r="E23">
        <v>89.2</v>
      </c>
      <c r="F23">
        <v>13.1</v>
      </c>
      <c r="G23">
        <v>15</v>
      </c>
      <c r="H23">
        <v>58.9</v>
      </c>
      <c r="I23">
        <v>0.31</v>
      </c>
      <c r="J23">
        <v>4.12</v>
      </c>
      <c r="K23">
        <v>14.3</v>
      </c>
      <c r="L23">
        <v>3.21</v>
      </c>
      <c r="M23">
        <v>27.9</v>
      </c>
      <c r="N23">
        <v>31.2</v>
      </c>
      <c r="O23" s="24">
        <v>51.075657999999997</v>
      </c>
      <c r="P23" s="24">
        <v>19.039529000000002</v>
      </c>
    </row>
    <row r="24" spans="1:16">
      <c r="A24" t="s">
        <v>74</v>
      </c>
      <c r="B24" t="s">
        <v>118</v>
      </c>
      <c r="C24">
        <f t="shared" si="0"/>
        <v>10</v>
      </c>
      <c r="D24">
        <v>1.01</v>
      </c>
      <c r="E24">
        <v>96.4</v>
      </c>
      <c r="F24">
        <v>15.9</v>
      </c>
      <c r="G24">
        <v>6</v>
      </c>
      <c r="H24">
        <v>73.099999999999994</v>
      </c>
      <c r="I24">
        <v>0.17</v>
      </c>
      <c r="J24">
        <v>6.57</v>
      </c>
      <c r="K24">
        <v>5.12</v>
      </c>
      <c r="L24">
        <v>10.11</v>
      </c>
      <c r="M24">
        <v>6.26</v>
      </c>
      <c r="N24">
        <v>48.48</v>
      </c>
      <c r="O24" s="24">
        <v>51.108280000000001</v>
      </c>
      <c r="P24" s="24">
        <v>18.860075999999999</v>
      </c>
    </row>
    <row r="25" spans="1:16">
      <c r="A25" t="s">
        <v>75</v>
      </c>
      <c r="B25" t="s">
        <v>119</v>
      </c>
      <c r="C25">
        <f t="shared" si="0"/>
        <v>11</v>
      </c>
      <c r="D25">
        <v>1</v>
      </c>
      <c r="E25">
        <v>47.2</v>
      </c>
      <c r="F25">
        <v>12.4</v>
      </c>
      <c r="G25">
        <v>1</v>
      </c>
      <c r="H25">
        <v>11.1</v>
      </c>
      <c r="I25">
        <v>0.12</v>
      </c>
      <c r="J25">
        <v>4.2</v>
      </c>
      <c r="K25">
        <v>4.49</v>
      </c>
      <c r="L25">
        <v>2.4700000000000002</v>
      </c>
      <c r="M25">
        <v>3.32</v>
      </c>
      <c r="N25">
        <v>13.52</v>
      </c>
      <c r="O25" s="24">
        <v>51.182397000000002</v>
      </c>
      <c r="P25" s="24">
        <v>18.78003</v>
      </c>
    </row>
    <row r="26" spans="1:16">
      <c r="A26" t="s">
        <v>76</v>
      </c>
      <c r="B26" t="s">
        <v>120</v>
      </c>
      <c r="C26">
        <f t="shared" si="0"/>
        <v>12</v>
      </c>
      <c r="D26">
        <v>1.01</v>
      </c>
      <c r="E26">
        <v>116</v>
      </c>
      <c r="F26">
        <v>14.4</v>
      </c>
      <c r="G26">
        <v>16</v>
      </c>
      <c r="H26">
        <v>0.5</v>
      </c>
      <c r="I26">
        <v>0.19</v>
      </c>
      <c r="J26">
        <v>7.33</v>
      </c>
      <c r="K26">
        <v>7.48</v>
      </c>
      <c r="L26">
        <v>6.23</v>
      </c>
      <c r="M26">
        <v>7.72</v>
      </c>
      <c r="N26">
        <v>29.84</v>
      </c>
      <c r="O26" s="24">
        <v>51.347085999999997</v>
      </c>
      <c r="P26" s="24">
        <v>18.830203000000001</v>
      </c>
    </row>
    <row r="27" spans="1:16">
      <c r="A27" t="s">
        <v>77</v>
      </c>
      <c r="B27" t="s">
        <v>121</v>
      </c>
      <c r="C27">
        <f t="shared" si="0"/>
        <v>13</v>
      </c>
      <c r="D27">
        <v>1</v>
      </c>
      <c r="E27">
        <v>36.200000000000003</v>
      </c>
      <c r="F27">
        <v>9.9600000000000009</v>
      </c>
      <c r="G27">
        <v>12</v>
      </c>
      <c r="H27">
        <v>40.799999999999997</v>
      </c>
      <c r="I27">
        <v>0.03</v>
      </c>
      <c r="J27">
        <v>3.46</v>
      </c>
      <c r="K27">
        <v>1.42</v>
      </c>
      <c r="L27">
        <v>3.76</v>
      </c>
      <c r="M27">
        <v>1.91</v>
      </c>
      <c r="N27">
        <v>24.31</v>
      </c>
      <c r="O27" s="24">
        <v>51.377817999999998</v>
      </c>
      <c r="P27" s="24">
        <v>18.831174000000001</v>
      </c>
    </row>
    <row r="28" spans="1:16">
      <c r="A28" t="s">
        <v>78</v>
      </c>
      <c r="B28" t="s">
        <v>122</v>
      </c>
      <c r="C28">
        <f t="shared" si="0"/>
        <v>14</v>
      </c>
      <c r="D28">
        <v>1.01</v>
      </c>
      <c r="E28">
        <v>166</v>
      </c>
      <c r="F28">
        <v>21.9</v>
      </c>
      <c r="G28">
        <v>34</v>
      </c>
      <c r="H28">
        <v>64.599999999999994</v>
      </c>
      <c r="I28">
        <v>0.03</v>
      </c>
      <c r="J28">
        <v>2.9</v>
      </c>
      <c r="K28">
        <v>2.4</v>
      </c>
      <c r="L28">
        <v>2.4700000000000002</v>
      </c>
      <c r="M28">
        <v>2.13</v>
      </c>
      <c r="N28">
        <v>19.62</v>
      </c>
      <c r="O28" s="24">
        <v>51.452604999999998</v>
      </c>
      <c r="P28" s="24">
        <v>18.857634999999998</v>
      </c>
    </row>
    <row r="29" spans="1:16">
      <c r="A29" t="s">
        <v>79</v>
      </c>
      <c r="B29" t="s">
        <v>123</v>
      </c>
      <c r="C29">
        <f t="shared" si="0"/>
        <v>15</v>
      </c>
      <c r="D29">
        <v>1</v>
      </c>
      <c r="E29">
        <v>0</v>
      </c>
      <c r="F29">
        <v>18.600000000000001</v>
      </c>
      <c r="G29">
        <v>27</v>
      </c>
      <c r="H29">
        <v>22.8</v>
      </c>
      <c r="I29">
        <v>0.06</v>
      </c>
      <c r="J29">
        <v>3.46</v>
      </c>
      <c r="K29">
        <v>3.79</v>
      </c>
      <c r="L29">
        <v>2.58</v>
      </c>
      <c r="M29">
        <v>4.3499999999999996</v>
      </c>
      <c r="N29">
        <v>21.11</v>
      </c>
      <c r="O29" s="24">
        <v>51.601109000000001</v>
      </c>
      <c r="P29" s="24">
        <v>18.762958999999999</v>
      </c>
    </row>
    <row r="30" spans="1:16">
      <c r="A30" t="s">
        <v>80</v>
      </c>
      <c r="B30" t="s">
        <v>124</v>
      </c>
      <c r="C30">
        <f t="shared" si="0"/>
        <v>16</v>
      </c>
      <c r="D30">
        <v>1.01</v>
      </c>
      <c r="E30">
        <v>0</v>
      </c>
      <c r="F30">
        <v>19.7</v>
      </c>
      <c r="G30">
        <v>43</v>
      </c>
      <c r="H30">
        <v>84.2</v>
      </c>
      <c r="I30">
        <v>0.31</v>
      </c>
      <c r="J30">
        <v>13.79</v>
      </c>
      <c r="K30">
        <v>6.91</v>
      </c>
      <c r="L30">
        <v>6.36</v>
      </c>
      <c r="M30">
        <v>10.3</v>
      </c>
      <c r="N30">
        <v>55.35</v>
      </c>
      <c r="O30" s="24">
        <v>51.704268999999996</v>
      </c>
      <c r="P30" s="24">
        <v>18.651028</v>
      </c>
    </row>
    <row r="31" spans="1:16">
      <c r="A31" t="s">
        <v>81</v>
      </c>
      <c r="B31" t="s">
        <v>125</v>
      </c>
      <c r="C31">
        <f t="shared" si="0"/>
        <v>17</v>
      </c>
      <c r="D31">
        <v>1</v>
      </c>
      <c r="E31">
        <v>0</v>
      </c>
      <c r="F31">
        <v>13.8</v>
      </c>
      <c r="G31">
        <v>15</v>
      </c>
      <c r="H31">
        <v>0.5</v>
      </c>
      <c r="I31">
        <v>0.54</v>
      </c>
      <c r="J31">
        <v>1.41</v>
      </c>
      <c r="K31">
        <v>7.3</v>
      </c>
      <c r="L31">
        <v>1.0900000000000001</v>
      </c>
      <c r="M31">
        <v>2.94</v>
      </c>
      <c r="N31">
        <v>6.09</v>
      </c>
      <c r="O31" s="24">
        <v>51.961243000000003</v>
      </c>
      <c r="P31" s="24">
        <v>18.798918</v>
      </c>
    </row>
    <row r="32" spans="1:16">
      <c r="A32" t="s">
        <v>82</v>
      </c>
      <c r="B32" t="s">
        <v>126</v>
      </c>
      <c r="C32">
        <f t="shared" si="0"/>
        <v>18</v>
      </c>
      <c r="D32">
        <v>1.01</v>
      </c>
      <c r="E32">
        <v>224</v>
      </c>
      <c r="F32">
        <v>16.600000000000001</v>
      </c>
      <c r="G32">
        <v>27</v>
      </c>
      <c r="H32">
        <v>170</v>
      </c>
      <c r="I32">
        <v>0.44</v>
      </c>
      <c r="J32">
        <v>15.23</v>
      </c>
      <c r="K32">
        <v>8.69</v>
      </c>
      <c r="L32">
        <v>3.88</v>
      </c>
      <c r="M32">
        <v>9.1199999999999992</v>
      </c>
      <c r="N32">
        <v>46.45</v>
      </c>
      <c r="O32" s="24">
        <v>52.213248</v>
      </c>
      <c r="P32" s="24">
        <v>18.250328</v>
      </c>
    </row>
    <row r="33" spans="1:16">
      <c r="A33" t="s">
        <v>83</v>
      </c>
      <c r="B33" t="s">
        <v>127</v>
      </c>
      <c r="C33">
        <f t="shared" si="0"/>
        <v>19</v>
      </c>
      <c r="D33">
        <v>1</v>
      </c>
      <c r="E33">
        <v>425</v>
      </c>
      <c r="F33">
        <v>18.399999999999999</v>
      </c>
      <c r="G33">
        <v>26</v>
      </c>
      <c r="H33">
        <v>153</v>
      </c>
      <c r="I33">
        <v>0.28999999999999998</v>
      </c>
      <c r="J33">
        <v>7.11</v>
      </c>
      <c r="K33">
        <v>3.52</v>
      </c>
      <c r="L33">
        <v>1.94</v>
      </c>
      <c r="M33">
        <v>6.9</v>
      </c>
      <c r="N33">
        <v>25.67</v>
      </c>
      <c r="O33" s="24">
        <v>52.207752999999997</v>
      </c>
      <c r="P33" s="24">
        <v>18.174695</v>
      </c>
    </row>
    <row r="34" spans="1:16">
      <c r="A34" t="s">
        <v>84</v>
      </c>
      <c r="B34" t="s">
        <v>128</v>
      </c>
      <c r="C34">
        <f t="shared" si="0"/>
        <v>20</v>
      </c>
      <c r="D34">
        <v>1.01</v>
      </c>
      <c r="E34">
        <v>40.299999999999997</v>
      </c>
      <c r="F34">
        <v>1.48</v>
      </c>
      <c r="G34">
        <v>2</v>
      </c>
      <c r="H34">
        <v>19.8</v>
      </c>
      <c r="I34">
        <v>1.1499999999999999</v>
      </c>
      <c r="J34">
        <v>3.17</v>
      </c>
      <c r="K34">
        <v>11.92</v>
      </c>
      <c r="L34">
        <v>1.65</v>
      </c>
      <c r="M34">
        <v>3.9</v>
      </c>
      <c r="N34">
        <v>9.0500000000000007</v>
      </c>
      <c r="O34" s="24">
        <v>52.097693999999997</v>
      </c>
      <c r="P34" s="24">
        <v>17.012487</v>
      </c>
    </row>
    <row r="35" spans="1:16">
      <c r="A35" t="s">
        <v>85</v>
      </c>
      <c r="B35" t="s">
        <v>129</v>
      </c>
      <c r="C35">
        <f t="shared" si="0"/>
        <v>21</v>
      </c>
      <c r="D35">
        <v>1</v>
      </c>
      <c r="E35">
        <v>49.4</v>
      </c>
      <c r="F35">
        <v>20.2</v>
      </c>
      <c r="G35">
        <v>85</v>
      </c>
      <c r="H35">
        <v>327</v>
      </c>
      <c r="I35">
        <v>0.05</v>
      </c>
      <c r="J35">
        <v>4.68</v>
      </c>
      <c r="K35">
        <v>4.82</v>
      </c>
      <c r="L35">
        <v>1.93</v>
      </c>
      <c r="M35">
        <v>5.95</v>
      </c>
      <c r="N35">
        <v>14.44</v>
      </c>
      <c r="O35" s="24">
        <v>52.414710999999997</v>
      </c>
      <c r="P35" s="24">
        <v>16.943339000000002</v>
      </c>
    </row>
    <row r="36" spans="1:16">
      <c r="A36" t="s">
        <v>86</v>
      </c>
      <c r="B36" t="s">
        <v>130</v>
      </c>
      <c r="C36">
        <f t="shared" si="0"/>
        <v>22</v>
      </c>
      <c r="D36">
        <v>1.01</v>
      </c>
      <c r="E36">
        <v>0.6</v>
      </c>
      <c r="F36">
        <v>8.92</v>
      </c>
      <c r="G36">
        <v>17</v>
      </c>
      <c r="H36">
        <v>78.599999999999994</v>
      </c>
      <c r="I36">
        <v>2</v>
      </c>
      <c r="J36">
        <v>24.4</v>
      </c>
      <c r="K36">
        <v>24.34</v>
      </c>
      <c r="L36">
        <v>7.49</v>
      </c>
      <c r="M36">
        <v>21.38</v>
      </c>
      <c r="N36">
        <v>97.1</v>
      </c>
      <c r="O36" s="24">
        <v>52.638050999999997</v>
      </c>
      <c r="P36" s="24">
        <v>16.828426</v>
      </c>
    </row>
    <row r="37" spans="1:16">
      <c r="A37" t="s">
        <v>87</v>
      </c>
      <c r="B37">
        <v>1</v>
      </c>
      <c r="C37">
        <v>4.22</v>
      </c>
      <c r="D37">
        <v>69.599999999999994</v>
      </c>
      <c r="E37">
        <v>52.6</v>
      </c>
      <c r="F37">
        <v>23.2</v>
      </c>
      <c r="G37">
        <v>45</v>
      </c>
      <c r="H37">
        <v>296</v>
      </c>
      <c r="I37">
        <v>3.23</v>
      </c>
      <c r="J37">
        <v>35.89</v>
      </c>
      <c r="K37">
        <v>21.77</v>
      </c>
      <c r="L37">
        <v>6.86</v>
      </c>
      <c r="M37">
        <v>21.39</v>
      </c>
      <c r="N37">
        <v>95.61</v>
      </c>
      <c r="O37" s="24">
        <v>52.705337</v>
      </c>
      <c r="P37" s="24">
        <v>16.538139000000001</v>
      </c>
    </row>
    <row r="38" spans="1:16">
      <c r="A38" t="s">
        <v>88</v>
      </c>
      <c r="B38">
        <v>1.01</v>
      </c>
      <c r="C38">
        <v>6.46</v>
      </c>
      <c r="D38">
        <v>81.3</v>
      </c>
      <c r="E38">
        <v>58.3</v>
      </c>
      <c r="F38">
        <v>21.6</v>
      </c>
      <c r="G38">
        <v>52</v>
      </c>
      <c r="H38">
        <v>283</v>
      </c>
      <c r="I38">
        <v>3.52</v>
      </c>
      <c r="J38">
        <v>40.26</v>
      </c>
      <c r="K38">
        <v>39</v>
      </c>
      <c r="L38">
        <v>16.600000000000001</v>
      </c>
      <c r="M38">
        <v>31.81</v>
      </c>
      <c r="N38">
        <v>173.5</v>
      </c>
      <c r="O38" s="24">
        <v>52.718167999999999</v>
      </c>
      <c r="P38" s="24">
        <v>16.280608000000001</v>
      </c>
    </row>
    <row r="39" spans="1:16">
      <c r="A39" t="s">
        <v>89</v>
      </c>
      <c r="B39">
        <v>1</v>
      </c>
      <c r="C39">
        <v>0.71</v>
      </c>
      <c r="D39">
        <v>56.9</v>
      </c>
      <c r="E39">
        <v>12.3</v>
      </c>
      <c r="F39">
        <v>24.9</v>
      </c>
      <c r="G39">
        <v>34</v>
      </c>
      <c r="H39">
        <v>74.7</v>
      </c>
      <c r="I39">
        <v>0.67</v>
      </c>
      <c r="J39">
        <v>10.66</v>
      </c>
      <c r="K39">
        <v>10.17</v>
      </c>
      <c r="L39">
        <v>4.58</v>
      </c>
      <c r="M39">
        <v>10.18</v>
      </c>
      <c r="N39">
        <v>38.67</v>
      </c>
      <c r="O39" s="24">
        <v>52.620345</v>
      </c>
      <c r="P39" s="24">
        <v>15.860321000000001</v>
      </c>
    </row>
    <row r="40" spans="1:16">
      <c r="A40" t="s">
        <v>90</v>
      </c>
      <c r="B40">
        <v>1.01</v>
      </c>
      <c r="C40">
        <v>1.7</v>
      </c>
      <c r="D40">
        <v>27</v>
      </c>
      <c r="E40">
        <v>38.200000000000003</v>
      </c>
      <c r="F40">
        <v>7.36</v>
      </c>
      <c r="G40">
        <v>19</v>
      </c>
      <c r="H40">
        <v>88.9</v>
      </c>
      <c r="I40">
        <v>0.12</v>
      </c>
      <c r="J40">
        <v>2.12</v>
      </c>
      <c r="K40">
        <v>9.6</v>
      </c>
      <c r="L40">
        <v>0.56000000000000005</v>
      </c>
      <c r="M40">
        <v>4.12</v>
      </c>
      <c r="N40">
        <v>19.02</v>
      </c>
      <c r="O40" s="24">
        <v>52.599187999999998</v>
      </c>
      <c r="P40" s="24">
        <v>15.45692</v>
      </c>
    </row>
    <row r="41" spans="1:16">
      <c r="A41" t="s">
        <v>91</v>
      </c>
      <c r="B41">
        <v>1</v>
      </c>
      <c r="C41">
        <v>14.5</v>
      </c>
      <c r="D41">
        <v>184</v>
      </c>
      <c r="E41">
        <v>116</v>
      </c>
      <c r="F41">
        <v>36.700000000000003</v>
      </c>
      <c r="G41">
        <v>144</v>
      </c>
      <c r="H41">
        <v>519</v>
      </c>
      <c r="I41">
        <v>1.17</v>
      </c>
      <c r="J41">
        <v>21.33</v>
      </c>
      <c r="K41">
        <v>16.11</v>
      </c>
      <c r="L41">
        <v>6.61</v>
      </c>
      <c r="M41">
        <v>16.22</v>
      </c>
      <c r="N41">
        <v>67.95</v>
      </c>
      <c r="O41" s="24">
        <v>52.730657999999998</v>
      </c>
      <c r="P41" s="24">
        <v>15.382845</v>
      </c>
    </row>
    <row r="42" spans="1:16">
      <c r="A42" t="s">
        <v>92</v>
      </c>
      <c r="B42">
        <v>1.01</v>
      </c>
      <c r="C42">
        <v>0.05</v>
      </c>
      <c r="D42">
        <v>3.2</v>
      </c>
      <c r="E42">
        <v>9</v>
      </c>
      <c r="F42">
        <v>1.3</v>
      </c>
      <c r="G42">
        <v>10</v>
      </c>
      <c r="H42">
        <v>11.3</v>
      </c>
      <c r="I42">
        <v>0.12</v>
      </c>
      <c r="J42">
        <v>6.56</v>
      </c>
      <c r="K42">
        <v>13.55</v>
      </c>
      <c r="L42">
        <v>1.91</v>
      </c>
      <c r="M42">
        <v>90.47</v>
      </c>
      <c r="N42">
        <v>95.45</v>
      </c>
      <c r="O42" s="24">
        <v>52.598605999999997</v>
      </c>
      <c r="P42" s="24">
        <v>14.588198</v>
      </c>
    </row>
    <row r="45" spans="1:16">
      <c r="A45" s="26" t="s">
        <v>288</v>
      </c>
    </row>
    <row r="46" spans="1:16">
      <c r="A46" s="25" t="s">
        <v>42</v>
      </c>
      <c r="B46" s="25" t="s">
        <v>57</v>
      </c>
      <c r="C46" s="25" t="s">
        <v>96</v>
      </c>
      <c r="D46" s="25" t="s">
        <v>97</v>
      </c>
      <c r="E46" s="25" t="s">
        <v>98</v>
      </c>
      <c r="F46" s="25" t="s">
        <v>99</v>
      </c>
      <c r="G46" s="25" t="s">
        <v>100</v>
      </c>
      <c r="H46" s="25" t="s">
        <v>101</v>
      </c>
    </row>
    <row r="47" spans="1:16">
      <c r="A47" t="s">
        <v>69</v>
      </c>
      <c r="B47">
        <v>1</v>
      </c>
      <c r="C47">
        <v>0.53</v>
      </c>
      <c r="D47">
        <v>152</v>
      </c>
      <c r="E47">
        <v>36.979999999999997</v>
      </c>
      <c r="F47">
        <v>16.8</v>
      </c>
      <c r="G47">
        <v>106</v>
      </c>
      <c r="H47">
        <v>234</v>
      </c>
    </row>
    <row r="48" spans="1:16">
      <c r="A48" t="s">
        <v>70</v>
      </c>
      <c r="B48">
        <v>1.01</v>
      </c>
      <c r="C48">
        <v>0.47</v>
      </c>
      <c r="D48">
        <v>0.78</v>
      </c>
      <c r="E48">
        <v>2.93</v>
      </c>
      <c r="F48">
        <v>0.77</v>
      </c>
      <c r="G48">
        <v>5.99</v>
      </c>
      <c r="H48">
        <v>168.5</v>
      </c>
    </row>
    <row r="49" spans="1:8">
      <c r="A49" t="s">
        <v>71</v>
      </c>
      <c r="B49">
        <v>1</v>
      </c>
      <c r="C49">
        <v>0.03</v>
      </c>
      <c r="D49">
        <v>6.26</v>
      </c>
      <c r="E49">
        <v>6.12</v>
      </c>
      <c r="F49">
        <v>5.99</v>
      </c>
      <c r="G49">
        <v>6.32</v>
      </c>
      <c r="H49">
        <v>55.79</v>
      </c>
    </row>
    <row r="50" spans="1:8">
      <c r="A50" t="s">
        <v>72</v>
      </c>
      <c r="B50">
        <v>1.01</v>
      </c>
      <c r="C50">
        <v>1.04</v>
      </c>
      <c r="D50">
        <v>25.05</v>
      </c>
      <c r="E50">
        <v>20.07</v>
      </c>
      <c r="F50">
        <v>16.66</v>
      </c>
      <c r="G50">
        <v>41.66</v>
      </c>
      <c r="H50">
        <v>207.5</v>
      </c>
    </row>
    <row r="51" spans="1:8">
      <c r="A51" t="s">
        <v>73</v>
      </c>
      <c r="B51">
        <v>1</v>
      </c>
      <c r="C51">
        <v>0.31</v>
      </c>
      <c r="D51">
        <v>4.12</v>
      </c>
      <c r="E51">
        <v>14.3</v>
      </c>
      <c r="F51">
        <v>3.21</v>
      </c>
      <c r="G51">
        <v>27.9</v>
      </c>
      <c r="H51">
        <v>31.2</v>
      </c>
    </row>
    <row r="52" spans="1:8">
      <c r="A52" t="s">
        <v>74</v>
      </c>
      <c r="B52">
        <v>1.01</v>
      </c>
      <c r="C52">
        <v>0.17</v>
      </c>
      <c r="D52">
        <v>6.57</v>
      </c>
      <c r="E52">
        <v>5.12</v>
      </c>
      <c r="F52">
        <v>10.11</v>
      </c>
      <c r="G52">
        <v>6.26</v>
      </c>
      <c r="H52">
        <v>48.48</v>
      </c>
    </row>
    <row r="53" spans="1:8">
      <c r="A53" t="s">
        <v>75</v>
      </c>
      <c r="B53">
        <v>1</v>
      </c>
      <c r="C53">
        <v>0.12</v>
      </c>
      <c r="D53">
        <v>4.2</v>
      </c>
      <c r="E53">
        <v>4.49</v>
      </c>
      <c r="F53">
        <v>2.4700000000000002</v>
      </c>
      <c r="G53">
        <v>3.32</v>
      </c>
      <c r="H53">
        <v>13.52</v>
      </c>
    </row>
    <row r="54" spans="1:8">
      <c r="A54" t="s">
        <v>76</v>
      </c>
      <c r="B54">
        <v>1.01</v>
      </c>
      <c r="C54">
        <v>0.19</v>
      </c>
      <c r="D54">
        <v>7.33</v>
      </c>
      <c r="E54">
        <v>7.48</v>
      </c>
      <c r="F54">
        <v>6.23</v>
      </c>
      <c r="G54">
        <v>7.72</v>
      </c>
      <c r="H54">
        <v>29.84</v>
      </c>
    </row>
    <row r="55" spans="1:8">
      <c r="A55" t="s">
        <v>77</v>
      </c>
      <c r="B55">
        <v>1</v>
      </c>
      <c r="C55">
        <v>0.03</v>
      </c>
      <c r="D55">
        <v>3.46</v>
      </c>
      <c r="E55">
        <v>1.42</v>
      </c>
      <c r="F55">
        <v>3.76</v>
      </c>
      <c r="G55">
        <v>1.91</v>
      </c>
      <c r="H55">
        <v>24.31</v>
      </c>
    </row>
    <row r="56" spans="1:8">
      <c r="A56" t="s">
        <v>78</v>
      </c>
      <c r="B56">
        <v>1.01</v>
      </c>
      <c r="C56">
        <v>0.03</v>
      </c>
      <c r="D56">
        <v>2.9</v>
      </c>
      <c r="E56">
        <v>2.4</v>
      </c>
      <c r="F56">
        <v>2.4700000000000002</v>
      </c>
      <c r="G56">
        <v>2.13</v>
      </c>
      <c r="H56">
        <v>19.62</v>
      </c>
    </row>
    <row r="57" spans="1:8">
      <c r="A57" t="s">
        <v>79</v>
      </c>
      <c r="B57">
        <v>1</v>
      </c>
      <c r="C57">
        <v>0.06</v>
      </c>
      <c r="D57">
        <v>3.46</v>
      </c>
      <c r="E57">
        <v>3.79</v>
      </c>
      <c r="F57">
        <v>2.58</v>
      </c>
      <c r="G57">
        <v>4.3499999999999996</v>
      </c>
      <c r="H57">
        <v>21.11</v>
      </c>
    </row>
    <row r="58" spans="1:8">
      <c r="A58" t="s">
        <v>80</v>
      </c>
      <c r="B58">
        <v>1.01</v>
      </c>
      <c r="C58">
        <v>0.31</v>
      </c>
      <c r="D58">
        <v>13.79</v>
      </c>
      <c r="E58">
        <v>6.91</v>
      </c>
      <c r="F58">
        <v>6.36</v>
      </c>
      <c r="G58">
        <v>10.3</v>
      </c>
      <c r="H58">
        <v>55.35</v>
      </c>
    </row>
    <row r="59" spans="1:8">
      <c r="A59" t="s">
        <v>81</v>
      </c>
      <c r="B59">
        <v>1</v>
      </c>
      <c r="C59">
        <v>0.54</v>
      </c>
      <c r="D59">
        <v>1.41</v>
      </c>
      <c r="E59">
        <v>7.3</v>
      </c>
      <c r="F59">
        <v>1.0900000000000001</v>
      </c>
      <c r="G59">
        <v>2.94</v>
      </c>
      <c r="H59">
        <v>6.09</v>
      </c>
    </row>
    <row r="60" spans="1:8">
      <c r="A60" t="s">
        <v>82</v>
      </c>
      <c r="B60">
        <v>1.01</v>
      </c>
      <c r="C60">
        <v>0.44</v>
      </c>
      <c r="D60">
        <v>15.23</v>
      </c>
      <c r="E60">
        <v>8.69</v>
      </c>
      <c r="F60">
        <v>3.88</v>
      </c>
      <c r="G60">
        <v>9.1199999999999992</v>
      </c>
      <c r="H60">
        <v>46.45</v>
      </c>
    </row>
    <row r="61" spans="1:8">
      <c r="A61" t="s">
        <v>83</v>
      </c>
      <c r="B61">
        <v>1</v>
      </c>
      <c r="C61">
        <v>0.28999999999999998</v>
      </c>
      <c r="D61">
        <v>7.11</v>
      </c>
      <c r="E61">
        <v>3.52</v>
      </c>
      <c r="F61">
        <v>1.94</v>
      </c>
      <c r="G61">
        <v>6.9</v>
      </c>
      <c r="H61">
        <v>25.67</v>
      </c>
    </row>
    <row r="62" spans="1:8">
      <c r="A62" t="s">
        <v>84</v>
      </c>
      <c r="B62">
        <v>1.01</v>
      </c>
      <c r="C62">
        <v>1.1499999999999999</v>
      </c>
      <c r="D62">
        <v>3.17</v>
      </c>
      <c r="E62">
        <v>11.92</v>
      </c>
      <c r="F62">
        <v>1.65</v>
      </c>
      <c r="G62">
        <v>3.9</v>
      </c>
      <c r="H62">
        <v>9.0500000000000007</v>
      </c>
    </row>
    <row r="63" spans="1:8">
      <c r="A63" t="s">
        <v>85</v>
      </c>
      <c r="B63">
        <v>1</v>
      </c>
      <c r="C63">
        <v>0.05</v>
      </c>
      <c r="D63">
        <v>4.68</v>
      </c>
      <c r="E63">
        <v>4.82</v>
      </c>
      <c r="F63">
        <v>1.93</v>
      </c>
      <c r="G63">
        <v>5.95</v>
      </c>
      <c r="H63">
        <v>14.44</v>
      </c>
    </row>
    <row r="64" spans="1:8">
      <c r="A64" t="s">
        <v>86</v>
      </c>
      <c r="B64">
        <v>1.01</v>
      </c>
      <c r="C64">
        <v>2</v>
      </c>
      <c r="D64">
        <v>24.4</v>
      </c>
      <c r="E64">
        <v>24.34</v>
      </c>
      <c r="F64">
        <v>7.49</v>
      </c>
      <c r="G64">
        <v>21.38</v>
      </c>
      <c r="H64">
        <v>97.1</v>
      </c>
    </row>
    <row r="65" spans="1:15">
      <c r="A65" t="s">
        <v>87</v>
      </c>
      <c r="B65">
        <v>1</v>
      </c>
      <c r="C65">
        <v>3.23</v>
      </c>
      <c r="D65">
        <v>35.89</v>
      </c>
      <c r="E65">
        <v>21.77</v>
      </c>
      <c r="F65">
        <v>6.86</v>
      </c>
      <c r="G65">
        <v>21.39</v>
      </c>
      <c r="H65">
        <v>95.61</v>
      </c>
    </row>
    <row r="66" spans="1:15">
      <c r="A66" t="s">
        <v>88</v>
      </c>
      <c r="B66">
        <v>1.01</v>
      </c>
      <c r="C66">
        <v>3.52</v>
      </c>
      <c r="D66">
        <v>40.26</v>
      </c>
      <c r="E66">
        <v>39</v>
      </c>
      <c r="F66">
        <v>16.600000000000001</v>
      </c>
      <c r="G66">
        <v>31.81</v>
      </c>
      <c r="H66">
        <v>173.5</v>
      </c>
    </row>
    <row r="67" spans="1:15">
      <c r="A67" t="s">
        <v>89</v>
      </c>
      <c r="B67">
        <v>1</v>
      </c>
      <c r="C67">
        <v>0.67</v>
      </c>
      <c r="D67">
        <v>10.66</v>
      </c>
      <c r="E67">
        <v>10.17</v>
      </c>
      <c r="F67">
        <v>4.58</v>
      </c>
      <c r="G67">
        <v>10.18</v>
      </c>
      <c r="H67">
        <v>38.67</v>
      </c>
    </row>
    <row r="68" spans="1:15">
      <c r="A68" t="s">
        <v>90</v>
      </c>
      <c r="B68">
        <v>1.01</v>
      </c>
      <c r="C68">
        <v>0.12</v>
      </c>
      <c r="D68">
        <v>2.12</v>
      </c>
      <c r="E68">
        <v>9.6</v>
      </c>
      <c r="F68">
        <v>0.56000000000000005</v>
      </c>
      <c r="G68">
        <v>4.12</v>
      </c>
      <c r="H68">
        <v>19.02</v>
      </c>
    </row>
    <row r="69" spans="1:15">
      <c r="A69" t="s">
        <v>91</v>
      </c>
      <c r="B69">
        <v>1</v>
      </c>
      <c r="C69">
        <v>1.17</v>
      </c>
      <c r="D69">
        <v>21.33</v>
      </c>
      <c r="E69">
        <v>16.11</v>
      </c>
      <c r="F69">
        <v>6.61</v>
      </c>
      <c r="G69">
        <v>16.22</v>
      </c>
      <c r="H69">
        <v>67.95</v>
      </c>
    </row>
    <row r="70" spans="1:15">
      <c r="A70" t="s">
        <v>92</v>
      </c>
      <c r="B70">
        <v>1.01</v>
      </c>
      <c r="C70">
        <v>0.12</v>
      </c>
      <c r="D70">
        <v>6.56</v>
      </c>
      <c r="E70">
        <v>13.55</v>
      </c>
      <c r="F70">
        <v>1.91</v>
      </c>
      <c r="G70">
        <v>90.47</v>
      </c>
      <c r="H70">
        <v>95.45</v>
      </c>
    </row>
    <row r="73" spans="1:15">
      <c r="A73" s="26" t="s">
        <v>136</v>
      </c>
    </row>
    <row r="74" spans="1:15">
      <c r="A74" s="25" t="s">
        <v>131</v>
      </c>
      <c r="B74" s="25" t="s">
        <v>108</v>
      </c>
      <c r="C74" s="25" t="s">
        <v>106</v>
      </c>
      <c r="D74" s="25" t="s">
        <v>107</v>
      </c>
      <c r="E74" s="25" t="s">
        <v>132</v>
      </c>
      <c r="F74" s="25" t="s">
        <v>135</v>
      </c>
      <c r="G74" s="25" t="s">
        <v>133</v>
      </c>
      <c r="H74" s="25" t="s">
        <v>134</v>
      </c>
      <c r="J74" t="s">
        <v>25</v>
      </c>
      <c r="M74" t="s">
        <v>66</v>
      </c>
    </row>
    <row r="75" spans="1:15">
      <c r="A75" t="s">
        <v>109</v>
      </c>
      <c r="B75">
        <v>1</v>
      </c>
      <c r="C75">
        <f t="shared" ref="C75:C96" si="1">J75+K75/60+L75/3600</f>
        <v>39.167083333333331</v>
      </c>
      <c r="D75">
        <f t="shared" ref="D75:D96" si="2">M75+N75/60+O75/3600</f>
        <v>76.444555555555553</v>
      </c>
      <c r="E75">
        <v>75.599999999999994</v>
      </c>
      <c r="F75">
        <v>0.21</v>
      </c>
      <c r="G75">
        <v>4.4000000000000004</v>
      </c>
      <c r="H75">
        <v>0</v>
      </c>
      <c r="J75">
        <v>39</v>
      </c>
      <c r="K75">
        <v>10</v>
      </c>
      <c r="L75">
        <v>1.5</v>
      </c>
      <c r="M75">
        <v>76</v>
      </c>
      <c r="N75">
        <v>26</v>
      </c>
      <c r="O75">
        <v>40.4</v>
      </c>
    </row>
    <row r="76" spans="1:15">
      <c r="A76" t="s">
        <v>110</v>
      </c>
      <c r="B76">
        <v>1.01</v>
      </c>
      <c r="C76">
        <f t="shared" si="1"/>
        <v>39.134444444444441</v>
      </c>
      <c r="D76">
        <f t="shared" si="2"/>
        <v>76.450833333333335</v>
      </c>
      <c r="E76">
        <v>2.5</v>
      </c>
      <c r="F76">
        <v>0</v>
      </c>
      <c r="G76">
        <v>0.09</v>
      </c>
      <c r="H76">
        <v>0</v>
      </c>
      <c r="J76">
        <v>39</v>
      </c>
      <c r="K76">
        <v>8</v>
      </c>
      <c r="L76">
        <v>4</v>
      </c>
      <c r="M76">
        <v>76</v>
      </c>
      <c r="N76">
        <v>27</v>
      </c>
      <c r="O76">
        <v>3</v>
      </c>
    </row>
    <row r="77" spans="1:15">
      <c r="A77" t="s">
        <v>111</v>
      </c>
      <c r="B77">
        <v>1</v>
      </c>
      <c r="C77">
        <f t="shared" si="1"/>
        <v>39.232777777777777</v>
      </c>
      <c r="D77">
        <f t="shared" si="2"/>
        <v>76.494722222222222</v>
      </c>
      <c r="E77">
        <v>689</v>
      </c>
      <c r="F77">
        <v>1.1299999999999999</v>
      </c>
      <c r="G77">
        <v>9.8699999999999992</v>
      </c>
      <c r="H77">
        <v>0</v>
      </c>
      <c r="J77">
        <v>39</v>
      </c>
      <c r="K77">
        <v>13</v>
      </c>
      <c r="L77">
        <v>58</v>
      </c>
      <c r="M77">
        <v>76</v>
      </c>
      <c r="N77">
        <v>29</v>
      </c>
      <c r="O77">
        <v>41</v>
      </c>
    </row>
    <row r="78" spans="1:15">
      <c r="A78" t="s">
        <v>112</v>
      </c>
      <c r="B78">
        <v>1.01</v>
      </c>
      <c r="C78">
        <f t="shared" si="1"/>
        <v>39.241527777777776</v>
      </c>
      <c r="D78">
        <f t="shared" si="2"/>
        <v>76.503055555555562</v>
      </c>
      <c r="E78">
        <v>393</v>
      </c>
      <c r="F78">
        <v>0.83</v>
      </c>
      <c r="G78">
        <v>8.89</v>
      </c>
      <c r="H78">
        <v>0</v>
      </c>
      <c r="J78">
        <v>39</v>
      </c>
      <c r="K78">
        <v>14</v>
      </c>
      <c r="L78">
        <v>29.5</v>
      </c>
      <c r="M78">
        <v>76</v>
      </c>
      <c r="N78">
        <v>30</v>
      </c>
      <c r="O78">
        <v>11</v>
      </c>
    </row>
    <row r="79" spans="1:15">
      <c r="A79" t="s">
        <v>113</v>
      </c>
      <c r="B79">
        <v>1</v>
      </c>
      <c r="C79">
        <f t="shared" si="1"/>
        <v>39.24388888888889</v>
      </c>
      <c r="D79">
        <f t="shared" si="2"/>
        <v>76.491944444444442</v>
      </c>
      <c r="E79">
        <v>436</v>
      </c>
      <c r="F79">
        <v>1</v>
      </c>
      <c r="G79">
        <v>8.08</v>
      </c>
      <c r="H79">
        <v>0</v>
      </c>
      <c r="J79">
        <v>39</v>
      </c>
      <c r="K79">
        <v>14</v>
      </c>
      <c r="L79">
        <v>38</v>
      </c>
      <c r="M79">
        <v>76</v>
      </c>
      <c r="N79">
        <v>29</v>
      </c>
      <c r="O79">
        <v>31</v>
      </c>
    </row>
    <row r="80" spans="1:15">
      <c r="A80" t="s">
        <v>114</v>
      </c>
      <c r="B80">
        <v>1.01</v>
      </c>
      <c r="C80">
        <f t="shared" si="1"/>
        <v>39.248333333333335</v>
      </c>
      <c r="D80">
        <f t="shared" si="2"/>
        <v>76.502222222222215</v>
      </c>
      <c r="E80">
        <v>361</v>
      </c>
      <c r="F80">
        <v>0.9</v>
      </c>
      <c r="G80">
        <v>8.65</v>
      </c>
      <c r="H80">
        <v>53.8</v>
      </c>
      <c r="J80">
        <v>39</v>
      </c>
      <c r="K80">
        <v>14</v>
      </c>
      <c r="L80">
        <v>54</v>
      </c>
      <c r="M80">
        <v>76</v>
      </c>
      <c r="N80">
        <v>30</v>
      </c>
      <c r="O80">
        <v>8</v>
      </c>
    </row>
    <row r="81" spans="1:15">
      <c r="A81" t="s">
        <v>115</v>
      </c>
      <c r="B81">
        <v>1</v>
      </c>
      <c r="C81">
        <f t="shared" si="1"/>
        <v>39.250277777777775</v>
      </c>
      <c r="D81">
        <f t="shared" si="2"/>
        <v>76.483750000000001</v>
      </c>
      <c r="E81">
        <v>379</v>
      </c>
      <c r="F81">
        <v>0.34</v>
      </c>
      <c r="G81">
        <v>7.29</v>
      </c>
      <c r="H81">
        <v>0</v>
      </c>
      <c r="J81">
        <v>39</v>
      </c>
      <c r="K81">
        <v>15</v>
      </c>
      <c r="L81">
        <v>1</v>
      </c>
      <c r="M81">
        <v>76</v>
      </c>
      <c r="N81">
        <v>29</v>
      </c>
      <c r="O81">
        <v>1.5</v>
      </c>
    </row>
    <row r="82" spans="1:15">
      <c r="A82" t="s">
        <v>116</v>
      </c>
      <c r="B82">
        <v>1.01</v>
      </c>
      <c r="C82">
        <f t="shared" si="1"/>
        <v>39.253611111111113</v>
      </c>
      <c r="D82">
        <f t="shared" si="2"/>
        <v>76.490277777777777</v>
      </c>
      <c r="E82">
        <v>823</v>
      </c>
      <c r="F82">
        <v>2.16</v>
      </c>
      <c r="G82">
        <v>7.27</v>
      </c>
      <c r="H82">
        <v>512</v>
      </c>
      <c r="J82">
        <v>39</v>
      </c>
      <c r="K82">
        <v>15</v>
      </c>
      <c r="L82">
        <v>13</v>
      </c>
      <c r="M82">
        <v>76</v>
      </c>
      <c r="N82">
        <v>29</v>
      </c>
      <c r="O82">
        <v>25</v>
      </c>
    </row>
    <row r="83" spans="1:15">
      <c r="A83" t="s">
        <v>117</v>
      </c>
      <c r="B83">
        <v>1</v>
      </c>
      <c r="C83">
        <f t="shared" si="1"/>
        <v>39.256388888888885</v>
      </c>
      <c r="D83">
        <f t="shared" si="2"/>
        <v>76.536138888888885</v>
      </c>
      <c r="E83">
        <v>271</v>
      </c>
      <c r="F83">
        <v>1.19</v>
      </c>
      <c r="G83">
        <v>6.09</v>
      </c>
      <c r="H83">
        <v>89.2</v>
      </c>
      <c r="J83">
        <v>39</v>
      </c>
      <c r="K83">
        <v>15</v>
      </c>
      <c r="L83">
        <v>23</v>
      </c>
      <c r="M83">
        <v>76</v>
      </c>
      <c r="N83">
        <v>32</v>
      </c>
      <c r="O83">
        <v>10.1</v>
      </c>
    </row>
    <row r="84" spans="1:15">
      <c r="A84" t="s">
        <v>118</v>
      </c>
      <c r="B84">
        <v>1.01</v>
      </c>
      <c r="C84">
        <f t="shared" si="1"/>
        <v>39.21969444444445</v>
      </c>
      <c r="D84">
        <f t="shared" si="2"/>
        <v>76.574166666666656</v>
      </c>
      <c r="E84">
        <v>142</v>
      </c>
      <c r="F84">
        <v>0.38</v>
      </c>
      <c r="G84">
        <v>7.04</v>
      </c>
      <c r="H84">
        <v>96.4</v>
      </c>
      <c r="J84">
        <v>39</v>
      </c>
      <c r="K84">
        <v>13</v>
      </c>
      <c r="L84">
        <v>10.9</v>
      </c>
      <c r="M84">
        <v>76</v>
      </c>
      <c r="N84">
        <v>34</v>
      </c>
      <c r="O84">
        <v>27</v>
      </c>
    </row>
    <row r="85" spans="1:15">
      <c r="A85" t="s">
        <v>119</v>
      </c>
      <c r="B85">
        <v>1</v>
      </c>
      <c r="C85">
        <f t="shared" si="1"/>
        <v>39.259444444444448</v>
      </c>
      <c r="D85">
        <f t="shared" si="2"/>
        <v>76.570666666666668</v>
      </c>
      <c r="E85">
        <v>126</v>
      </c>
      <c r="F85">
        <v>0.61</v>
      </c>
      <c r="G85">
        <v>4.8899999999999997</v>
      </c>
      <c r="H85">
        <v>47.2</v>
      </c>
      <c r="J85">
        <v>39</v>
      </c>
      <c r="K85">
        <v>15</v>
      </c>
      <c r="L85">
        <v>34</v>
      </c>
      <c r="M85">
        <v>76</v>
      </c>
      <c r="N85">
        <v>34</v>
      </c>
      <c r="O85">
        <v>14.4</v>
      </c>
    </row>
    <row r="86" spans="1:15">
      <c r="A86" t="s">
        <v>120</v>
      </c>
      <c r="B86">
        <v>1.01</v>
      </c>
      <c r="C86">
        <f t="shared" si="1"/>
        <v>39.266916666666667</v>
      </c>
      <c r="D86">
        <f t="shared" si="2"/>
        <v>76.579027777777767</v>
      </c>
      <c r="E86">
        <v>1050</v>
      </c>
      <c r="F86">
        <v>1.45</v>
      </c>
      <c r="G86">
        <v>6.71</v>
      </c>
      <c r="H86">
        <v>116</v>
      </c>
      <c r="J86">
        <v>39</v>
      </c>
      <c r="K86">
        <v>16</v>
      </c>
      <c r="L86">
        <v>0.9</v>
      </c>
      <c r="M86">
        <v>76</v>
      </c>
      <c r="N86">
        <v>34</v>
      </c>
      <c r="O86">
        <v>44.5</v>
      </c>
    </row>
    <row r="87" spans="1:15">
      <c r="A87" t="s">
        <v>121</v>
      </c>
      <c r="B87">
        <v>1</v>
      </c>
      <c r="C87">
        <f t="shared" si="1"/>
        <v>39.277777777777779</v>
      </c>
      <c r="D87">
        <f t="shared" si="2"/>
        <v>76.583333333333329</v>
      </c>
      <c r="E87">
        <v>349</v>
      </c>
      <c r="F87">
        <v>1.02</v>
      </c>
      <c r="G87">
        <v>7.06</v>
      </c>
      <c r="H87">
        <v>36.200000000000003</v>
      </c>
      <c r="J87">
        <v>39</v>
      </c>
      <c r="K87">
        <v>16</v>
      </c>
      <c r="L87">
        <v>40</v>
      </c>
      <c r="M87">
        <v>76</v>
      </c>
      <c r="N87">
        <v>35</v>
      </c>
      <c r="O87">
        <v>0</v>
      </c>
    </row>
    <row r="88" spans="1:15">
      <c r="A88" t="s">
        <v>122</v>
      </c>
      <c r="B88">
        <v>1.01</v>
      </c>
      <c r="C88">
        <f t="shared" si="1"/>
        <v>39.281527777777775</v>
      </c>
      <c r="D88">
        <f t="shared" si="2"/>
        <v>76.586111111111109</v>
      </c>
      <c r="E88">
        <v>1050</v>
      </c>
      <c r="F88">
        <v>1.74</v>
      </c>
      <c r="G88">
        <v>7.65</v>
      </c>
      <c r="H88">
        <v>166</v>
      </c>
      <c r="J88">
        <v>39</v>
      </c>
      <c r="K88">
        <v>16</v>
      </c>
      <c r="L88">
        <v>53.5</v>
      </c>
      <c r="M88">
        <v>76</v>
      </c>
      <c r="N88">
        <v>35</v>
      </c>
      <c r="O88">
        <v>10</v>
      </c>
    </row>
    <row r="89" spans="1:15">
      <c r="A89" t="s">
        <v>123</v>
      </c>
      <c r="B89">
        <v>1</v>
      </c>
      <c r="C89">
        <f t="shared" si="1"/>
        <v>39.277916666666663</v>
      </c>
      <c r="D89">
        <f t="shared" si="2"/>
        <v>76.595833333333331</v>
      </c>
      <c r="E89">
        <v>617</v>
      </c>
      <c r="F89">
        <v>1.53</v>
      </c>
      <c r="G89">
        <v>6.9</v>
      </c>
      <c r="H89">
        <v>0</v>
      </c>
      <c r="J89">
        <v>39</v>
      </c>
      <c r="K89">
        <v>16</v>
      </c>
      <c r="L89">
        <v>40.5</v>
      </c>
      <c r="M89">
        <v>76</v>
      </c>
      <c r="N89">
        <v>35</v>
      </c>
      <c r="O89">
        <v>45</v>
      </c>
    </row>
    <row r="90" spans="1:15">
      <c r="A90" t="s">
        <v>124</v>
      </c>
      <c r="B90">
        <v>1.01</v>
      </c>
      <c r="C90">
        <f t="shared" si="1"/>
        <v>39.274944444444444</v>
      </c>
      <c r="D90">
        <f t="shared" si="2"/>
        <v>76.597472222222223</v>
      </c>
      <c r="E90">
        <v>724</v>
      </c>
      <c r="F90">
        <v>0.91</v>
      </c>
      <c r="G90">
        <v>6.85</v>
      </c>
      <c r="H90">
        <v>0</v>
      </c>
      <c r="J90">
        <v>39</v>
      </c>
      <c r="K90">
        <v>16</v>
      </c>
      <c r="L90">
        <v>29.8</v>
      </c>
      <c r="M90">
        <v>76</v>
      </c>
      <c r="N90">
        <v>35</v>
      </c>
      <c r="O90">
        <v>50.9</v>
      </c>
    </row>
    <row r="91" spans="1:15">
      <c r="A91" t="s">
        <v>125</v>
      </c>
      <c r="B91">
        <v>1</v>
      </c>
      <c r="C91">
        <f t="shared" si="1"/>
        <v>39.283055555555556</v>
      </c>
      <c r="D91">
        <f t="shared" si="2"/>
        <v>76.609444444444435</v>
      </c>
      <c r="E91">
        <v>235</v>
      </c>
      <c r="F91">
        <v>1.22</v>
      </c>
      <c r="G91">
        <v>7.75</v>
      </c>
      <c r="H91">
        <v>0</v>
      </c>
      <c r="J91">
        <v>39</v>
      </c>
      <c r="K91">
        <v>16</v>
      </c>
      <c r="L91">
        <v>59</v>
      </c>
      <c r="M91">
        <v>76</v>
      </c>
      <c r="N91">
        <v>36</v>
      </c>
      <c r="O91">
        <v>34</v>
      </c>
    </row>
    <row r="92" spans="1:15">
      <c r="A92" t="s">
        <v>126</v>
      </c>
      <c r="B92">
        <v>1.01</v>
      </c>
      <c r="C92">
        <f t="shared" si="1"/>
        <v>39.247888888888887</v>
      </c>
      <c r="D92">
        <f t="shared" si="2"/>
        <v>76.490527777777785</v>
      </c>
      <c r="E92">
        <v>519</v>
      </c>
      <c r="F92">
        <v>0</v>
      </c>
      <c r="G92">
        <v>7.83</v>
      </c>
      <c r="H92">
        <v>224</v>
      </c>
      <c r="J92">
        <v>39</v>
      </c>
      <c r="K92">
        <v>14</v>
      </c>
      <c r="L92">
        <v>52.4</v>
      </c>
      <c r="M92">
        <v>76</v>
      </c>
      <c r="N92">
        <v>29</v>
      </c>
      <c r="O92">
        <v>25.9</v>
      </c>
    </row>
    <row r="93" spans="1:15">
      <c r="A93" t="s">
        <v>127</v>
      </c>
      <c r="B93">
        <v>1</v>
      </c>
      <c r="C93">
        <f t="shared" si="1"/>
        <v>39.247888888888887</v>
      </c>
      <c r="D93">
        <f t="shared" si="2"/>
        <v>76.490527777777785</v>
      </c>
      <c r="E93">
        <v>503</v>
      </c>
      <c r="F93">
        <v>0.2</v>
      </c>
      <c r="G93">
        <v>7.59</v>
      </c>
      <c r="H93">
        <v>425</v>
      </c>
      <c r="J93">
        <v>39</v>
      </c>
      <c r="K93">
        <v>14</v>
      </c>
      <c r="L93">
        <v>52.4</v>
      </c>
      <c r="M93">
        <v>76</v>
      </c>
      <c r="N93">
        <v>29</v>
      </c>
      <c r="O93">
        <v>25.9</v>
      </c>
    </row>
    <row r="94" spans="1:15">
      <c r="A94" t="s">
        <v>128</v>
      </c>
      <c r="B94">
        <v>1.01</v>
      </c>
      <c r="C94">
        <f t="shared" si="1"/>
        <v>39.257416666666664</v>
      </c>
      <c r="D94">
        <f t="shared" si="2"/>
        <v>76.616638888888886</v>
      </c>
      <c r="E94">
        <v>128</v>
      </c>
      <c r="F94">
        <v>0</v>
      </c>
      <c r="G94">
        <v>5.84</v>
      </c>
      <c r="H94">
        <v>40.299999999999997</v>
      </c>
      <c r="J94">
        <v>39</v>
      </c>
      <c r="K94">
        <v>15</v>
      </c>
      <c r="L94">
        <v>26.7</v>
      </c>
      <c r="M94">
        <v>76</v>
      </c>
      <c r="N94">
        <v>36</v>
      </c>
      <c r="O94">
        <v>59.9</v>
      </c>
    </row>
    <row r="95" spans="1:15">
      <c r="A95" t="s">
        <v>129</v>
      </c>
      <c r="B95">
        <v>1</v>
      </c>
      <c r="C95">
        <f t="shared" si="1"/>
        <v>39.258222222222223</v>
      </c>
      <c r="D95">
        <f t="shared" si="2"/>
        <v>76.535499999999999</v>
      </c>
      <c r="E95">
        <v>261</v>
      </c>
      <c r="F95">
        <v>0</v>
      </c>
      <c r="G95">
        <v>6.45</v>
      </c>
      <c r="H95">
        <v>49.4</v>
      </c>
      <c r="J95">
        <v>39</v>
      </c>
      <c r="K95">
        <v>15</v>
      </c>
      <c r="L95">
        <v>29.6</v>
      </c>
      <c r="M95">
        <v>76</v>
      </c>
      <c r="N95">
        <v>32</v>
      </c>
      <c r="O95">
        <v>7.8</v>
      </c>
    </row>
    <row r="96" spans="1:15">
      <c r="A96" t="s">
        <v>130</v>
      </c>
      <c r="B96">
        <v>1.01</v>
      </c>
      <c r="C96">
        <f t="shared" si="1"/>
        <v>39.241666666666667</v>
      </c>
      <c r="D96">
        <f t="shared" si="2"/>
        <v>76.523333333333326</v>
      </c>
      <c r="E96">
        <v>68.3</v>
      </c>
      <c r="F96">
        <v>0</v>
      </c>
      <c r="G96">
        <v>0.56999999999999995</v>
      </c>
      <c r="H96">
        <v>0.6</v>
      </c>
      <c r="J96">
        <v>39</v>
      </c>
      <c r="K96">
        <v>14</v>
      </c>
      <c r="L96">
        <v>30</v>
      </c>
      <c r="M96">
        <v>76</v>
      </c>
      <c r="N96">
        <v>31</v>
      </c>
      <c r="O96">
        <v>24</v>
      </c>
    </row>
    <row r="100" spans="1:11">
      <c r="A100" s="26" t="s">
        <v>137</v>
      </c>
    </row>
    <row r="101" spans="1:11">
      <c r="A101" s="25" t="s">
        <v>131</v>
      </c>
      <c r="B101" s="25" t="s">
        <v>108</v>
      </c>
      <c r="C101" s="25" t="s">
        <v>106</v>
      </c>
      <c r="D101" s="25" t="s">
        <v>107</v>
      </c>
      <c r="E101" s="25" t="s">
        <v>148</v>
      </c>
      <c r="F101" s="25" t="s">
        <v>149</v>
      </c>
      <c r="G101" s="25" t="s">
        <v>150</v>
      </c>
      <c r="H101" s="25" t="s">
        <v>151</v>
      </c>
      <c r="I101" s="25" t="s">
        <v>152</v>
      </c>
      <c r="J101" s="25" t="s">
        <v>153</v>
      </c>
      <c r="K101" s="25" t="s">
        <v>154</v>
      </c>
    </row>
    <row r="102" spans="1:11">
      <c r="A102" t="s">
        <v>138</v>
      </c>
      <c r="B102">
        <v>1</v>
      </c>
      <c r="C102">
        <v>50.916511999999997</v>
      </c>
      <c r="D102">
        <v>14.150487999999999</v>
      </c>
      <c r="E102">
        <v>1.2</v>
      </c>
      <c r="F102">
        <v>0.1</v>
      </c>
      <c r="G102">
        <v>8.34</v>
      </c>
      <c r="H102">
        <v>0.28000000000000003</v>
      </c>
      <c r="I102">
        <v>23.33</v>
      </c>
      <c r="J102">
        <v>0.26</v>
      </c>
      <c r="K102">
        <v>21.67</v>
      </c>
    </row>
    <row r="103" spans="1:11">
      <c r="A103" t="s">
        <v>139</v>
      </c>
      <c r="B103">
        <v>1.01</v>
      </c>
      <c r="C103">
        <v>50.99344</v>
      </c>
      <c r="D103">
        <v>13.87862</v>
      </c>
      <c r="E103">
        <v>4.1900000000000004</v>
      </c>
      <c r="F103">
        <v>0.89</v>
      </c>
      <c r="G103">
        <v>21.24</v>
      </c>
      <c r="H103">
        <v>1.61</v>
      </c>
      <c r="I103">
        <v>38.42</v>
      </c>
      <c r="J103">
        <v>0.11</v>
      </c>
      <c r="K103">
        <v>2.63</v>
      </c>
    </row>
    <row r="104" spans="1:11">
      <c r="A104" t="s">
        <v>140</v>
      </c>
      <c r="B104">
        <v>1</v>
      </c>
      <c r="C104">
        <v>51.347746999999998</v>
      </c>
      <c r="D104">
        <v>13.263697000000001</v>
      </c>
      <c r="E104">
        <v>4.1399999999999997</v>
      </c>
      <c r="F104">
        <v>1.43</v>
      </c>
      <c r="G104">
        <v>34.54</v>
      </c>
      <c r="H104">
        <v>1.23</v>
      </c>
      <c r="I104">
        <v>29.71</v>
      </c>
      <c r="J104">
        <v>0.82</v>
      </c>
      <c r="K104">
        <v>19.809999999999999</v>
      </c>
    </row>
    <row r="105" spans="1:11">
      <c r="A105" t="s">
        <v>141</v>
      </c>
      <c r="B105">
        <v>1.01</v>
      </c>
      <c r="C105">
        <v>51.858401999999998</v>
      </c>
      <c r="D105">
        <v>12.599824</v>
      </c>
      <c r="E105">
        <v>6.55</v>
      </c>
      <c r="F105">
        <v>1.92</v>
      </c>
      <c r="G105">
        <v>29.31</v>
      </c>
      <c r="H105">
        <v>0.31</v>
      </c>
      <c r="I105">
        <v>4.7300000000000004</v>
      </c>
      <c r="J105">
        <v>0.28999999999999998</v>
      </c>
      <c r="K105">
        <v>4.43</v>
      </c>
    </row>
    <row r="106" spans="1:11">
      <c r="A106" t="s">
        <v>142</v>
      </c>
      <c r="B106">
        <v>1.01</v>
      </c>
      <c r="E106">
        <v>21.6</v>
      </c>
      <c r="F106">
        <v>29.54</v>
      </c>
      <c r="G106">
        <v>136.76</v>
      </c>
      <c r="H106">
        <v>1564.24</v>
      </c>
      <c r="I106">
        <v>7241.85</v>
      </c>
      <c r="J106">
        <v>0.68</v>
      </c>
      <c r="K106">
        <v>3.15</v>
      </c>
    </row>
    <row r="107" spans="1:11">
      <c r="A107" t="s">
        <v>143</v>
      </c>
      <c r="B107">
        <v>1</v>
      </c>
      <c r="C107">
        <v>51.871155999999999</v>
      </c>
      <c r="D107">
        <v>12.108510000000001</v>
      </c>
      <c r="E107">
        <v>9.17</v>
      </c>
      <c r="F107">
        <v>1.95</v>
      </c>
      <c r="G107">
        <v>21.26</v>
      </c>
      <c r="H107">
        <v>103.96</v>
      </c>
      <c r="I107">
        <v>1133.7</v>
      </c>
      <c r="J107">
        <v>4</v>
      </c>
      <c r="K107">
        <v>43.62</v>
      </c>
    </row>
    <row r="108" spans="1:11">
      <c r="A108" t="s">
        <v>144</v>
      </c>
      <c r="B108">
        <v>1.01</v>
      </c>
      <c r="C108">
        <v>52.020108</v>
      </c>
      <c r="D108">
        <v>11.803274</v>
      </c>
      <c r="E108">
        <v>4.6100000000000003</v>
      </c>
      <c r="F108">
        <v>1.3</v>
      </c>
      <c r="G108">
        <v>28.2</v>
      </c>
      <c r="H108">
        <v>55.82</v>
      </c>
      <c r="I108">
        <v>1210.8499999999999</v>
      </c>
      <c r="J108">
        <v>5.77</v>
      </c>
      <c r="K108">
        <v>125.16</v>
      </c>
    </row>
    <row r="109" spans="1:11">
      <c r="A109" t="s">
        <v>145</v>
      </c>
      <c r="B109">
        <v>1</v>
      </c>
      <c r="C109">
        <v>52.159897999999998</v>
      </c>
      <c r="D109">
        <v>11.678667000000001</v>
      </c>
      <c r="E109">
        <v>6.37</v>
      </c>
      <c r="F109">
        <v>1.03</v>
      </c>
      <c r="G109">
        <v>16.170000000000002</v>
      </c>
      <c r="H109">
        <v>254.39</v>
      </c>
      <c r="I109">
        <v>3993.56</v>
      </c>
      <c r="J109">
        <v>15.64</v>
      </c>
      <c r="K109">
        <v>245.53</v>
      </c>
    </row>
    <row r="110" spans="1:11">
      <c r="A110" t="s">
        <v>146</v>
      </c>
      <c r="B110">
        <v>1.01</v>
      </c>
      <c r="C110">
        <v>52.514249999999997</v>
      </c>
      <c r="D110">
        <v>11.960054</v>
      </c>
      <c r="E110">
        <v>6.9</v>
      </c>
      <c r="F110">
        <v>0.7</v>
      </c>
      <c r="G110">
        <v>10.14</v>
      </c>
      <c r="H110">
        <v>4.2300000000000004</v>
      </c>
      <c r="I110">
        <v>61.3</v>
      </c>
      <c r="J110">
        <v>0.06</v>
      </c>
      <c r="K110">
        <v>0.87</v>
      </c>
    </row>
    <row r="111" spans="1:11">
      <c r="A111" t="s">
        <v>147</v>
      </c>
      <c r="B111">
        <v>1</v>
      </c>
      <c r="C111">
        <v>53.238835000000002</v>
      </c>
      <c r="D111">
        <v>10.883259000000001</v>
      </c>
      <c r="E111">
        <v>6.21</v>
      </c>
      <c r="F111">
        <v>1.4</v>
      </c>
      <c r="G111">
        <v>22.54</v>
      </c>
      <c r="H111">
        <v>6.33</v>
      </c>
      <c r="I111">
        <v>101.93</v>
      </c>
      <c r="J111">
        <v>0.68</v>
      </c>
      <c r="K111">
        <v>10.95</v>
      </c>
    </row>
    <row r="113" spans="1:94">
      <c r="K113" t="s">
        <v>67</v>
      </c>
      <c r="L113">
        <v>53.549121</v>
      </c>
      <c r="M113">
        <v>10.281574000000001</v>
      </c>
    </row>
    <row r="114" spans="1:94">
      <c r="K114" t="s">
        <v>68</v>
      </c>
      <c r="L114">
        <v>50.518779000000002</v>
      </c>
      <c r="M114">
        <v>14.668524</v>
      </c>
    </row>
    <row r="115" spans="1:94">
      <c r="A115" s="25" t="s">
        <v>131</v>
      </c>
      <c r="B115" s="25" t="s">
        <v>108</v>
      </c>
      <c r="C115" s="25" t="s">
        <v>106</v>
      </c>
      <c r="D115" s="25" t="s">
        <v>107</v>
      </c>
      <c r="E115" s="25" t="s">
        <v>148</v>
      </c>
      <c r="F115" s="25" t="s">
        <v>149</v>
      </c>
      <c r="G115" s="25" t="s">
        <v>150</v>
      </c>
      <c r="H115" s="25" t="s">
        <v>151</v>
      </c>
      <c r="I115" s="25" t="s">
        <v>152</v>
      </c>
      <c r="J115" s="25" t="s">
        <v>153</v>
      </c>
      <c r="K115" s="25" t="s">
        <v>154</v>
      </c>
      <c r="L115" s="29" t="s">
        <v>106</v>
      </c>
      <c r="M115" s="29" t="s">
        <v>107</v>
      </c>
    </row>
    <row r="116" spans="1:94">
      <c r="A116" t="s">
        <v>138</v>
      </c>
      <c r="B116">
        <v>1</v>
      </c>
      <c r="C116">
        <v>50.916511999999997</v>
      </c>
      <c r="D116">
        <v>14.150487999999999</v>
      </c>
      <c r="E116">
        <v>1.2</v>
      </c>
      <c r="F116">
        <v>0.1</v>
      </c>
      <c r="G116">
        <v>8.34</v>
      </c>
      <c r="H116">
        <v>0.28000000000000003</v>
      </c>
      <c r="I116">
        <v>23.33</v>
      </c>
      <c r="J116">
        <v>0.26</v>
      </c>
      <c r="K116">
        <v>21.67</v>
      </c>
      <c r="L116">
        <v>50.916511999999997</v>
      </c>
      <c r="M116">
        <v>14.150487999999999</v>
      </c>
    </row>
    <row r="117" spans="1:94">
      <c r="A117" t="s">
        <v>139</v>
      </c>
      <c r="B117">
        <v>1.01</v>
      </c>
      <c r="C117">
        <v>50.99344</v>
      </c>
      <c r="D117">
        <v>13.87862</v>
      </c>
      <c r="E117">
        <v>4.1900000000000004</v>
      </c>
      <c r="F117">
        <v>0.89</v>
      </c>
      <c r="G117">
        <v>21.24</v>
      </c>
      <c r="H117">
        <v>1.61</v>
      </c>
      <c r="I117">
        <v>38.42</v>
      </c>
      <c r="J117">
        <v>0.11</v>
      </c>
      <c r="K117">
        <v>2.63</v>
      </c>
      <c r="L117">
        <v>50.99344</v>
      </c>
      <c r="M117">
        <v>13.87862</v>
      </c>
    </row>
    <row r="118" spans="1:94">
      <c r="A118" t="s">
        <v>140</v>
      </c>
      <c r="B118">
        <v>1</v>
      </c>
      <c r="C118">
        <v>51.347746999999998</v>
      </c>
      <c r="D118">
        <v>13.263697000000001</v>
      </c>
      <c r="E118">
        <v>4.1399999999999997</v>
      </c>
      <c r="F118">
        <v>1.43</v>
      </c>
      <c r="G118">
        <v>34.54</v>
      </c>
      <c r="H118">
        <v>1.23</v>
      </c>
      <c r="I118">
        <v>29.71</v>
      </c>
      <c r="J118">
        <v>0.82</v>
      </c>
      <c r="K118">
        <v>19.809999999999999</v>
      </c>
      <c r="L118">
        <v>51.347746999999998</v>
      </c>
      <c r="M118">
        <v>13.263697000000001</v>
      </c>
    </row>
    <row r="119" spans="1:94">
      <c r="A119" t="s">
        <v>141</v>
      </c>
      <c r="B119">
        <v>1.01</v>
      </c>
      <c r="C119">
        <v>51.858401999999998</v>
      </c>
      <c r="D119">
        <v>12.599824</v>
      </c>
      <c r="E119">
        <v>6.55</v>
      </c>
      <c r="F119">
        <v>1.92</v>
      </c>
      <c r="G119">
        <v>29.31</v>
      </c>
      <c r="H119">
        <v>0.31</v>
      </c>
      <c r="I119">
        <v>4.7300000000000004</v>
      </c>
      <c r="J119">
        <v>0.28999999999999998</v>
      </c>
      <c r="K119">
        <v>4.43</v>
      </c>
      <c r="L119">
        <v>51.858401999999998</v>
      </c>
      <c r="M119">
        <v>12.599824</v>
      </c>
    </row>
    <row r="120" spans="1:94">
      <c r="A120" t="s">
        <v>143</v>
      </c>
      <c r="B120">
        <v>1</v>
      </c>
      <c r="C120">
        <v>51.871155999999999</v>
      </c>
      <c r="D120">
        <v>12.108510000000001</v>
      </c>
      <c r="E120">
        <v>9.17</v>
      </c>
      <c r="F120">
        <v>1.95</v>
      </c>
      <c r="G120">
        <v>21.26</v>
      </c>
      <c r="H120">
        <v>103.96</v>
      </c>
      <c r="I120">
        <v>1133.7</v>
      </c>
      <c r="J120">
        <v>4</v>
      </c>
      <c r="K120">
        <v>43.62</v>
      </c>
      <c r="L120">
        <v>51.871155999999999</v>
      </c>
      <c r="M120">
        <v>12.108510000000001</v>
      </c>
    </row>
    <row r="121" spans="1:94">
      <c r="A121" t="s">
        <v>144</v>
      </c>
      <c r="B121">
        <v>1.01</v>
      </c>
      <c r="C121">
        <v>52.020108</v>
      </c>
      <c r="D121">
        <v>11.803274</v>
      </c>
      <c r="E121">
        <v>4.6100000000000003</v>
      </c>
      <c r="F121">
        <v>1.3</v>
      </c>
      <c r="G121">
        <v>28.2</v>
      </c>
      <c r="H121">
        <v>55.82</v>
      </c>
      <c r="I121">
        <v>1210.8499999999999</v>
      </c>
      <c r="J121">
        <v>5.77</v>
      </c>
      <c r="K121">
        <v>125.16</v>
      </c>
      <c r="L121">
        <v>52.020108</v>
      </c>
      <c r="M121">
        <v>11.803274</v>
      </c>
    </row>
    <row r="122" spans="1:94">
      <c r="A122" t="s">
        <v>145</v>
      </c>
      <c r="B122">
        <v>1</v>
      </c>
      <c r="C122">
        <v>52.159897999999998</v>
      </c>
      <c r="D122">
        <v>11.678667000000001</v>
      </c>
      <c r="E122">
        <v>6.37</v>
      </c>
      <c r="F122">
        <v>1.03</v>
      </c>
      <c r="G122">
        <v>16.170000000000002</v>
      </c>
      <c r="H122">
        <v>254.39</v>
      </c>
      <c r="I122">
        <v>3993.56</v>
      </c>
      <c r="J122">
        <v>15.64</v>
      </c>
      <c r="K122">
        <v>245.53</v>
      </c>
      <c r="L122">
        <v>52.159897999999998</v>
      </c>
      <c r="M122">
        <v>11.678667000000001</v>
      </c>
    </row>
    <row r="123" spans="1:94">
      <c r="A123" t="s">
        <v>146</v>
      </c>
      <c r="B123">
        <v>1.01</v>
      </c>
      <c r="C123">
        <v>52.514249999999997</v>
      </c>
      <c r="D123">
        <v>11.960054</v>
      </c>
      <c r="E123">
        <v>6.9</v>
      </c>
      <c r="F123">
        <v>0.7</v>
      </c>
      <c r="G123">
        <v>10.14</v>
      </c>
      <c r="H123">
        <v>4.2300000000000004</v>
      </c>
      <c r="I123">
        <v>61.3</v>
      </c>
      <c r="J123">
        <v>0.06</v>
      </c>
      <c r="K123">
        <v>0.87</v>
      </c>
      <c r="L123">
        <v>52.514249999999997</v>
      </c>
      <c r="M123">
        <v>11.960054</v>
      </c>
    </row>
    <row r="124" spans="1:94">
      <c r="A124" t="s">
        <v>147</v>
      </c>
      <c r="B124">
        <v>1</v>
      </c>
      <c r="C124">
        <v>53.238835000000002</v>
      </c>
      <c r="D124">
        <v>10.883259000000001</v>
      </c>
      <c r="E124">
        <v>6.21</v>
      </c>
      <c r="F124">
        <v>1.4</v>
      </c>
      <c r="G124">
        <v>22.54</v>
      </c>
      <c r="H124">
        <v>6.33</v>
      </c>
      <c r="I124">
        <v>101.93</v>
      </c>
      <c r="J124">
        <v>0.68</v>
      </c>
      <c r="K124">
        <v>10.95</v>
      </c>
      <c r="L124">
        <v>53.238835000000002</v>
      </c>
      <c r="M124">
        <v>10.883259000000001</v>
      </c>
    </row>
    <row r="126" spans="1:94">
      <c r="A126" s="26" t="s">
        <v>155</v>
      </c>
    </row>
    <row r="127" spans="1:94" s="31" customFormat="1">
      <c r="A127" s="30" t="s">
        <v>191</v>
      </c>
      <c r="B127" s="30" t="s">
        <v>108</v>
      </c>
      <c r="C127" s="30" t="s">
        <v>159</v>
      </c>
      <c r="D127" s="30" t="s">
        <v>156</v>
      </c>
      <c r="E127" s="30" t="s">
        <v>157</v>
      </c>
      <c r="F127" s="30" t="s">
        <v>158</v>
      </c>
      <c r="G127" s="30" t="s">
        <v>56</v>
      </c>
      <c r="H127" s="30" t="s">
        <v>156</v>
      </c>
      <c r="I127" s="30" t="s">
        <v>157</v>
      </c>
      <c r="J127" s="30" t="s">
        <v>158</v>
      </c>
      <c r="K127" s="30" t="s">
        <v>161</v>
      </c>
      <c r="L127" s="30" t="s">
        <v>156</v>
      </c>
      <c r="M127" s="30" t="s">
        <v>157</v>
      </c>
      <c r="N127" s="30" t="s">
        <v>158</v>
      </c>
      <c r="O127" s="30" t="s">
        <v>162</v>
      </c>
      <c r="P127" s="30" t="s">
        <v>156</v>
      </c>
      <c r="Q127" s="30" t="s">
        <v>157</v>
      </c>
      <c r="R127" s="30" t="s">
        <v>158</v>
      </c>
      <c r="S127" s="30" t="s">
        <v>163</v>
      </c>
      <c r="T127" s="30" t="s">
        <v>156</v>
      </c>
      <c r="U127" s="30" t="s">
        <v>157</v>
      </c>
      <c r="V127" s="30" t="s">
        <v>158</v>
      </c>
      <c r="W127" s="30" t="s">
        <v>37</v>
      </c>
      <c r="X127" s="30" t="s">
        <v>156</v>
      </c>
      <c r="Y127" s="30" t="s">
        <v>157</v>
      </c>
      <c r="Z127" s="30" t="s">
        <v>158</v>
      </c>
      <c r="AA127" s="30" t="s">
        <v>105</v>
      </c>
      <c r="AB127" s="30" t="s">
        <v>156</v>
      </c>
      <c r="AC127" s="30" t="s">
        <v>157</v>
      </c>
      <c r="AD127" s="30" t="s">
        <v>158</v>
      </c>
      <c r="AE127" s="30" t="s">
        <v>38</v>
      </c>
      <c r="AF127" s="30" t="s">
        <v>156</v>
      </c>
      <c r="AG127" s="30" t="s">
        <v>157</v>
      </c>
      <c r="AH127" s="30" t="s">
        <v>158</v>
      </c>
      <c r="AI127" s="30" t="s">
        <v>104</v>
      </c>
      <c r="AJ127" s="30" t="s">
        <v>156</v>
      </c>
      <c r="AK127" s="30" t="s">
        <v>157</v>
      </c>
      <c r="AL127" s="30" t="s">
        <v>158</v>
      </c>
      <c r="AM127" s="30" t="s">
        <v>40</v>
      </c>
      <c r="AN127" s="30" t="s">
        <v>156</v>
      </c>
      <c r="AO127" s="30" t="s">
        <v>157</v>
      </c>
      <c r="AP127" s="30" t="s">
        <v>158</v>
      </c>
      <c r="AQ127" s="30" t="s">
        <v>39</v>
      </c>
      <c r="AR127" s="30" t="s">
        <v>156</v>
      </c>
      <c r="AS127" s="30" t="s">
        <v>157</v>
      </c>
      <c r="AT127" s="30" t="s">
        <v>158</v>
      </c>
      <c r="AU127" s="30" t="s">
        <v>102</v>
      </c>
      <c r="AV127" s="30" t="s">
        <v>156</v>
      </c>
      <c r="AW127" s="30" t="s">
        <v>157</v>
      </c>
      <c r="AX127" s="30" t="s">
        <v>158</v>
      </c>
      <c r="AY127" s="30" t="s">
        <v>165</v>
      </c>
      <c r="AZ127" s="30" t="s">
        <v>156</v>
      </c>
      <c r="BA127" s="30" t="s">
        <v>157</v>
      </c>
      <c r="BB127" s="30" t="s">
        <v>158</v>
      </c>
      <c r="BC127" s="30" t="s">
        <v>166</v>
      </c>
      <c r="BD127" s="30" t="s">
        <v>156</v>
      </c>
      <c r="BE127" s="30" t="s">
        <v>157</v>
      </c>
      <c r="BF127" s="30" t="s">
        <v>158</v>
      </c>
      <c r="BG127" s="30" t="s">
        <v>167</v>
      </c>
      <c r="BH127" s="30" t="s">
        <v>156</v>
      </c>
      <c r="BI127" s="30" t="s">
        <v>157</v>
      </c>
      <c r="BJ127" s="30" t="s">
        <v>158</v>
      </c>
      <c r="BK127" s="30" t="s">
        <v>168</v>
      </c>
      <c r="BL127" s="30" t="s">
        <v>156</v>
      </c>
      <c r="BM127" s="30" t="s">
        <v>157</v>
      </c>
      <c r="BN127" s="30" t="s">
        <v>158</v>
      </c>
      <c r="BO127" s="30" t="s">
        <v>36</v>
      </c>
      <c r="BP127" s="30" t="s">
        <v>156</v>
      </c>
      <c r="BQ127" s="30" t="s">
        <v>157</v>
      </c>
      <c r="BR127" s="30" t="s">
        <v>158</v>
      </c>
      <c r="BS127" s="30" t="s">
        <v>169</v>
      </c>
      <c r="BT127" s="30" t="s">
        <v>156</v>
      </c>
      <c r="BU127" s="30" t="s">
        <v>157</v>
      </c>
      <c r="BV127" s="30" t="s">
        <v>158</v>
      </c>
      <c r="BW127" s="30" t="s">
        <v>170</v>
      </c>
      <c r="BX127" s="30" t="s">
        <v>156</v>
      </c>
      <c r="BY127" s="30" t="s">
        <v>157</v>
      </c>
      <c r="BZ127" s="30" t="s">
        <v>158</v>
      </c>
      <c r="CA127" s="30" t="s">
        <v>171</v>
      </c>
      <c r="CB127" s="30" t="s">
        <v>156</v>
      </c>
      <c r="CC127" s="30" t="s">
        <v>157</v>
      </c>
      <c r="CD127" s="30" t="s">
        <v>158</v>
      </c>
      <c r="CE127" s="30" t="s">
        <v>172</v>
      </c>
      <c r="CF127" s="30" t="s">
        <v>156</v>
      </c>
      <c r="CG127" s="30" t="s">
        <v>157</v>
      </c>
      <c r="CH127" s="30" t="s">
        <v>158</v>
      </c>
      <c r="CI127" s="30" t="s">
        <v>173</v>
      </c>
      <c r="CJ127" s="30" t="s">
        <v>156</v>
      </c>
      <c r="CK127" s="30" t="s">
        <v>157</v>
      </c>
      <c r="CL127" s="30" t="s">
        <v>158</v>
      </c>
      <c r="CM127" s="30" t="s">
        <v>35</v>
      </c>
      <c r="CN127" s="30" t="s">
        <v>156</v>
      </c>
      <c r="CO127" s="30" t="s">
        <v>157</v>
      </c>
      <c r="CP127" s="30" t="s">
        <v>158</v>
      </c>
    </row>
    <row r="128" spans="1:94">
      <c r="A128" s="19" t="s">
        <v>160</v>
      </c>
      <c r="B128">
        <v>1</v>
      </c>
      <c r="C128" s="19">
        <v>14234.893333333333</v>
      </c>
      <c r="D128" s="19">
        <v>20095.243487596086</v>
      </c>
      <c r="E128" s="19">
        <v>56.828132929326756</v>
      </c>
      <c r="F128" s="19">
        <v>56.828132929326756</v>
      </c>
      <c r="G128" s="19">
        <v>28448.25333333333</v>
      </c>
      <c r="H128" s="19">
        <v>404.72667683567624</v>
      </c>
      <c r="I128" s="19">
        <v>0.57270444839539114</v>
      </c>
      <c r="J128" s="19">
        <v>0.57270444839539114</v>
      </c>
      <c r="K128" s="19">
        <v>9680.2533333333322</v>
      </c>
      <c r="L128" s="19">
        <v>20507.175019464878</v>
      </c>
      <c r="M128" s="19">
        <v>85.279264687960691</v>
      </c>
      <c r="N128" s="19">
        <v>85.279264687960691</v>
      </c>
      <c r="O128" s="19">
        <v>6138.1049999999996</v>
      </c>
      <c r="P128" s="19">
        <v>1810.4435818338529</v>
      </c>
      <c r="Q128" s="19">
        <v>3.2828408675760783</v>
      </c>
      <c r="R128" s="19">
        <v>3.2828408675760783</v>
      </c>
      <c r="S128" s="19">
        <v>187.89</v>
      </c>
      <c r="T128" s="19">
        <v>24.777099235540685</v>
      </c>
      <c r="U128" s="19">
        <v>1.467729228073628</v>
      </c>
      <c r="V128" s="19">
        <v>1.467729228073628</v>
      </c>
      <c r="W128" s="19">
        <v>100.60499999999999</v>
      </c>
      <c r="X128" s="19">
        <v>75.792511251281994</v>
      </c>
      <c r="Y128" s="19">
        <v>8.3850543209139783</v>
      </c>
      <c r="Z128" s="19">
        <v>8.3850543209139783</v>
      </c>
      <c r="AA128" s="19">
        <v>179.29000000000002</v>
      </c>
      <c r="AB128" s="19">
        <v>52.310077504693169</v>
      </c>
      <c r="AC128" s="19">
        <v>11.745016422408044</v>
      </c>
      <c r="AD128" s="19">
        <v>11.745016422408044</v>
      </c>
      <c r="AE128" s="19">
        <v>59512.553333333337</v>
      </c>
      <c r="AF128" s="19">
        <v>127990.24344548331</v>
      </c>
      <c r="AG128" s="19">
        <v>86.57502258689162</v>
      </c>
      <c r="AH128" s="19">
        <v>86.57502258689162</v>
      </c>
      <c r="AI128" s="19">
        <v>146.84666666666666</v>
      </c>
      <c r="AJ128" s="19">
        <v>259.80558537495449</v>
      </c>
      <c r="AK128" s="19">
        <v>71.221107505057219</v>
      </c>
      <c r="AL128" s="19">
        <v>71.221107505057219</v>
      </c>
      <c r="AM128" s="19" t="s">
        <v>164</v>
      </c>
      <c r="AN128" s="19" t="s">
        <v>164</v>
      </c>
      <c r="AO128" s="19" t="s">
        <v>164</v>
      </c>
      <c r="AP128" s="19" t="s">
        <v>164</v>
      </c>
      <c r="AQ128" s="19">
        <v>40.055</v>
      </c>
      <c r="AR128" s="19">
        <v>23.274295733283559</v>
      </c>
      <c r="AS128" s="19">
        <v>23.390749845766457</v>
      </c>
      <c r="AT128" s="19">
        <v>23.390749845766457</v>
      </c>
      <c r="AU128" s="19">
        <v>291.76666666666665</v>
      </c>
      <c r="AV128" s="19">
        <v>362.97695628002805</v>
      </c>
      <c r="AW128" s="19">
        <v>50.080391226789644</v>
      </c>
      <c r="AX128" s="19">
        <v>50.080391226789644</v>
      </c>
      <c r="AY128" s="19">
        <v>64.403333333333322</v>
      </c>
      <c r="AZ128" s="19">
        <v>21.56297833690515</v>
      </c>
      <c r="BA128" s="19">
        <v>13.477977681763246</v>
      </c>
      <c r="BB128" s="19">
        <v>13.477977681763246</v>
      </c>
      <c r="BC128" s="19">
        <v>116.32333333333334</v>
      </c>
      <c r="BD128" s="19">
        <v>180.47997552742996</v>
      </c>
      <c r="BE128" s="19">
        <v>62.457776141547562</v>
      </c>
      <c r="BF128" s="19">
        <v>62.457776141547562</v>
      </c>
      <c r="BG128" s="19">
        <v>80.819999999999993</v>
      </c>
      <c r="BH128" s="19">
        <v>268.29554190956469</v>
      </c>
      <c r="BI128" s="19">
        <v>133.63460747145916</v>
      </c>
      <c r="BJ128" s="19">
        <v>133.63460747145916</v>
      </c>
      <c r="BK128" s="19" t="s">
        <v>164</v>
      </c>
      <c r="BL128" s="19" t="s">
        <v>164</v>
      </c>
      <c r="BM128" s="19" t="s">
        <v>164</v>
      </c>
      <c r="BN128" s="19" t="s">
        <v>164</v>
      </c>
      <c r="BO128" s="19" t="s">
        <v>164</v>
      </c>
      <c r="BP128" s="19" t="s">
        <v>164</v>
      </c>
      <c r="BQ128" s="19" t="s">
        <v>164</v>
      </c>
      <c r="BR128" s="19" t="s">
        <v>164</v>
      </c>
      <c r="BS128" s="19" t="s">
        <v>164</v>
      </c>
      <c r="BT128" s="19" t="s">
        <v>164</v>
      </c>
      <c r="BU128" s="19" t="s">
        <v>164</v>
      </c>
      <c r="BV128" s="19" t="s">
        <v>164</v>
      </c>
      <c r="BW128" s="19">
        <v>67.27</v>
      </c>
      <c r="BX128" s="19" t="s">
        <v>164</v>
      </c>
      <c r="BY128" s="19" t="s">
        <v>164</v>
      </c>
      <c r="BZ128" s="19" t="s">
        <v>164</v>
      </c>
      <c r="CA128" s="19">
        <v>243.84</v>
      </c>
      <c r="CB128" s="19" t="s">
        <v>164</v>
      </c>
      <c r="CC128" s="19" t="s">
        <v>164</v>
      </c>
      <c r="CD128" s="19" t="s">
        <v>164</v>
      </c>
      <c r="CE128" s="19">
        <v>6087.66</v>
      </c>
      <c r="CF128" s="19" t="s">
        <v>164</v>
      </c>
      <c r="CG128" s="19" t="s">
        <v>164</v>
      </c>
      <c r="CH128" s="19" t="s">
        <v>164</v>
      </c>
      <c r="CI128" s="19">
        <v>54.62</v>
      </c>
      <c r="CJ128" s="19" t="s">
        <v>164</v>
      </c>
      <c r="CK128" s="19" t="s">
        <v>164</v>
      </c>
      <c r="CL128" s="19" t="s">
        <v>164</v>
      </c>
      <c r="CM128" s="19">
        <v>47.954999999999998</v>
      </c>
      <c r="CN128" s="19">
        <v>6.5436954391299746</v>
      </c>
      <c r="CO128" s="19">
        <v>1.5187571361112393</v>
      </c>
      <c r="CP128" s="19">
        <v>1.5187571361112393</v>
      </c>
    </row>
    <row r="129" spans="1:94">
      <c r="A129" s="19" t="s">
        <v>174</v>
      </c>
      <c r="B129">
        <v>1.01</v>
      </c>
      <c r="C129" s="19">
        <v>1986.55</v>
      </c>
      <c r="D129" s="19">
        <v>496.07435036382248</v>
      </c>
      <c r="E129" s="19">
        <v>10.052442647983991</v>
      </c>
      <c r="F129" s="19">
        <v>10.052442647983991</v>
      </c>
      <c r="G129" s="19">
        <v>28722.016666666666</v>
      </c>
      <c r="H129" s="19">
        <v>195.60577404099766</v>
      </c>
      <c r="I129" s="19">
        <v>0.27415178170087739</v>
      </c>
      <c r="J129" s="19">
        <v>0.27415178170087739</v>
      </c>
      <c r="K129" s="19">
        <v>1973.0633333333335</v>
      </c>
      <c r="L129" s="19">
        <v>619.92603724026901</v>
      </c>
      <c r="M129" s="19">
        <v>12.648038635376684</v>
      </c>
      <c r="N129" s="19">
        <v>12.648038635376684</v>
      </c>
      <c r="O129" s="19">
        <v>6455.3899999999994</v>
      </c>
      <c r="P129" s="19">
        <v>64.293395965043246</v>
      </c>
      <c r="Q129" s="19">
        <v>0.11085187146876926</v>
      </c>
      <c r="R129" s="19">
        <v>0.11085187146876926</v>
      </c>
      <c r="S129" s="19">
        <v>185.07999999999998</v>
      </c>
      <c r="T129" s="19">
        <v>228.45756115642106</v>
      </c>
      <c r="U129" s="19">
        <v>13.738685893380302</v>
      </c>
      <c r="V129" s="19">
        <v>13.738685893380302</v>
      </c>
      <c r="W129" s="19">
        <v>94.134999999999991</v>
      </c>
      <c r="X129" s="19">
        <v>24.459444117136339</v>
      </c>
      <c r="Y129" s="19">
        <v>2.8919754688141652</v>
      </c>
      <c r="Z129" s="19">
        <v>2.8919754688141652</v>
      </c>
      <c r="AA129" s="19">
        <v>373.53499999999997</v>
      </c>
      <c r="AB129" s="19">
        <v>27.490017224595363</v>
      </c>
      <c r="AC129" s="19">
        <v>2.9625660582193083</v>
      </c>
      <c r="AD129" s="19">
        <v>2.9625660582193083</v>
      </c>
      <c r="AE129" s="19">
        <v>28182.523333333331</v>
      </c>
      <c r="AF129" s="19">
        <v>60585.805064506407</v>
      </c>
      <c r="AG129" s="19">
        <v>86.539690970352765</v>
      </c>
      <c r="AH129" s="19">
        <v>86.539690970352765</v>
      </c>
      <c r="AI129" s="19">
        <v>81.780000000000015</v>
      </c>
      <c r="AJ129" s="19">
        <v>112.95492180814315</v>
      </c>
      <c r="AK129" s="19">
        <v>55.600972164350047</v>
      </c>
      <c r="AL129" s="19">
        <v>55.600972164350047</v>
      </c>
      <c r="AM129" s="19">
        <v>32.78</v>
      </c>
      <c r="AN129" s="19">
        <v>57.559107454871331</v>
      </c>
      <c r="AO129" s="19">
        <v>19.543585837553746</v>
      </c>
      <c r="AP129" s="19">
        <v>19.543585837553746</v>
      </c>
      <c r="AQ129" s="19">
        <v>38.094999999999999</v>
      </c>
      <c r="AR129" s="19">
        <v>2.968570550132013</v>
      </c>
      <c r="AS129" s="19">
        <v>3.1369220638017161</v>
      </c>
      <c r="AT129" s="19">
        <v>3.1369220638017161</v>
      </c>
      <c r="AU129" s="19">
        <v>399.57333333333332</v>
      </c>
      <c r="AV129" s="19">
        <v>246.83308129398392</v>
      </c>
      <c r="AW129" s="19">
        <v>24.867446950133495</v>
      </c>
      <c r="AX129" s="19">
        <v>24.867446950133495</v>
      </c>
      <c r="AY129" s="19">
        <v>44.023333333333333</v>
      </c>
      <c r="AZ129" s="19">
        <v>45.214870905457069</v>
      </c>
      <c r="BA129" s="19">
        <v>41.344972193046338</v>
      </c>
      <c r="BB129" s="19">
        <v>41.344972193046338</v>
      </c>
      <c r="BC129" s="19">
        <v>117.43</v>
      </c>
      <c r="BD129" s="19">
        <v>154.3516343527026</v>
      </c>
      <c r="BE129" s="19">
        <v>52.912283388493663</v>
      </c>
      <c r="BF129" s="19">
        <v>52.912283388493663</v>
      </c>
      <c r="BG129" s="19">
        <v>392.78</v>
      </c>
      <c r="BH129" s="19" t="s">
        <v>164</v>
      </c>
      <c r="BI129" s="19" t="s">
        <v>164</v>
      </c>
      <c r="BJ129" s="19" t="s">
        <v>164</v>
      </c>
      <c r="BK129" s="19" t="s">
        <v>164</v>
      </c>
      <c r="BL129" s="19" t="s">
        <v>164</v>
      </c>
      <c r="BM129" s="19" t="s">
        <v>164</v>
      </c>
      <c r="BN129" s="19" t="s">
        <v>164</v>
      </c>
      <c r="BO129" s="19" t="s">
        <v>164</v>
      </c>
      <c r="BP129" s="19" t="s">
        <v>164</v>
      </c>
      <c r="BQ129" s="19" t="s">
        <v>164</v>
      </c>
      <c r="BR129" s="19" t="s">
        <v>164</v>
      </c>
      <c r="BS129" s="19" t="s">
        <v>164</v>
      </c>
      <c r="BT129" s="19" t="s">
        <v>164</v>
      </c>
      <c r="BU129" s="19" t="s">
        <v>164</v>
      </c>
      <c r="BV129" s="19" t="s">
        <v>164</v>
      </c>
      <c r="BW129" s="19">
        <v>86.84</v>
      </c>
      <c r="BX129" s="19" t="s">
        <v>164</v>
      </c>
      <c r="BY129" s="19" t="s">
        <v>164</v>
      </c>
      <c r="BZ129" s="19" t="s">
        <v>164</v>
      </c>
      <c r="CA129" s="19">
        <v>174.98</v>
      </c>
      <c r="CB129" s="19" t="s">
        <v>164</v>
      </c>
      <c r="CC129" s="19" t="s">
        <v>164</v>
      </c>
      <c r="CD129" s="19" t="s">
        <v>164</v>
      </c>
      <c r="CE129" s="19">
        <v>2284.81</v>
      </c>
      <c r="CF129" s="19">
        <v>8724.681526770526</v>
      </c>
      <c r="CG129" s="19">
        <v>153.71768107938522</v>
      </c>
      <c r="CH129" s="19">
        <v>153.71768107938522</v>
      </c>
      <c r="CI129" s="19">
        <v>29.71</v>
      </c>
      <c r="CJ129" s="19" t="s">
        <v>164</v>
      </c>
      <c r="CK129" s="19" t="s">
        <v>164</v>
      </c>
      <c r="CL129" s="19" t="s">
        <v>164</v>
      </c>
      <c r="CM129" s="19">
        <v>56.155000000000001</v>
      </c>
      <c r="CN129" s="19">
        <v>30.812546485223642</v>
      </c>
      <c r="CO129" s="19">
        <v>6.1071460934106616</v>
      </c>
      <c r="CP129" s="19">
        <v>6.1071460934106616</v>
      </c>
    </row>
    <row r="130" spans="1:94">
      <c r="A130" s="19" t="s">
        <v>175</v>
      </c>
      <c r="B130">
        <v>1</v>
      </c>
      <c r="C130" s="19">
        <v>1379.0966666666666</v>
      </c>
      <c r="D130" s="19">
        <v>2092.2612297810733</v>
      </c>
      <c r="E130" s="19">
        <v>61.072476468314953</v>
      </c>
      <c r="F130" s="19">
        <v>61.072476468314953</v>
      </c>
      <c r="G130" s="19">
        <v>27491.83</v>
      </c>
      <c r="H130" s="19">
        <v>735.81384433115898</v>
      </c>
      <c r="I130" s="19">
        <v>1.0774289414105664</v>
      </c>
      <c r="J130" s="19">
        <v>1.0774289414105664</v>
      </c>
      <c r="K130" s="19">
        <v>1897.1533333333334</v>
      </c>
      <c r="L130" s="19">
        <v>2764.5417561937861</v>
      </c>
      <c r="M130" s="19">
        <v>58.660404429003087</v>
      </c>
      <c r="N130" s="19">
        <v>58.660404429003087</v>
      </c>
      <c r="O130" s="19">
        <v>6024.5</v>
      </c>
      <c r="P130" s="19">
        <v>107.74861616275584</v>
      </c>
      <c r="Q130" s="19">
        <v>0.19906267754872981</v>
      </c>
      <c r="R130" s="19">
        <v>0.19906267754872981</v>
      </c>
      <c r="S130" s="19">
        <v>181.41</v>
      </c>
      <c r="T130" s="19">
        <v>297.07106673176247</v>
      </c>
      <c r="U130" s="19">
        <v>18.226290220099642</v>
      </c>
      <c r="V130" s="19">
        <v>18.226290220099642</v>
      </c>
      <c r="W130" s="19">
        <v>99.865000000000009</v>
      </c>
      <c r="X130" s="19">
        <v>40.342200037354708</v>
      </c>
      <c r="Y130" s="19">
        <v>4.4961979277370281</v>
      </c>
      <c r="Z130" s="19">
        <v>4.4961979277370281</v>
      </c>
      <c r="AA130" s="19">
        <v>750.74</v>
      </c>
      <c r="AB130" s="19">
        <v>71.386217252878765</v>
      </c>
      <c r="AC130" s="19">
        <v>3.8277991831288167</v>
      </c>
      <c r="AD130" s="19">
        <v>3.8277991831288167</v>
      </c>
      <c r="AE130" s="19">
        <v>27641.41</v>
      </c>
      <c r="AF130" s="19">
        <v>59419.154355632083</v>
      </c>
      <c r="AG130" s="19">
        <v>86.534762481521042</v>
      </c>
      <c r="AH130" s="19">
        <v>86.534762481521042</v>
      </c>
      <c r="AI130" s="19">
        <v>74.453333333333333</v>
      </c>
      <c r="AJ130" s="19">
        <v>101.68465162765791</v>
      </c>
      <c r="AK130" s="19">
        <v>54.978842344914156</v>
      </c>
      <c r="AL130" s="19">
        <v>54.978842344914156</v>
      </c>
      <c r="AM130" s="19">
        <v>58.78</v>
      </c>
      <c r="AN130" s="19">
        <v>49.935384613166541</v>
      </c>
      <c r="AO130" s="19">
        <v>9.4553577749681228</v>
      </c>
      <c r="AP130" s="19">
        <v>9.4553577749681228</v>
      </c>
      <c r="AQ130" s="19">
        <v>47.91</v>
      </c>
      <c r="AR130" s="19">
        <v>0.63235822369677253</v>
      </c>
      <c r="AS130" s="19">
        <v>0.53132632274506741</v>
      </c>
      <c r="AT130" s="19">
        <v>0.53132632274506741</v>
      </c>
      <c r="AU130" s="19">
        <v>311.86999999999995</v>
      </c>
      <c r="AV130" s="19">
        <v>84.271694561540073</v>
      </c>
      <c r="AW130" s="19">
        <v>10.877584326114897</v>
      </c>
      <c r="AX130" s="19">
        <v>10.877584326114897</v>
      </c>
      <c r="AY130" s="19">
        <v>41.413333333333334</v>
      </c>
      <c r="AZ130" s="19">
        <v>35.123724914249159</v>
      </c>
      <c r="BA130" s="19">
        <v>34.141666141728962</v>
      </c>
      <c r="BB130" s="19">
        <v>34.141666141728962</v>
      </c>
      <c r="BC130" s="19">
        <v>112.83666666666666</v>
      </c>
      <c r="BD130" s="19">
        <v>127.75852709985213</v>
      </c>
      <c r="BE130" s="19">
        <v>45.578914751722877</v>
      </c>
      <c r="BF130" s="19">
        <v>45.578914751722877</v>
      </c>
      <c r="BG130" s="19">
        <v>694.5</v>
      </c>
      <c r="BH130" s="19" t="s">
        <v>164</v>
      </c>
      <c r="BI130" s="19" t="s">
        <v>164</v>
      </c>
      <c r="BJ130" s="19" t="s">
        <v>164</v>
      </c>
      <c r="BK130" s="19">
        <v>11.09</v>
      </c>
      <c r="BL130" s="19" t="s">
        <v>164</v>
      </c>
      <c r="BM130" s="19" t="s">
        <v>164</v>
      </c>
      <c r="BN130" s="19" t="s">
        <v>164</v>
      </c>
      <c r="BO130" s="19" t="s">
        <v>164</v>
      </c>
      <c r="BP130" s="19" t="s">
        <v>164</v>
      </c>
      <c r="BQ130" s="19" t="s">
        <v>164</v>
      </c>
      <c r="BR130" s="19" t="s">
        <v>164</v>
      </c>
      <c r="BS130" s="19" t="s">
        <v>164</v>
      </c>
      <c r="BT130" s="19" t="s">
        <v>164</v>
      </c>
      <c r="BU130" s="19" t="s">
        <v>164</v>
      </c>
      <c r="BV130" s="19" t="s">
        <v>164</v>
      </c>
      <c r="BW130" s="19">
        <v>89.13</v>
      </c>
      <c r="BX130" s="19" t="s">
        <v>164</v>
      </c>
      <c r="BY130" s="19" t="s">
        <v>164</v>
      </c>
      <c r="BZ130" s="19" t="s">
        <v>164</v>
      </c>
      <c r="CA130" s="19">
        <v>71.803333333333327</v>
      </c>
      <c r="CB130" s="19">
        <v>219.37335930604547</v>
      </c>
      <c r="CC130" s="19">
        <v>122.98824712207745</v>
      </c>
      <c r="CD130" s="19">
        <v>122.98824712207745</v>
      </c>
      <c r="CE130" s="19">
        <v>2350.1066666666666</v>
      </c>
      <c r="CF130" s="19">
        <v>7855.0926466858191</v>
      </c>
      <c r="CG130" s="19">
        <v>134.55135301763528</v>
      </c>
      <c r="CH130" s="19">
        <v>134.55135301763528</v>
      </c>
      <c r="CI130" s="19">
        <v>31.72</v>
      </c>
      <c r="CJ130" s="19" t="s">
        <v>164</v>
      </c>
      <c r="CK130" s="19" t="s">
        <v>164</v>
      </c>
      <c r="CL130" s="19" t="s">
        <v>164</v>
      </c>
      <c r="CM130" s="19">
        <v>48.515000000000001</v>
      </c>
      <c r="CN130" s="19">
        <v>10.355556859982345</v>
      </c>
      <c r="CO130" s="19">
        <v>2.3757272046461284</v>
      </c>
      <c r="CP130" s="19">
        <v>2.3757272046461284</v>
      </c>
    </row>
    <row r="131" spans="1:94">
      <c r="A131" s="19" t="s">
        <v>176</v>
      </c>
      <c r="B131">
        <v>1.01</v>
      </c>
      <c r="C131" s="19">
        <v>2016.8100000000002</v>
      </c>
      <c r="D131" s="19">
        <v>1006.290481358888</v>
      </c>
      <c r="E131" s="19">
        <v>20.085502929946099</v>
      </c>
      <c r="F131" s="19">
        <v>20.085502929946099</v>
      </c>
      <c r="G131" s="19">
        <v>26821.526666666668</v>
      </c>
      <c r="H131" s="19">
        <v>338.02316083175288</v>
      </c>
      <c r="I131" s="19">
        <v>0.50732620614419754</v>
      </c>
      <c r="J131" s="19">
        <v>0.50732620614419754</v>
      </c>
      <c r="K131" s="19">
        <v>2069.896666666667</v>
      </c>
      <c r="L131" s="19">
        <v>825.74493766903402</v>
      </c>
      <c r="M131" s="19">
        <v>16.059114212000143</v>
      </c>
      <c r="N131" s="19">
        <v>16.059114212000143</v>
      </c>
      <c r="O131" s="19">
        <v>5256.15</v>
      </c>
      <c r="P131" s="19">
        <v>440.14293206108977</v>
      </c>
      <c r="Q131" s="19">
        <v>0.93201978255194085</v>
      </c>
      <c r="R131" s="19">
        <v>0.93201978255194085</v>
      </c>
      <c r="S131" s="19">
        <v>164.73000000000002</v>
      </c>
      <c r="T131" s="19">
        <v>139.51412800319818</v>
      </c>
      <c r="U131" s="19">
        <v>9.4263734079139123</v>
      </c>
      <c r="V131" s="19">
        <v>9.4263734079139123</v>
      </c>
      <c r="W131" s="19">
        <v>85.91</v>
      </c>
      <c r="X131" s="19">
        <v>20.838175767326504</v>
      </c>
      <c r="Y131" s="19">
        <v>2.6996976397298065</v>
      </c>
      <c r="Z131" s="19">
        <v>2.6996976397298065</v>
      </c>
      <c r="AA131" s="19">
        <v>534.64</v>
      </c>
      <c r="AB131" s="19">
        <v>64.957241978628417</v>
      </c>
      <c r="AC131" s="19">
        <v>4.8909188927649518</v>
      </c>
      <c r="AD131" s="19">
        <v>4.8909188927649518</v>
      </c>
      <c r="AE131" s="19">
        <v>26171.61</v>
      </c>
      <c r="AF131" s="19">
        <v>56269.087955703675</v>
      </c>
      <c r="AG131" s="19">
        <v>86.549341512727324</v>
      </c>
      <c r="AH131" s="19">
        <v>86.549341512727324</v>
      </c>
      <c r="AI131" s="19">
        <v>88.526666666666685</v>
      </c>
      <c r="AJ131" s="19">
        <v>124.47885263937781</v>
      </c>
      <c r="AK131" s="19">
        <v>56.603827251382825</v>
      </c>
      <c r="AL131" s="19">
        <v>56.603827251382825</v>
      </c>
      <c r="AM131" s="19">
        <v>34.875</v>
      </c>
      <c r="AN131" s="19">
        <v>64.611051083448288</v>
      </c>
      <c r="AO131" s="19">
        <v>20.620146135246404</v>
      </c>
      <c r="AP131" s="19">
        <v>20.620146135246404</v>
      </c>
      <c r="AQ131" s="19">
        <v>42.585000000000001</v>
      </c>
      <c r="AR131" s="19">
        <v>27.033314063036585</v>
      </c>
      <c r="AS131" s="19">
        <v>25.554475431398355</v>
      </c>
      <c r="AT131" s="19">
        <v>25.554475431398355</v>
      </c>
      <c r="AU131" s="19">
        <v>421.50333333333333</v>
      </c>
      <c r="AV131" s="19">
        <v>279.71607977129457</v>
      </c>
      <c r="AW131" s="19">
        <v>26.714112562793346</v>
      </c>
      <c r="AX131" s="19">
        <v>26.714112562793346</v>
      </c>
      <c r="AY131" s="19">
        <v>38.906666666666666</v>
      </c>
      <c r="AZ131" s="19">
        <v>43.986990118841945</v>
      </c>
      <c r="BA131" s="19">
        <v>45.51185672959339</v>
      </c>
      <c r="BB131" s="19">
        <v>45.51185672959339</v>
      </c>
      <c r="BC131" s="19">
        <v>113.66333333333334</v>
      </c>
      <c r="BD131" s="19">
        <v>144.10041857939845</v>
      </c>
      <c r="BE131" s="19">
        <v>51.035125403269809</v>
      </c>
      <c r="BF131" s="19">
        <v>51.035125403269809</v>
      </c>
      <c r="BG131" s="19">
        <v>284.23999999999995</v>
      </c>
      <c r="BH131" s="19">
        <v>980.82273596610378</v>
      </c>
      <c r="BI131" s="19">
        <v>138.90876881471448</v>
      </c>
      <c r="BJ131" s="19">
        <v>138.90876881471448</v>
      </c>
      <c r="BK131" s="19" t="s">
        <v>164</v>
      </c>
      <c r="BL131" s="19" t="s">
        <v>164</v>
      </c>
      <c r="BM131" s="19" t="s">
        <v>164</v>
      </c>
      <c r="BN131" s="19" t="s">
        <v>164</v>
      </c>
      <c r="BO131" s="19" t="s">
        <v>164</v>
      </c>
      <c r="BP131" s="19" t="s">
        <v>164</v>
      </c>
      <c r="BQ131" s="19" t="s">
        <v>164</v>
      </c>
      <c r="BR131" s="19" t="s">
        <v>164</v>
      </c>
      <c r="BS131" s="19" t="s">
        <v>164</v>
      </c>
      <c r="BT131" s="19" t="s">
        <v>164</v>
      </c>
      <c r="BU131" s="19" t="s">
        <v>164</v>
      </c>
      <c r="BV131" s="19" t="s">
        <v>164</v>
      </c>
      <c r="BW131" s="19">
        <v>80.16</v>
      </c>
      <c r="BX131" s="19" t="s">
        <v>164</v>
      </c>
      <c r="BY131" s="19" t="s">
        <v>164</v>
      </c>
      <c r="BZ131" s="19" t="s">
        <v>164</v>
      </c>
      <c r="CA131" s="19">
        <v>178.63</v>
      </c>
      <c r="CB131" s="19" t="s">
        <v>164</v>
      </c>
      <c r="CC131" s="19" t="s">
        <v>164</v>
      </c>
      <c r="CD131" s="19" t="s">
        <v>164</v>
      </c>
      <c r="CE131" s="19">
        <v>1977.8100000000002</v>
      </c>
      <c r="CF131" s="19">
        <v>7160.4478830848511</v>
      </c>
      <c r="CG131" s="19">
        <v>145.74039819925952</v>
      </c>
      <c r="CH131" s="19">
        <v>145.74039819925952</v>
      </c>
      <c r="CI131" s="19">
        <v>26.18</v>
      </c>
      <c r="CJ131" s="19" t="s">
        <v>164</v>
      </c>
      <c r="CK131" s="19" t="s">
        <v>164</v>
      </c>
      <c r="CL131" s="19" t="s">
        <v>164</v>
      </c>
      <c r="CM131" s="19">
        <v>55.8</v>
      </c>
      <c r="CN131" s="19">
        <v>3.938923468214139</v>
      </c>
      <c r="CO131" s="19">
        <v>0.78567420131838306</v>
      </c>
      <c r="CP131" s="19">
        <v>0.78567420131838306</v>
      </c>
    </row>
    <row r="132" spans="1:94">
      <c r="A132" s="19" t="s">
        <v>177</v>
      </c>
      <c r="B132">
        <v>1</v>
      </c>
      <c r="C132" s="19">
        <v>4403.2699999999995</v>
      </c>
      <c r="D132" s="19">
        <v>9736.8796779374206</v>
      </c>
      <c r="E132" s="19">
        <v>89.016152492127489</v>
      </c>
      <c r="F132" s="19">
        <v>89.016152492127489</v>
      </c>
      <c r="G132" s="19">
        <v>28941.283333333336</v>
      </c>
      <c r="H132" s="19">
        <v>339.82651279314467</v>
      </c>
      <c r="I132" s="19">
        <v>0.47267627681964236</v>
      </c>
      <c r="J132" s="19">
        <v>0.47267627681964236</v>
      </c>
      <c r="K132" s="19">
        <v>6950.420000000001</v>
      </c>
      <c r="L132" s="19">
        <v>11106.693972176461</v>
      </c>
      <c r="M132" s="19">
        <v>64.327709649539329</v>
      </c>
      <c r="N132" s="19">
        <v>64.327709649539329</v>
      </c>
      <c r="O132" s="19">
        <v>5525.6149999999998</v>
      </c>
      <c r="P132" s="19">
        <v>170.45373653578307</v>
      </c>
      <c r="Q132" s="19">
        <v>0.34334051393799636</v>
      </c>
      <c r="R132" s="19">
        <v>0.34334051393799636</v>
      </c>
      <c r="S132" s="19">
        <v>172.66000000000003</v>
      </c>
      <c r="T132" s="19">
        <v>186.40002347968277</v>
      </c>
      <c r="U132" s="19">
        <v>12.015818927379417</v>
      </c>
      <c r="V132" s="19">
        <v>12.015818927379417</v>
      </c>
      <c r="W132" s="19">
        <v>62.844999999999999</v>
      </c>
      <c r="X132" s="19">
        <v>50.507163826294374</v>
      </c>
      <c r="Y132" s="19">
        <v>8.945021736706261</v>
      </c>
      <c r="Z132" s="19">
        <v>8.945021736706261</v>
      </c>
      <c r="AA132" s="19">
        <v>528.56000000000006</v>
      </c>
      <c r="AB132" s="19">
        <v>1107.947498247775</v>
      </c>
      <c r="AC132" s="19">
        <v>84.381884349160885</v>
      </c>
      <c r="AD132" s="19">
        <v>84.381884349160885</v>
      </c>
      <c r="AE132" s="19">
        <v>25429.843333333334</v>
      </c>
      <c r="AF132" s="19">
        <v>54676.536076251039</v>
      </c>
      <c r="AG132" s="19">
        <v>86.552903320594865</v>
      </c>
      <c r="AH132" s="19">
        <v>86.552903320594865</v>
      </c>
      <c r="AI132" s="19">
        <v>87.61333333333333</v>
      </c>
      <c r="AJ132" s="19">
        <v>126.47783480237275</v>
      </c>
      <c r="AK132" s="19">
        <v>58.112365029439282</v>
      </c>
      <c r="AL132" s="19">
        <v>58.112365029439282</v>
      </c>
      <c r="AM132" s="19">
        <v>57.525000000000006</v>
      </c>
      <c r="AN132" s="19">
        <v>113.14875317563582</v>
      </c>
      <c r="AO132" s="19">
        <v>21.892345541820827</v>
      </c>
      <c r="AP132" s="19">
        <v>21.892345541820827</v>
      </c>
      <c r="AQ132" s="19">
        <v>38.590000000000003</v>
      </c>
      <c r="AR132" s="19" t="s">
        <v>164</v>
      </c>
      <c r="AS132" s="19" t="s">
        <v>164</v>
      </c>
      <c r="AT132" s="19" t="s">
        <v>164</v>
      </c>
      <c r="AU132" s="19">
        <v>195.26</v>
      </c>
      <c r="AV132" s="19">
        <v>27.439131175350987</v>
      </c>
      <c r="AW132" s="19">
        <v>5.6569377927599991</v>
      </c>
      <c r="AX132" s="19">
        <v>5.6569377927599991</v>
      </c>
      <c r="AY132" s="19">
        <v>90.946666666666658</v>
      </c>
      <c r="AZ132" s="19">
        <v>63.445734701805378</v>
      </c>
      <c r="BA132" s="19">
        <v>28.082772182738967</v>
      </c>
      <c r="BB132" s="19">
        <v>28.082772182738967</v>
      </c>
      <c r="BC132" s="19">
        <v>102.86333333333333</v>
      </c>
      <c r="BD132" s="19">
        <v>173.95564384696115</v>
      </c>
      <c r="BE132" s="19">
        <v>68.077290445654057</v>
      </c>
      <c r="BF132" s="19">
        <v>68.077290445654057</v>
      </c>
      <c r="BG132" s="19">
        <v>659.44</v>
      </c>
      <c r="BH132" s="19" t="s">
        <v>164</v>
      </c>
      <c r="BI132" s="19" t="s">
        <v>164</v>
      </c>
      <c r="BJ132" s="19" t="s">
        <v>164</v>
      </c>
      <c r="BK132" s="19" t="s">
        <v>164</v>
      </c>
      <c r="BL132" s="19" t="s">
        <v>164</v>
      </c>
      <c r="BM132" s="19" t="s">
        <v>164</v>
      </c>
      <c r="BN132" s="19" t="s">
        <v>164</v>
      </c>
      <c r="BO132" s="19" t="s">
        <v>164</v>
      </c>
      <c r="BP132" s="19" t="s">
        <v>164</v>
      </c>
      <c r="BQ132" s="19" t="s">
        <v>164</v>
      </c>
      <c r="BR132" s="19" t="s">
        <v>164</v>
      </c>
      <c r="BS132" s="19" t="s">
        <v>164</v>
      </c>
      <c r="BT132" s="19" t="s">
        <v>164</v>
      </c>
      <c r="BU132" s="19" t="s">
        <v>164</v>
      </c>
      <c r="BV132" s="19" t="s">
        <v>164</v>
      </c>
      <c r="BW132" s="19">
        <v>57</v>
      </c>
      <c r="BX132" s="19">
        <v>82.557879204854899</v>
      </c>
      <c r="BY132" s="19">
        <v>58.305295992574969</v>
      </c>
      <c r="BZ132" s="19">
        <v>58.305295992574969</v>
      </c>
      <c r="CA132" s="19">
        <v>70.88</v>
      </c>
      <c r="CB132" s="19">
        <v>205.07173397010189</v>
      </c>
      <c r="CC132" s="19">
        <v>116.46794877924049</v>
      </c>
      <c r="CD132" s="19">
        <v>116.46794877924049</v>
      </c>
      <c r="CE132" s="19">
        <v>2179.5633333333335</v>
      </c>
      <c r="CF132" s="19">
        <v>6960.1347354540494</v>
      </c>
      <c r="CG132" s="19">
        <v>128.55011980906062</v>
      </c>
      <c r="CH132" s="19">
        <v>128.55011980906062</v>
      </c>
      <c r="CI132" s="19">
        <v>76.88</v>
      </c>
      <c r="CJ132" s="19" t="s">
        <v>164</v>
      </c>
      <c r="CK132" s="19" t="s">
        <v>164</v>
      </c>
      <c r="CL132" s="19" t="s">
        <v>164</v>
      </c>
      <c r="CM132" s="19">
        <v>46.884999999999998</v>
      </c>
      <c r="CN132" s="19">
        <v>32.845539243011594</v>
      </c>
      <c r="CO132" s="19">
        <v>7.7972529779981912</v>
      </c>
      <c r="CP132" s="19">
        <v>7.7972529779981912</v>
      </c>
    </row>
    <row r="133" spans="1:94">
      <c r="A133" s="19" t="s">
        <v>178</v>
      </c>
      <c r="B133">
        <v>1.01</v>
      </c>
      <c r="C133" s="19">
        <v>8977.6866666666665</v>
      </c>
      <c r="D133" s="19">
        <v>16334.025794706071</v>
      </c>
      <c r="E133" s="19">
        <v>73.240807742623616</v>
      </c>
      <c r="F133" s="19">
        <v>73.240807742623616</v>
      </c>
      <c r="G133" s="19">
        <v>30411.383333333331</v>
      </c>
      <c r="H133" s="19">
        <v>916.32343572863124</v>
      </c>
      <c r="I133" s="19">
        <v>1.2129333875609911</v>
      </c>
      <c r="J133" s="19">
        <v>1.2129333875609911</v>
      </c>
      <c r="K133" s="19">
        <v>12545.993333333334</v>
      </c>
      <c r="L133" s="19">
        <v>16593.236224869805</v>
      </c>
      <c r="M133" s="19">
        <v>53.241511404619025</v>
      </c>
      <c r="N133" s="19">
        <v>53.241511404619025</v>
      </c>
      <c r="O133" s="19">
        <v>5345.9050000000007</v>
      </c>
      <c r="P133" s="19">
        <v>613.77321978091652</v>
      </c>
      <c r="Q133" s="19">
        <v>1.2778675664912138</v>
      </c>
      <c r="R133" s="19">
        <v>1.2778675664912138</v>
      </c>
      <c r="S133" s="19">
        <v>143.19499999999999</v>
      </c>
      <c r="T133" s="19">
        <v>162.19470345726995</v>
      </c>
      <c r="U133" s="19">
        <v>12.606889991754292</v>
      </c>
      <c r="V133" s="19">
        <v>12.606889991754292</v>
      </c>
      <c r="W133" s="19">
        <v>67.52000000000001</v>
      </c>
      <c r="X133" s="19">
        <v>28.716022703754785</v>
      </c>
      <c r="Y133" s="19">
        <v>4.7335939735829262</v>
      </c>
      <c r="Z133" s="19">
        <v>4.7335939735829262</v>
      </c>
      <c r="AA133" s="19">
        <v>820.02</v>
      </c>
      <c r="AB133" s="19">
        <v>117.9348087194459</v>
      </c>
      <c r="AC133" s="19">
        <v>5.7895111447116889</v>
      </c>
      <c r="AD133" s="19">
        <v>5.7895111447116889</v>
      </c>
      <c r="AE133" s="19">
        <v>30465.546666666665</v>
      </c>
      <c r="AF133" s="19">
        <v>65509.629920538908</v>
      </c>
      <c r="AG133" s="19">
        <v>86.560648746802599</v>
      </c>
      <c r="AH133" s="19">
        <v>86.560648746802599</v>
      </c>
      <c r="AI133" s="19">
        <v>114.01333333333334</v>
      </c>
      <c r="AJ133" s="19">
        <v>37.784088459836013</v>
      </c>
      <c r="AK133" s="19">
        <v>13.340669906568165</v>
      </c>
      <c r="AL133" s="19">
        <v>13.340669906568165</v>
      </c>
      <c r="AM133" s="19">
        <v>70.174999999999997</v>
      </c>
      <c r="AN133" s="19">
        <v>83.289172045625151</v>
      </c>
      <c r="AO133" s="19">
        <v>13.210074672398491</v>
      </c>
      <c r="AP133" s="19">
        <v>13.210074672398491</v>
      </c>
      <c r="AQ133" s="19">
        <v>35.295000000000002</v>
      </c>
      <c r="AR133" s="19">
        <v>14.702328700949554</v>
      </c>
      <c r="AS133" s="19">
        <v>16.768618100386306</v>
      </c>
      <c r="AT133" s="19">
        <v>16.768618100386306</v>
      </c>
      <c r="AU133" s="19">
        <v>297.8966666666667</v>
      </c>
      <c r="AV133" s="19">
        <v>218.08582308655221</v>
      </c>
      <c r="AW133" s="19">
        <v>29.470406281250426</v>
      </c>
      <c r="AX133" s="19">
        <v>29.470406281250426</v>
      </c>
      <c r="AY133" s="19">
        <v>304.90000000000003</v>
      </c>
      <c r="AZ133" s="19">
        <v>481.26276598097428</v>
      </c>
      <c r="BA133" s="19">
        <v>63.540286761042267</v>
      </c>
      <c r="BB133" s="19">
        <v>63.540286761042267</v>
      </c>
      <c r="BC133" s="19">
        <v>111.25999999999999</v>
      </c>
      <c r="BD133" s="19">
        <v>176.37312675896814</v>
      </c>
      <c r="BE133" s="19">
        <v>63.81425312572869</v>
      </c>
      <c r="BF133" s="19">
        <v>63.81425312572869</v>
      </c>
      <c r="BG133" s="19">
        <v>885.42</v>
      </c>
      <c r="BH133" s="19" t="s">
        <v>164</v>
      </c>
      <c r="BI133" s="19" t="s">
        <v>164</v>
      </c>
      <c r="BJ133" s="19" t="s">
        <v>164</v>
      </c>
      <c r="BK133" s="19" t="s">
        <v>164</v>
      </c>
      <c r="BL133" s="19" t="s">
        <v>164</v>
      </c>
      <c r="BM133" s="19" t="s">
        <v>164</v>
      </c>
      <c r="BN133" s="19" t="s">
        <v>164</v>
      </c>
      <c r="BO133" s="19" t="s">
        <v>164</v>
      </c>
      <c r="BP133" s="19" t="s">
        <v>164</v>
      </c>
      <c r="BQ133" s="19" t="s">
        <v>164</v>
      </c>
      <c r="BR133" s="19" t="s">
        <v>164</v>
      </c>
      <c r="BS133" s="19">
        <v>15.76</v>
      </c>
      <c r="BT133" s="19" t="s">
        <v>164</v>
      </c>
      <c r="BU133" s="19" t="s">
        <v>164</v>
      </c>
      <c r="BV133" s="19" t="s">
        <v>164</v>
      </c>
      <c r="BW133" s="19">
        <v>47.703333333333326</v>
      </c>
      <c r="BX133" s="19">
        <v>92.251019583769391</v>
      </c>
      <c r="BY133" s="19">
        <v>77.847878169869972</v>
      </c>
      <c r="BZ133" s="19">
        <v>77.847878169869972</v>
      </c>
      <c r="CA133" s="19">
        <v>73.726666666666674</v>
      </c>
      <c r="CB133" s="19">
        <v>192.32424758050499</v>
      </c>
      <c r="CC133" s="19">
        <v>105.0107535913879</v>
      </c>
      <c r="CD133" s="19">
        <v>105.0107535913879</v>
      </c>
      <c r="CE133" s="19">
        <v>2314.11</v>
      </c>
      <c r="CF133" s="19">
        <v>6793.1448324582198</v>
      </c>
      <c r="CG133" s="19">
        <v>118.17108063836682</v>
      </c>
      <c r="CH133" s="19">
        <v>118.17108063836682</v>
      </c>
      <c r="CI133" s="19">
        <v>476.47</v>
      </c>
      <c r="CJ133" s="19" t="s">
        <v>164</v>
      </c>
      <c r="CK133" s="19" t="s">
        <v>164</v>
      </c>
      <c r="CL133" s="19" t="s">
        <v>164</v>
      </c>
      <c r="CM133" s="19">
        <v>114.22499999999999</v>
      </c>
      <c r="CN133" s="19">
        <v>25.857126638115545</v>
      </c>
      <c r="CO133" s="19">
        <v>2.5195225208397929</v>
      </c>
      <c r="CP133" s="19">
        <v>2.5195225208397929</v>
      </c>
    </row>
    <row r="134" spans="1:94">
      <c r="A134" s="19" t="s">
        <v>179</v>
      </c>
      <c r="B134">
        <v>1</v>
      </c>
      <c r="C134" s="19">
        <v>5740.5133333333333</v>
      </c>
      <c r="D134" s="19">
        <v>17667.073687707667</v>
      </c>
      <c r="E134" s="19">
        <v>123.8905618586906</v>
      </c>
      <c r="F134" s="19">
        <v>123.8905618586906</v>
      </c>
      <c r="G134" s="19">
        <v>30509.513333333336</v>
      </c>
      <c r="H134" s="19">
        <v>1752.0900127065981</v>
      </c>
      <c r="I134" s="19">
        <v>2.3117744844009076</v>
      </c>
      <c r="J134" s="19">
        <v>2.3117744844009076</v>
      </c>
      <c r="K134" s="19">
        <v>9636.8066666666673</v>
      </c>
      <c r="L134" s="19">
        <v>17721.071431139415</v>
      </c>
      <c r="M134" s="19">
        <v>74.025468040348855</v>
      </c>
      <c r="N134" s="19">
        <v>74.025468040348855</v>
      </c>
      <c r="O134" s="19">
        <v>5232.125</v>
      </c>
      <c r="P134" s="19">
        <v>151.26736738415647</v>
      </c>
      <c r="Q134" s="19">
        <v>0.32178536369164223</v>
      </c>
      <c r="R134" s="19">
        <v>0.32178536369164223</v>
      </c>
      <c r="S134" s="19">
        <v>184.495</v>
      </c>
      <c r="T134" s="19">
        <v>87.990467798009703</v>
      </c>
      <c r="U134" s="19">
        <v>5.308235409866759</v>
      </c>
      <c r="V134" s="19">
        <v>5.308235409866759</v>
      </c>
      <c r="W134" s="19">
        <v>78.185000000000002</v>
      </c>
      <c r="X134" s="19">
        <v>20.647582696283877</v>
      </c>
      <c r="Y134" s="19">
        <v>2.9393068220966674</v>
      </c>
      <c r="Z134" s="19">
        <v>2.9393068220966674</v>
      </c>
      <c r="AA134" s="19">
        <v>556.79333333333341</v>
      </c>
      <c r="AB134" s="19">
        <v>1176.3306282349554</v>
      </c>
      <c r="AC134" s="19">
        <v>85.04713936863736</v>
      </c>
      <c r="AD134" s="19">
        <v>85.04713936863736</v>
      </c>
      <c r="AE134" s="19">
        <v>28914.013333333332</v>
      </c>
      <c r="AF134" s="19">
        <v>62155.891955059531</v>
      </c>
      <c r="AG134" s="19">
        <v>86.536287232948382</v>
      </c>
      <c r="AH134" s="19">
        <v>86.536287232948382</v>
      </c>
      <c r="AI134" s="19">
        <v>94.976666666666674</v>
      </c>
      <c r="AJ134" s="19">
        <v>24.736403373405981</v>
      </c>
      <c r="AK134" s="19">
        <v>10.484409203681565</v>
      </c>
      <c r="AL134" s="19">
        <v>10.484409203681565</v>
      </c>
      <c r="AM134" s="19">
        <v>72.16</v>
      </c>
      <c r="AN134" s="19">
        <v>124.52080641451197</v>
      </c>
      <c r="AO134" s="19">
        <v>19.206337183004891</v>
      </c>
      <c r="AP134" s="19">
        <v>19.206337183004891</v>
      </c>
      <c r="AQ134" s="19">
        <v>42.284999999999997</v>
      </c>
      <c r="AR134" s="19">
        <v>29.668139995106422</v>
      </c>
      <c r="AS134" s="19">
        <v>28.24413748194587</v>
      </c>
      <c r="AT134" s="19">
        <v>28.24413748194587</v>
      </c>
      <c r="AU134" s="19">
        <v>151.30333333333331</v>
      </c>
      <c r="AV134" s="19">
        <v>17.572694890027677</v>
      </c>
      <c r="AW134" s="19">
        <v>4.6753508251460154</v>
      </c>
      <c r="AX134" s="19">
        <v>4.6753508251460154</v>
      </c>
      <c r="AY134" s="19">
        <v>130.29</v>
      </c>
      <c r="AZ134" s="19">
        <v>108.92166022727822</v>
      </c>
      <c r="BA134" s="19">
        <v>33.653287865034784</v>
      </c>
      <c r="BB134" s="19">
        <v>33.653287865034784</v>
      </c>
      <c r="BC134" s="19">
        <v>115.08</v>
      </c>
      <c r="BD134" s="19">
        <v>153.16264874616186</v>
      </c>
      <c r="BE134" s="19">
        <v>53.576871104099467</v>
      </c>
      <c r="BF134" s="19">
        <v>53.576871104099467</v>
      </c>
      <c r="BG134" s="19">
        <v>836.36</v>
      </c>
      <c r="BH134" s="19" t="s">
        <v>164</v>
      </c>
      <c r="BI134" s="19" t="s">
        <v>164</v>
      </c>
      <c r="BJ134" s="19" t="s">
        <v>164</v>
      </c>
      <c r="BK134" s="19" t="s">
        <v>164</v>
      </c>
      <c r="BL134" s="19" t="s">
        <v>164</v>
      </c>
      <c r="BM134" s="19" t="s">
        <v>164</v>
      </c>
      <c r="BN134" s="19" t="s">
        <v>164</v>
      </c>
      <c r="BO134" s="19" t="s">
        <v>164</v>
      </c>
      <c r="BP134" s="19" t="s">
        <v>164</v>
      </c>
      <c r="BQ134" s="19" t="s">
        <v>164</v>
      </c>
      <c r="BR134" s="19" t="s">
        <v>164</v>
      </c>
      <c r="BS134" s="19">
        <v>13.45</v>
      </c>
      <c r="BT134" s="19" t="s">
        <v>164</v>
      </c>
      <c r="BU134" s="19" t="s">
        <v>164</v>
      </c>
      <c r="BV134" s="19" t="s">
        <v>164</v>
      </c>
      <c r="BW134" s="19">
        <v>82.28</v>
      </c>
      <c r="BX134" s="19" t="s">
        <v>164</v>
      </c>
      <c r="BY134" s="19" t="s">
        <v>164</v>
      </c>
      <c r="BZ134" s="19" t="s">
        <v>164</v>
      </c>
      <c r="CA134" s="19">
        <v>79.806666666666658</v>
      </c>
      <c r="CB134" s="19">
        <v>253.03189478472376</v>
      </c>
      <c r="CC134" s="19">
        <v>127.63225076410505</v>
      </c>
      <c r="CD134" s="19">
        <v>127.63225076410505</v>
      </c>
      <c r="CE134" s="19">
        <v>2261.7866666666669</v>
      </c>
      <c r="CF134" s="19">
        <v>6780.4585733361</v>
      </c>
      <c r="CG134" s="19">
        <v>120.67901574664717</v>
      </c>
      <c r="CH134" s="19">
        <v>120.67901574664717</v>
      </c>
      <c r="CI134" s="19">
        <v>125.56</v>
      </c>
      <c r="CJ134" s="19" t="s">
        <v>164</v>
      </c>
      <c r="CK134" s="19" t="s">
        <v>164</v>
      </c>
      <c r="CL134" s="19" t="s">
        <v>164</v>
      </c>
      <c r="CM134" s="19">
        <v>114.72</v>
      </c>
      <c r="CN134" s="19">
        <v>10.29202583630153</v>
      </c>
      <c r="CO134" s="19">
        <v>0.99852945042033658</v>
      </c>
      <c r="CP134" s="19">
        <v>0.99852945042033658</v>
      </c>
    </row>
    <row r="135" spans="1:94">
      <c r="A135" s="19" t="s">
        <v>180</v>
      </c>
      <c r="B135">
        <v>1.01</v>
      </c>
      <c r="C135" s="19">
        <v>19229.296666666665</v>
      </c>
      <c r="D135" s="19">
        <v>40745.620341805959</v>
      </c>
      <c r="E135" s="19">
        <v>85.298592812697777</v>
      </c>
      <c r="F135" s="19">
        <v>85.298592812697777</v>
      </c>
      <c r="G135" s="19">
        <v>27537.656666666666</v>
      </c>
      <c r="H135" s="19">
        <v>1487.0811619148196</v>
      </c>
      <c r="I135" s="19">
        <v>2.1738622616463732</v>
      </c>
      <c r="J135" s="19">
        <v>2.1738622616463732</v>
      </c>
      <c r="K135" s="19">
        <v>29349.60666666667</v>
      </c>
      <c r="L135" s="19">
        <v>44413.048591673876</v>
      </c>
      <c r="M135" s="19">
        <v>60.916175846769384</v>
      </c>
      <c r="N135" s="19">
        <v>60.916175846769384</v>
      </c>
      <c r="O135" s="19">
        <v>4366.83</v>
      </c>
      <c r="P135" s="19">
        <v>154.8886357339702</v>
      </c>
      <c r="Q135" s="19">
        <v>0.39477752340549338</v>
      </c>
      <c r="R135" s="19">
        <v>0.39477752340549338</v>
      </c>
      <c r="S135" s="19">
        <v>114.96000000000001</v>
      </c>
      <c r="T135" s="19">
        <v>320.19635935160159</v>
      </c>
      <c r="U135" s="19">
        <v>31.000506064545856</v>
      </c>
      <c r="V135" s="19">
        <v>31.000506064545856</v>
      </c>
      <c r="W135" s="19">
        <v>60.98</v>
      </c>
      <c r="X135" s="19">
        <v>40.024544918950269</v>
      </c>
      <c r="Y135" s="19">
        <v>7.3053012815271368</v>
      </c>
      <c r="Z135" s="19">
        <v>7.3053012815271368</v>
      </c>
      <c r="AA135" s="19">
        <v>1098.7666666666667</v>
      </c>
      <c r="AB135" s="19">
        <v>2340.2157338066336</v>
      </c>
      <c r="AC135" s="19">
        <v>85.73827691516324</v>
      </c>
      <c r="AD135" s="19">
        <v>85.73827691516324</v>
      </c>
      <c r="AE135" s="19">
        <v>29210.459999999995</v>
      </c>
      <c r="AF135" s="19">
        <v>62815.124315181019</v>
      </c>
      <c r="AG135" s="19">
        <v>86.566559943504956</v>
      </c>
      <c r="AH135" s="19">
        <v>86.566559943504956</v>
      </c>
      <c r="AI135" s="19">
        <v>114.50999999999999</v>
      </c>
      <c r="AJ135" s="19">
        <v>30.045838171916429</v>
      </c>
      <c r="AK135" s="19">
        <v>10.562463986656159</v>
      </c>
      <c r="AL135" s="19">
        <v>10.562463986656159</v>
      </c>
      <c r="AM135" s="19">
        <v>81.97999999999999</v>
      </c>
      <c r="AN135" s="19">
        <v>33.036132314054221</v>
      </c>
      <c r="AO135" s="19">
        <v>4.485185730873444</v>
      </c>
      <c r="AP135" s="19">
        <v>4.485185730873444</v>
      </c>
      <c r="AQ135" s="19">
        <v>54.814999999999998</v>
      </c>
      <c r="AR135" s="19">
        <v>11.364882520327898</v>
      </c>
      <c r="AS135" s="19">
        <v>8.3462206955704854</v>
      </c>
      <c r="AT135" s="19">
        <v>8.3462206955704854</v>
      </c>
      <c r="AU135" s="19">
        <v>246.73999999999998</v>
      </c>
      <c r="AV135" s="19">
        <v>240.6439822642572</v>
      </c>
      <c r="AW135" s="19">
        <v>39.260857200871705</v>
      </c>
      <c r="AX135" s="19">
        <v>39.260857200871705</v>
      </c>
      <c r="AY135" s="19">
        <v>473.31</v>
      </c>
      <c r="AZ135" s="19">
        <v>798.32373817797816</v>
      </c>
      <c r="BA135" s="19">
        <v>67.898111493644137</v>
      </c>
      <c r="BB135" s="19">
        <v>67.898111493644137</v>
      </c>
      <c r="BC135" s="19">
        <v>104.08999999999999</v>
      </c>
      <c r="BD135" s="19">
        <v>104.3784296739349</v>
      </c>
      <c r="BE135" s="19">
        <v>40.366963536532133</v>
      </c>
      <c r="BF135" s="19">
        <v>40.366963536532133</v>
      </c>
      <c r="BG135" s="19">
        <v>1559.87</v>
      </c>
      <c r="BH135" s="19" t="s">
        <v>164</v>
      </c>
      <c r="BI135" s="19" t="s">
        <v>164</v>
      </c>
      <c r="BJ135" s="19" t="s">
        <v>164</v>
      </c>
      <c r="BK135" s="19">
        <v>10.530000000000001</v>
      </c>
      <c r="BL135" s="19">
        <v>0.66748923612436017</v>
      </c>
      <c r="BM135" s="19">
        <v>2.551762363256302</v>
      </c>
      <c r="BN135" s="19">
        <v>2.551762363256302</v>
      </c>
      <c r="BO135" s="19" t="s">
        <v>164</v>
      </c>
      <c r="BP135" s="19" t="s">
        <v>164</v>
      </c>
      <c r="BQ135" s="19" t="s">
        <v>164</v>
      </c>
      <c r="BR135" s="19" t="s">
        <v>164</v>
      </c>
      <c r="BS135" s="19">
        <v>14.41</v>
      </c>
      <c r="BT135" s="19">
        <v>2.7402189693526289</v>
      </c>
      <c r="BU135" s="19">
        <v>7.6550074854338197</v>
      </c>
      <c r="BV135" s="19">
        <v>7.6550074854338197</v>
      </c>
      <c r="BW135" s="19">
        <v>42.973333333333329</v>
      </c>
      <c r="BX135" s="19">
        <v>40.214724295243556</v>
      </c>
      <c r="BY135" s="19">
        <v>37.671280746052375</v>
      </c>
      <c r="BZ135" s="19">
        <v>37.671280746052375</v>
      </c>
      <c r="CA135" s="19">
        <v>61.04</v>
      </c>
      <c r="CB135" s="19">
        <v>141.53741015542235</v>
      </c>
      <c r="CC135" s="19">
        <v>93.342848902257927</v>
      </c>
      <c r="CD135" s="19">
        <v>93.342848902257927</v>
      </c>
      <c r="CE135" s="19">
        <v>1841.78</v>
      </c>
      <c r="CF135" s="19">
        <v>5306.5523213941824</v>
      </c>
      <c r="CG135" s="19">
        <v>115.98425309107454</v>
      </c>
      <c r="CH135" s="19">
        <v>115.98425309107454</v>
      </c>
      <c r="CI135" s="19">
        <v>566.48</v>
      </c>
      <c r="CJ135" s="19" t="s">
        <v>164</v>
      </c>
      <c r="CK135" s="19" t="s">
        <v>164</v>
      </c>
      <c r="CL135" s="19" t="s">
        <v>164</v>
      </c>
      <c r="CM135" s="19">
        <v>128.5</v>
      </c>
      <c r="CN135" s="19">
        <v>75.72898022760117</v>
      </c>
      <c r="CO135" s="19">
        <v>6.5593095966876636</v>
      </c>
      <c r="CP135" s="19">
        <v>6.5593095966876636</v>
      </c>
    </row>
    <row r="136" spans="1:94">
      <c r="A136" s="19" t="s">
        <v>181</v>
      </c>
      <c r="B136">
        <v>1</v>
      </c>
      <c r="C136" s="19">
        <v>5340.1433333333334</v>
      </c>
      <c r="D136" s="19">
        <v>5561.754289623078</v>
      </c>
      <c r="E136" s="19">
        <v>41.9259793955475</v>
      </c>
      <c r="F136" s="19">
        <v>41.9259793955475</v>
      </c>
      <c r="G136" s="19">
        <v>29079.50333333333</v>
      </c>
      <c r="H136" s="19">
        <v>1070.425360272772</v>
      </c>
      <c r="I136" s="19">
        <v>1.4818141485692828</v>
      </c>
      <c r="J136" s="19">
        <v>1.4818141485692828</v>
      </c>
      <c r="K136" s="19">
        <v>7106.166666666667</v>
      </c>
      <c r="L136" s="19">
        <v>7200.798501987314</v>
      </c>
      <c r="M136" s="19">
        <v>40.791493017029588</v>
      </c>
      <c r="N136" s="19">
        <v>40.791493017029588</v>
      </c>
      <c r="O136" s="19">
        <v>5505.64</v>
      </c>
      <c r="P136" s="19">
        <v>1521.5680171569197</v>
      </c>
      <c r="Q136" s="19">
        <v>3.0759743480172719</v>
      </c>
      <c r="R136" s="19">
        <v>3.0759743480172719</v>
      </c>
      <c r="S136" s="19">
        <v>249.66499999999999</v>
      </c>
      <c r="T136" s="19">
        <v>47.965922879059541</v>
      </c>
      <c r="U136" s="19">
        <v>2.1383278384869491</v>
      </c>
      <c r="V136" s="19">
        <v>2.1383278384869491</v>
      </c>
      <c r="W136" s="19">
        <v>90.83</v>
      </c>
      <c r="X136" s="19">
        <v>88.181060869052345</v>
      </c>
      <c r="Y136" s="19">
        <v>10.805507126356135</v>
      </c>
      <c r="Z136" s="19">
        <v>10.805507126356135</v>
      </c>
      <c r="AA136" s="19">
        <v>477.08000000000004</v>
      </c>
      <c r="AB136" s="19">
        <v>214.26404479591844</v>
      </c>
      <c r="AC136" s="19">
        <v>18.079333690185035</v>
      </c>
      <c r="AD136" s="19">
        <v>18.079333690185035</v>
      </c>
      <c r="AE136" s="19">
        <v>62993.246666666666</v>
      </c>
      <c r="AF136" s="19">
        <v>135472.15929749809</v>
      </c>
      <c r="AG136" s="19">
        <v>86.572586456238497</v>
      </c>
      <c r="AH136" s="19">
        <v>86.572586456238497</v>
      </c>
      <c r="AI136" s="19">
        <v>43.18</v>
      </c>
      <c r="AJ136" s="19" t="s">
        <v>164</v>
      </c>
      <c r="AK136" s="19" t="s">
        <v>164</v>
      </c>
      <c r="AL136" s="19" t="s">
        <v>164</v>
      </c>
      <c r="AM136" s="19" t="s">
        <v>164</v>
      </c>
      <c r="AN136" s="19" t="s">
        <v>164</v>
      </c>
      <c r="AO136" s="19" t="s">
        <v>164</v>
      </c>
      <c r="AP136" s="19" t="s">
        <v>164</v>
      </c>
      <c r="AQ136" s="19">
        <v>54.480000000000004</v>
      </c>
      <c r="AR136" s="19">
        <v>6.3587132493952021</v>
      </c>
      <c r="AS136" s="19">
        <v>4.6984701686771286</v>
      </c>
      <c r="AT136" s="19">
        <v>4.6984701686771286</v>
      </c>
      <c r="AU136" s="19">
        <v>721.79</v>
      </c>
      <c r="AV136" s="19">
        <v>1290.4118456729191</v>
      </c>
      <c r="AW136" s="19">
        <v>71.96839416396989</v>
      </c>
      <c r="AX136" s="19">
        <v>71.96839416396989</v>
      </c>
      <c r="AY136" s="19">
        <v>91.126666666666665</v>
      </c>
      <c r="AZ136" s="19">
        <v>7.7823452766950698</v>
      </c>
      <c r="BA136" s="19">
        <v>3.4378691492318709</v>
      </c>
      <c r="BB136" s="19">
        <v>3.4378691492318709</v>
      </c>
      <c r="BC136" s="19">
        <v>130.77333333333334</v>
      </c>
      <c r="BD136" s="19">
        <v>140.4124475959523</v>
      </c>
      <c r="BE136" s="19">
        <v>43.222586101757479</v>
      </c>
      <c r="BF136" s="19">
        <v>43.222586101757479</v>
      </c>
      <c r="BG136" s="19">
        <v>473.35</v>
      </c>
      <c r="BH136" s="19" t="s">
        <v>164</v>
      </c>
      <c r="BI136" s="19" t="s">
        <v>164</v>
      </c>
      <c r="BJ136" s="19" t="s">
        <v>164</v>
      </c>
      <c r="BK136" s="19" t="s">
        <v>164</v>
      </c>
      <c r="BL136" s="19" t="s">
        <v>164</v>
      </c>
      <c r="BM136" s="19" t="s">
        <v>164</v>
      </c>
      <c r="BN136" s="19" t="s">
        <v>164</v>
      </c>
      <c r="BO136" s="19" t="s">
        <v>164</v>
      </c>
      <c r="BP136" s="19" t="s">
        <v>164</v>
      </c>
      <c r="BQ136" s="19" t="s">
        <v>164</v>
      </c>
      <c r="BR136" s="19" t="s">
        <v>164</v>
      </c>
      <c r="BS136" s="19" t="s">
        <v>164</v>
      </c>
      <c r="BT136" s="19" t="s">
        <v>164</v>
      </c>
      <c r="BU136" s="19" t="s">
        <v>164</v>
      </c>
      <c r="BV136" s="19" t="s">
        <v>164</v>
      </c>
      <c r="BW136" s="19">
        <v>89.38</v>
      </c>
      <c r="BX136" s="19" t="s">
        <v>164</v>
      </c>
      <c r="BY136" s="19" t="s">
        <v>164</v>
      </c>
      <c r="BZ136" s="19" t="s">
        <v>164</v>
      </c>
      <c r="CA136" s="19">
        <v>219.21</v>
      </c>
      <c r="CB136" s="19" t="s">
        <v>164</v>
      </c>
      <c r="CC136" s="19" t="s">
        <v>164</v>
      </c>
      <c r="CD136" s="19" t="s">
        <v>164</v>
      </c>
      <c r="CE136" s="19">
        <v>2048.5533333333333</v>
      </c>
      <c r="CF136" s="19">
        <v>8287.4080048088472</v>
      </c>
      <c r="CG136" s="19">
        <v>162.85300529694655</v>
      </c>
      <c r="CH136" s="19">
        <v>162.85300529694655</v>
      </c>
      <c r="CI136" s="19">
        <v>76.47</v>
      </c>
      <c r="CJ136" s="19" t="s">
        <v>164</v>
      </c>
      <c r="CK136" s="19" t="s">
        <v>164</v>
      </c>
      <c r="CL136" s="19" t="s">
        <v>164</v>
      </c>
      <c r="CM136" s="19">
        <v>67.83</v>
      </c>
      <c r="CN136" s="19">
        <v>41.676351534653008</v>
      </c>
      <c r="CO136" s="19">
        <v>6.8385972056372593</v>
      </c>
      <c r="CP136" s="19">
        <v>6.8385972056372593</v>
      </c>
    </row>
    <row r="137" spans="1:94">
      <c r="A137" s="19" t="s">
        <v>182</v>
      </c>
      <c r="B137">
        <v>1.01</v>
      </c>
      <c r="C137" s="19">
        <v>1577.78</v>
      </c>
      <c r="D137" s="19">
        <v>560.97947844452642</v>
      </c>
      <c r="E137" s="19">
        <v>14.312808472966401</v>
      </c>
      <c r="F137" s="19">
        <v>14.312808472966401</v>
      </c>
      <c r="G137" s="19">
        <v>25834.383333333331</v>
      </c>
      <c r="H137" s="19">
        <v>148.25778681980532</v>
      </c>
      <c r="I137" s="19">
        <v>0.2310168966078493</v>
      </c>
      <c r="J137" s="19">
        <v>0.2310168966078493</v>
      </c>
      <c r="K137" s="19">
        <v>1361.6866666666665</v>
      </c>
      <c r="L137" s="19">
        <v>258.22200155962423</v>
      </c>
      <c r="M137" s="19">
        <v>7.6337931924491498</v>
      </c>
      <c r="N137" s="19">
        <v>7.6337931924491498</v>
      </c>
      <c r="O137" s="19">
        <v>5310.22</v>
      </c>
      <c r="P137" s="19">
        <v>412.31634368886654</v>
      </c>
      <c r="Q137" s="19">
        <v>0.86420581631282078</v>
      </c>
      <c r="R137" s="19">
        <v>0.86420581631282078</v>
      </c>
      <c r="S137" s="19">
        <v>181.54000000000002</v>
      </c>
      <c r="T137" s="19">
        <v>107.49449206803781</v>
      </c>
      <c r="U137" s="19">
        <v>6.5904190468637065</v>
      </c>
      <c r="V137" s="19">
        <v>6.5904190468637065</v>
      </c>
      <c r="W137" s="19">
        <v>113.28999999999999</v>
      </c>
      <c r="X137" s="19">
        <v>37.22917987699185</v>
      </c>
      <c r="Y137" s="19">
        <v>3.6575564813780286</v>
      </c>
      <c r="Z137" s="19">
        <v>3.6575564813780286</v>
      </c>
      <c r="AA137" s="19">
        <v>431.16499999999996</v>
      </c>
      <c r="AB137" s="19">
        <v>71.684830858513379</v>
      </c>
      <c r="AC137" s="19">
        <v>6.6928038547245272</v>
      </c>
      <c r="AD137" s="19">
        <v>6.6928038547245272</v>
      </c>
      <c r="AE137" s="19">
        <v>28008.996666666662</v>
      </c>
      <c r="AF137" s="19">
        <v>60214.986492139476</v>
      </c>
      <c r="AG137" s="19">
        <v>86.542885935481721</v>
      </c>
      <c r="AH137" s="19">
        <v>86.542885935481721</v>
      </c>
      <c r="AI137" s="19">
        <v>91.600000000000009</v>
      </c>
      <c r="AJ137" s="19">
        <v>144.62358544987069</v>
      </c>
      <c r="AK137" s="19">
        <v>63.55767217317667</v>
      </c>
      <c r="AL137" s="19">
        <v>63.55767217317667</v>
      </c>
      <c r="AM137" s="19">
        <v>81.814999999999998</v>
      </c>
      <c r="AN137" s="19">
        <v>27.635995301179918</v>
      </c>
      <c r="AO137" s="19">
        <v>3.7595972598685785</v>
      </c>
      <c r="AP137" s="19">
        <v>3.7595972598685785</v>
      </c>
      <c r="AQ137" s="19">
        <v>34.954999999999998</v>
      </c>
      <c r="AR137" s="19">
        <v>0.4742686677725762</v>
      </c>
      <c r="AS137" s="19">
        <v>0.54618461141573471</v>
      </c>
      <c r="AT137" s="19">
        <v>0.54618461141573471</v>
      </c>
      <c r="AU137" s="19">
        <v>214.80666666666664</v>
      </c>
      <c r="AV137" s="19">
        <v>119.20111017619122</v>
      </c>
      <c r="AW137" s="19">
        <v>22.338647569960525</v>
      </c>
      <c r="AX137" s="19">
        <v>22.338647569960525</v>
      </c>
      <c r="AY137" s="19">
        <v>41.04</v>
      </c>
      <c r="AZ137" s="19">
        <v>28.3839557725689</v>
      </c>
      <c r="BA137" s="19">
        <v>27.84132509181353</v>
      </c>
      <c r="BB137" s="19">
        <v>27.84132509181353</v>
      </c>
      <c r="BC137" s="19">
        <v>106.46</v>
      </c>
      <c r="BD137" s="19">
        <v>155.27333821581783</v>
      </c>
      <c r="BE137" s="19">
        <v>58.713066051727935</v>
      </c>
      <c r="BF137" s="19">
        <v>58.713066051727935</v>
      </c>
      <c r="BG137" s="19">
        <v>423.39</v>
      </c>
      <c r="BH137" s="19" t="s">
        <v>164</v>
      </c>
      <c r="BI137" s="19" t="s">
        <v>164</v>
      </c>
      <c r="BJ137" s="19" t="s">
        <v>164</v>
      </c>
      <c r="BK137" s="19">
        <v>13.77</v>
      </c>
      <c r="BL137" s="19" t="s">
        <v>164</v>
      </c>
      <c r="BM137" s="19" t="s">
        <v>164</v>
      </c>
      <c r="BN137" s="19" t="s">
        <v>164</v>
      </c>
      <c r="BO137" s="19" t="s">
        <v>164</v>
      </c>
      <c r="BP137" s="19" t="s">
        <v>164</v>
      </c>
      <c r="BQ137" s="19" t="s">
        <v>164</v>
      </c>
      <c r="BR137" s="19" t="s">
        <v>164</v>
      </c>
      <c r="BS137" s="19" t="s">
        <v>164</v>
      </c>
      <c r="BT137" s="19" t="s">
        <v>164</v>
      </c>
      <c r="BU137" s="19" t="s">
        <v>164</v>
      </c>
      <c r="BV137" s="19" t="s">
        <v>164</v>
      </c>
      <c r="BW137" s="19">
        <v>58.076666666666661</v>
      </c>
      <c r="BX137" s="19">
        <v>101.70367220032587</v>
      </c>
      <c r="BY137" s="19">
        <v>70.495157374878829</v>
      </c>
      <c r="BZ137" s="19">
        <v>70.495157374878829</v>
      </c>
      <c r="CA137" s="19">
        <v>88.206666666666663</v>
      </c>
      <c r="CB137" s="19">
        <v>240.99788788780231</v>
      </c>
      <c r="CC137" s="19">
        <v>109.98568351907758</v>
      </c>
      <c r="CD137" s="19">
        <v>109.98568351907758</v>
      </c>
      <c r="CE137" s="19">
        <v>2151.3166666666666</v>
      </c>
      <c r="CF137" s="19">
        <v>6508.8187409696011</v>
      </c>
      <c r="CG137" s="19">
        <v>121.79295500217202</v>
      </c>
      <c r="CH137" s="19">
        <v>121.79295500217202</v>
      </c>
      <c r="CI137" s="19">
        <v>29.88</v>
      </c>
      <c r="CJ137" s="19" t="s">
        <v>164</v>
      </c>
      <c r="CK137" s="19" t="s">
        <v>164</v>
      </c>
      <c r="CL137" s="19" t="s">
        <v>164</v>
      </c>
      <c r="CM137" s="19">
        <v>40.564999999999998</v>
      </c>
      <c r="CN137" s="19">
        <v>21.791141122539596</v>
      </c>
      <c r="CO137" s="19">
        <v>5.9789874509302541</v>
      </c>
      <c r="CP137" s="19">
        <v>5.9789874509302541</v>
      </c>
    </row>
    <row r="138" spans="1:94">
      <c r="A138" s="19" t="s">
        <v>183</v>
      </c>
      <c r="B138">
        <v>1</v>
      </c>
      <c r="C138" s="19">
        <v>1479.3199999999997</v>
      </c>
      <c r="D138" s="19">
        <v>1417.3793047342324</v>
      </c>
      <c r="E138" s="19">
        <v>38.569880256161952</v>
      </c>
      <c r="F138" s="19">
        <v>38.569880256161952</v>
      </c>
      <c r="G138" s="19">
        <v>29324.89333333333</v>
      </c>
      <c r="H138" s="19">
        <v>471.50715451938083</v>
      </c>
      <c r="I138" s="19">
        <v>0.64725613860345632</v>
      </c>
      <c r="J138" s="19">
        <v>0.64725613860345632</v>
      </c>
      <c r="K138" s="19">
        <v>1691.43</v>
      </c>
      <c r="L138" s="19">
        <v>1728.708455959036</v>
      </c>
      <c r="M138" s="19">
        <v>41.142630870645952</v>
      </c>
      <c r="N138" s="19">
        <v>41.142630870645952</v>
      </c>
      <c r="O138" s="19">
        <v>5964.33</v>
      </c>
      <c r="P138" s="19">
        <v>302.02648657887227</v>
      </c>
      <c r="Q138" s="19">
        <v>0.56361496392064903</v>
      </c>
      <c r="R138" s="19">
        <v>0.56361496392064903</v>
      </c>
      <c r="S138" s="19">
        <v>199.49</v>
      </c>
      <c r="T138" s="19">
        <v>117.78651790433936</v>
      </c>
      <c r="U138" s="19">
        <v>6.5716375373194564</v>
      </c>
      <c r="V138" s="19">
        <v>6.5716375373194564</v>
      </c>
      <c r="W138" s="19">
        <v>91.004999999999995</v>
      </c>
      <c r="X138" s="19">
        <v>12.642673712493787</v>
      </c>
      <c r="Y138" s="19">
        <v>1.5462254761400209</v>
      </c>
      <c r="Z138" s="19">
        <v>1.5462254761400209</v>
      </c>
      <c r="AA138" s="19">
        <v>646.30500000000006</v>
      </c>
      <c r="AB138" s="19">
        <v>4.4440730720912764</v>
      </c>
      <c r="AC138" s="19">
        <v>0.27680122487092407</v>
      </c>
      <c r="AD138" s="19">
        <v>0.27680122487092407</v>
      </c>
      <c r="AE138" s="19">
        <v>27932.236666666664</v>
      </c>
      <c r="AF138" s="19">
        <v>60043.601117975995</v>
      </c>
      <c r="AG138" s="19">
        <v>86.533715247873204</v>
      </c>
      <c r="AH138" s="19">
        <v>86.533715247873204</v>
      </c>
      <c r="AI138" s="19">
        <v>53.974999999999994</v>
      </c>
      <c r="AJ138" s="19">
        <v>64.939676472414632</v>
      </c>
      <c r="AK138" s="19">
        <v>48.433048078678425</v>
      </c>
      <c r="AL138" s="19">
        <v>48.433048078678425</v>
      </c>
      <c r="AM138" s="19">
        <v>86.425000000000011</v>
      </c>
      <c r="AN138" s="19">
        <v>51.904846347273626</v>
      </c>
      <c r="AO138" s="19">
        <v>6.6844806506150922</v>
      </c>
      <c r="AP138" s="19">
        <v>6.6844806506150922</v>
      </c>
      <c r="AQ138" s="19">
        <v>33.590000000000003</v>
      </c>
      <c r="AR138" s="19">
        <v>3.0212670687734233</v>
      </c>
      <c r="AS138" s="19">
        <v>3.6207909009850123</v>
      </c>
      <c r="AT138" s="19">
        <v>3.6207909009850123</v>
      </c>
      <c r="AU138" s="19">
        <v>300.67</v>
      </c>
      <c r="AV138" s="19">
        <v>136.47534267762188</v>
      </c>
      <c r="AW138" s="19">
        <v>18.272098509052324</v>
      </c>
      <c r="AX138" s="19">
        <v>18.272098509052324</v>
      </c>
      <c r="AY138" s="19">
        <v>44.31</v>
      </c>
      <c r="AZ138" s="19">
        <v>31.114734685192364</v>
      </c>
      <c r="BA138" s="19">
        <v>28.267583529925201</v>
      </c>
      <c r="BB138" s="19">
        <v>28.267583529925201</v>
      </c>
      <c r="BC138" s="19">
        <v>126.62666666666667</v>
      </c>
      <c r="BD138" s="19">
        <v>146.62139493215798</v>
      </c>
      <c r="BE138" s="19">
        <v>46.611867631491748</v>
      </c>
      <c r="BF138" s="19">
        <v>46.611867631491748</v>
      </c>
      <c r="BG138" s="19">
        <v>607.92999999999995</v>
      </c>
      <c r="BH138" s="19" t="s">
        <v>164</v>
      </c>
      <c r="BI138" s="19" t="s">
        <v>164</v>
      </c>
      <c r="BJ138" s="19" t="s">
        <v>164</v>
      </c>
      <c r="BK138" s="19">
        <v>96.92</v>
      </c>
      <c r="BL138" s="19" t="s">
        <v>164</v>
      </c>
      <c r="BM138" s="19" t="s">
        <v>164</v>
      </c>
      <c r="BN138" s="19" t="s">
        <v>164</v>
      </c>
      <c r="BO138" s="19" t="s">
        <v>164</v>
      </c>
      <c r="BP138" s="19" t="s">
        <v>164</v>
      </c>
      <c r="BQ138" s="19" t="s">
        <v>164</v>
      </c>
      <c r="BR138" s="19" t="s">
        <v>164</v>
      </c>
      <c r="BS138" s="19" t="s">
        <v>164</v>
      </c>
      <c r="BT138" s="19" t="s">
        <v>164</v>
      </c>
      <c r="BU138" s="19" t="s">
        <v>164</v>
      </c>
      <c r="BV138" s="19" t="s">
        <v>164</v>
      </c>
      <c r="BW138" s="19">
        <v>101.27</v>
      </c>
      <c r="BX138" s="19" t="s">
        <v>164</v>
      </c>
      <c r="BY138" s="19" t="s">
        <v>164</v>
      </c>
      <c r="BZ138" s="19" t="s">
        <v>164</v>
      </c>
      <c r="CA138" s="19">
        <v>79.36999999999999</v>
      </c>
      <c r="CB138" s="19">
        <v>253.9042088938603</v>
      </c>
      <c r="CC138" s="19">
        <v>128.77686608354605</v>
      </c>
      <c r="CD138" s="19">
        <v>128.77686608354605</v>
      </c>
      <c r="CE138" s="19">
        <v>2331.9133333333334</v>
      </c>
      <c r="CF138" s="19">
        <v>7591.422233820942</v>
      </c>
      <c r="CG138" s="19">
        <v>131.04941118135207</v>
      </c>
      <c r="CH138" s="19">
        <v>131.04941118135207</v>
      </c>
      <c r="CI138" s="19">
        <v>28.21</v>
      </c>
      <c r="CJ138" s="19" t="s">
        <v>164</v>
      </c>
      <c r="CK138" s="19" t="s">
        <v>164</v>
      </c>
      <c r="CL138" s="19" t="s">
        <v>164</v>
      </c>
      <c r="CM138" s="19">
        <v>45.445</v>
      </c>
      <c r="CN138" s="19">
        <v>92.056453313585706</v>
      </c>
      <c r="CO138" s="19">
        <v>22.545884606432125</v>
      </c>
      <c r="CP138" s="19">
        <v>22.545884606432125</v>
      </c>
    </row>
    <row r="139" spans="1:94">
      <c r="A139" s="19" t="s">
        <v>184</v>
      </c>
      <c r="B139">
        <v>1.01</v>
      </c>
      <c r="C139" s="19">
        <v>1690.6733333333334</v>
      </c>
      <c r="D139" s="19">
        <v>2325.5519332942067</v>
      </c>
      <c r="E139" s="19">
        <v>55.372058858759132</v>
      </c>
      <c r="F139" s="19">
        <v>55.372058858759132</v>
      </c>
      <c r="G139" s="19">
        <v>27633.070000000003</v>
      </c>
      <c r="H139" s="19">
        <v>732.87322448416182</v>
      </c>
      <c r="I139" s="19">
        <v>1.0676380661119014</v>
      </c>
      <c r="J139" s="19">
        <v>1.0676380661119014</v>
      </c>
      <c r="K139" s="19">
        <v>1789.9966666666667</v>
      </c>
      <c r="L139" s="19">
        <v>2356.0480776203794</v>
      </c>
      <c r="M139" s="19">
        <v>52.985405003077922</v>
      </c>
      <c r="N139" s="19">
        <v>52.985405003077922</v>
      </c>
      <c r="O139" s="19">
        <v>5578.32</v>
      </c>
      <c r="P139" s="19">
        <v>899.59929532116485</v>
      </c>
      <c r="Q139" s="19">
        <v>1.794918904186471</v>
      </c>
      <c r="R139" s="19">
        <v>1.794918904186471</v>
      </c>
      <c r="S139" s="19">
        <v>176.51499999999999</v>
      </c>
      <c r="T139" s="19">
        <v>123.94902720138427</v>
      </c>
      <c r="U139" s="19">
        <v>7.8155699521001374</v>
      </c>
      <c r="V139" s="19">
        <v>7.8155699521001374</v>
      </c>
      <c r="W139" s="19">
        <v>85.075000000000003</v>
      </c>
      <c r="X139" s="19">
        <v>115.94411821759407</v>
      </c>
      <c r="Y139" s="19">
        <v>15.168614465653238</v>
      </c>
      <c r="Z139" s="19">
        <v>15.168614465653238</v>
      </c>
      <c r="AA139" s="19">
        <v>867.2</v>
      </c>
      <c r="AB139" s="19">
        <v>65.343683115331842</v>
      </c>
      <c r="AC139" s="19">
        <v>3.0332532587799261</v>
      </c>
      <c r="AD139" s="19">
        <v>3.0332532587799261</v>
      </c>
      <c r="AE139" s="19">
        <v>27134.416666666668</v>
      </c>
      <c r="AF139" s="19">
        <v>58337.846074634021</v>
      </c>
      <c r="AG139" s="19">
        <v>86.547441276018532</v>
      </c>
      <c r="AH139" s="19">
        <v>86.547441276018532</v>
      </c>
      <c r="AI139" s="19">
        <v>66.923333333333332</v>
      </c>
      <c r="AJ139" s="19">
        <v>68.217521389313305</v>
      </c>
      <c r="AK139" s="19">
        <v>41.033891289553331</v>
      </c>
      <c r="AL139" s="19">
        <v>41.033891289553331</v>
      </c>
      <c r="AM139" s="19">
        <v>74.844999999999999</v>
      </c>
      <c r="AN139" s="19">
        <v>212.00302602307471</v>
      </c>
      <c r="AO139" s="19">
        <v>31.526692882884745</v>
      </c>
      <c r="AP139" s="19">
        <v>31.526692882884745</v>
      </c>
      <c r="AQ139" s="19">
        <v>44.725000000000001</v>
      </c>
      <c r="AR139" s="19">
        <v>5.4277414200638709</v>
      </c>
      <c r="AS139" s="19">
        <v>4.8853213054587687</v>
      </c>
      <c r="AT139" s="19">
        <v>4.8853213054587687</v>
      </c>
      <c r="AU139" s="19">
        <v>404.68666666666667</v>
      </c>
      <c r="AV139" s="19">
        <v>298.15349504476291</v>
      </c>
      <c r="AW139" s="19">
        <v>29.658237656493668</v>
      </c>
      <c r="AX139" s="19">
        <v>29.658237656493668</v>
      </c>
      <c r="AY139" s="19">
        <v>40.366666666666667</v>
      </c>
      <c r="AZ139" s="19">
        <v>38.730426263062505</v>
      </c>
      <c r="BA139" s="19">
        <v>38.623686243776348</v>
      </c>
      <c r="BB139" s="19">
        <v>38.623686243776348</v>
      </c>
      <c r="BC139" s="19">
        <v>111.61</v>
      </c>
      <c r="BD139" s="19">
        <v>131.31321358967594</v>
      </c>
      <c r="BE139" s="19">
        <v>47.361958593103928</v>
      </c>
      <c r="BF139" s="19">
        <v>47.361958593103928</v>
      </c>
      <c r="BG139" s="19">
        <v>936.54</v>
      </c>
      <c r="BH139" s="19" t="s">
        <v>164</v>
      </c>
      <c r="BI139" s="19" t="s">
        <v>164</v>
      </c>
      <c r="BJ139" s="19" t="s">
        <v>164</v>
      </c>
      <c r="BK139" s="19">
        <v>9.81</v>
      </c>
      <c r="BL139" s="19" t="s">
        <v>164</v>
      </c>
      <c r="BM139" s="19" t="s">
        <v>164</v>
      </c>
      <c r="BN139" s="19" t="s">
        <v>164</v>
      </c>
      <c r="BO139" s="19" t="s">
        <v>164</v>
      </c>
      <c r="BP139" s="19" t="s">
        <v>164</v>
      </c>
      <c r="BQ139" s="19" t="s">
        <v>164</v>
      </c>
      <c r="BR139" s="19" t="s">
        <v>164</v>
      </c>
      <c r="BS139" s="19" t="s">
        <v>164</v>
      </c>
      <c r="BT139" s="19" t="s">
        <v>164</v>
      </c>
      <c r="BU139" s="19" t="s">
        <v>164</v>
      </c>
      <c r="BV139" s="19" t="s">
        <v>164</v>
      </c>
      <c r="BW139" s="19">
        <v>105.76</v>
      </c>
      <c r="BX139" s="19" t="s">
        <v>164</v>
      </c>
      <c r="BY139" s="19" t="s">
        <v>164</v>
      </c>
      <c r="BZ139" s="19" t="s">
        <v>164</v>
      </c>
      <c r="CA139" s="19">
        <v>80.88666666666667</v>
      </c>
      <c r="CB139" s="19">
        <v>272.55618039970034</v>
      </c>
      <c r="CC139" s="19">
        <v>135.64488695115421</v>
      </c>
      <c r="CD139" s="19">
        <v>135.64488695115421</v>
      </c>
      <c r="CE139" s="19">
        <v>2224.6233333333334</v>
      </c>
      <c r="CF139" s="19">
        <v>7590.5458455176204</v>
      </c>
      <c r="CG139" s="19">
        <v>137.35385460721599</v>
      </c>
      <c r="CH139" s="19">
        <v>137.35385460721599</v>
      </c>
      <c r="CI139" s="19">
        <v>29.67</v>
      </c>
      <c r="CJ139" s="19" t="s">
        <v>164</v>
      </c>
      <c r="CK139" s="19" t="s">
        <v>164</v>
      </c>
      <c r="CL139" s="19" t="s">
        <v>164</v>
      </c>
      <c r="CM139" s="19">
        <v>48.515000000000001</v>
      </c>
      <c r="CN139" s="19">
        <v>12.642673712493787</v>
      </c>
      <c r="CO139" s="19">
        <v>2.9004276915618381</v>
      </c>
      <c r="CP139" s="19">
        <v>2.9004276915618381</v>
      </c>
    </row>
    <row r="140" spans="1:94">
      <c r="A140" s="19" t="s">
        <v>185</v>
      </c>
      <c r="B140">
        <v>1</v>
      </c>
      <c r="C140" s="19">
        <v>8172.8033333333324</v>
      </c>
      <c r="D140" s="19">
        <v>23238.001590842752</v>
      </c>
      <c r="E140" s="19">
        <v>114.45955702990302</v>
      </c>
      <c r="F140" s="19">
        <v>114.45955702990302</v>
      </c>
      <c r="G140" s="19">
        <v>29339.960000000003</v>
      </c>
      <c r="H140" s="19">
        <v>710.14621545360365</v>
      </c>
      <c r="I140" s="19">
        <v>0.97434462027268365</v>
      </c>
      <c r="J140" s="19">
        <v>0.97434462027268365</v>
      </c>
      <c r="K140" s="19">
        <v>14792.986666666666</v>
      </c>
      <c r="L140" s="19">
        <v>25208.696275677015</v>
      </c>
      <c r="M140" s="19">
        <v>68.59916856743294</v>
      </c>
      <c r="N140" s="19">
        <v>68.59916856743294</v>
      </c>
      <c r="O140" s="19">
        <v>4604.2150000000001</v>
      </c>
      <c r="P140" s="19">
        <v>106.92271285490959</v>
      </c>
      <c r="Q140" s="19">
        <v>0.25847201156699989</v>
      </c>
      <c r="R140" s="19">
        <v>0.25847201156699989</v>
      </c>
      <c r="S140" s="19">
        <v>151.93</v>
      </c>
      <c r="T140" s="19">
        <v>4.7012957523846941</v>
      </c>
      <c r="U140" s="19">
        <v>0.34440796292901432</v>
      </c>
      <c r="V140" s="19">
        <v>0.34440796292901432</v>
      </c>
      <c r="W140" s="19">
        <v>77.17</v>
      </c>
      <c r="X140" s="19">
        <v>68.740567622705058</v>
      </c>
      <c r="Y140" s="19">
        <v>9.9143389561208224</v>
      </c>
      <c r="Z140" s="19">
        <v>9.9143389561208224</v>
      </c>
      <c r="AA140" s="19">
        <v>610.24333333333334</v>
      </c>
      <c r="AB140" s="19">
        <v>1288.3899968468118</v>
      </c>
      <c r="AC140" s="19">
        <v>84.990157241498395</v>
      </c>
      <c r="AD140" s="19">
        <v>84.990157241498395</v>
      </c>
      <c r="AE140" s="19">
        <v>28325.77</v>
      </c>
      <c r="AF140" s="19">
        <v>60893.562173082777</v>
      </c>
      <c r="AG140" s="19">
        <v>86.539421552787431</v>
      </c>
      <c r="AH140" s="19">
        <v>86.539421552787431</v>
      </c>
      <c r="AI140" s="19">
        <v>104.66666666666667</v>
      </c>
      <c r="AJ140" s="19">
        <v>157.51427394460563</v>
      </c>
      <c r="AK140" s="19">
        <v>60.580918610597514</v>
      </c>
      <c r="AL140" s="19">
        <v>60.580918610597514</v>
      </c>
      <c r="AM140" s="19">
        <v>68.17</v>
      </c>
      <c r="AN140" s="19">
        <v>70.011188096322627</v>
      </c>
      <c r="AO140" s="19">
        <v>11.430712525562212</v>
      </c>
      <c r="AP140" s="19">
        <v>11.430712525562212</v>
      </c>
      <c r="AQ140" s="19">
        <v>58.71</v>
      </c>
      <c r="AR140" s="19">
        <v>3.0915290936286177</v>
      </c>
      <c r="AS140" s="19">
        <v>2.119754615718493</v>
      </c>
      <c r="AT140" s="19">
        <v>2.119754615718493</v>
      </c>
      <c r="AU140" s="19">
        <v>142.48333333333335</v>
      </c>
      <c r="AV140" s="19">
        <v>64.03369028228866</v>
      </c>
      <c r="AW140" s="19">
        <v>18.091259220781254</v>
      </c>
      <c r="AX140" s="19">
        <v>18.091259220781254</v>
      </c>
      <c r="AY140" s="19">
        <v>81.290000000000006</v>
      </c>
      <c r="AZ140" s="19">
        <v>34.225360018209734</v>
      </c>
      <c r="BA140" s="19">
        <v>16.948654776523604</v>
      </c>
      <c r="BB140" s="19">
        <v>16.948654776523604</v>
      </c>
      <c r="BC140" s="19">
        <v>106.22666666666667</v>
      </c>
      <c r="BD140" s="19">
        <v>142.82241728525065</v>
      </c>
      <c r="BE140" s="19">
        <v>54.123660052022679</v>
      </c>
      <c r="BF140" s="19">
        <v>54.123660052022679</v>
      </c>
      <c r="BG140" s="19">
        <v>836.92</v>
      </c>
      <c r="BH140" s="19" t="s">
        <v>164</v>
      </c>
      <c r="BI140" s="19" t="s">
        <v>164</v>
      </c>
      <c r="BJ140" s="19" t="s">
        <v>164</v>
      </c>
      <c r="BK140" s="19" t="s">
        <v>164</v>
      </c>
      <c r="BL140" s="19" t="s">
        <v>164</v>
      </c>
      <c r="BM140" s="19" t="s">
        <v>164</v>
      </c>
      <c r="BN140" s="19" t="s">
        <v>164</v>
      </c>
      <c r="BO140" s="19" t="s">
        <v>164</v>
      </c>
      <c r="BP140" s="19" t="s">
        <v>164</v>
      </c>
      <c r="BQ140" s="19" t="s">
        <v>164</v>
      </c>
      <c r="BR140" s="19" t="s">
        <v>164</v>
      </c>
      <c r="BS140" s="19">
        <v>15.07</v>
      </c>
      <c r="BT140" s="19">
        <v>6.6397613488159957</v>
      </c>
      <c r="BU140" s="19">
        <v>17.736321386099217</v>
      </c>
      <c r="BV140" s="19">
        <v>17.736321386099217</v>
      </c>
      <c r="BW140" s="19">
        <v>54.15</v>
      </c>
      <c r="BX140" s="19">
        <v>65.413945140187167</v>
      </c>
      <c r="BY140" s="19">
        <v>48.629097934232753</v>
      </c>
      <c r="BZ140" s="19">
        <v>48.629097934232753</v>
      </c>
      <c r="CA140" s="19">
        <v>63.463333333333331</v>
      </c>
      <c r="CB140" s="19">
        <v>172.45190364462567</v>
      </c>
      <c r="CC140" s="19">
        <v>109.387940495569</v>
      </c>
      <c r="CD140" s="19">
        <v>109.387940495569</v>
      </c>
      <c r="CE140" s="19">
        <v>1886.1533333333334</v>
      </c>
      <c r="CF140" s="19">
        <v>5534.7802379375262</v>
      </c>
      <c r="CG140" s="19">
        <v>118.12660387707339</v>
      </c>
      <c r="CH140" s="19">
        <v>118.12660387707339</v>
      </c>
      <c r="CI140" s="19">
        <v>69.8</v>
      </c>
      <c r="CJ140" s="19" t="s">
        <v>164</v>
      </c>
      <c r="CK140" s="19" t="s">
        <v>164</v>
      </c>
      <c r="CL140" s="19" t="s">
        <v>164</v>
      </c>
      <c r="CM140" s="19">
        <v>51.540000000000006</v>
      </c>
      <c r="CN140" s="19">
        <v>35.577373261289154</v>
      </c>
      <c r="CO140" s="19">
        <v>7.6829607579446391</v>
      </c>
      <c r="CP140" s="19">
        <v>7.6829607579446391</v>
      </c>
    </row>
    <row r="141" spans="1:94">
      <c r="A141" s="19" t="s">
        <v>186</v>
      </c>
      <c r="B141">
        <v>1.01</v>
      </c>
      <c r="C141" s="19">
        <v>5695.1933333333336</v>
      </c>
      <c r="D141" s="19">
        <v>5972.9652126355395</v>
      </c>
      <c r="E141" s="19">
        <v>42.218796194950045</v>
      </c>
      <c r="F141" s="19">
        <v>42.218796194950045</v>
      </c>
      <c r="G141" s="19">
        <v>33287.073333333334</v>
      </c>
      <c r="H141" s="19">
        <v>592.90903090937945</v>
      </c>
      <c r="I141" s="19">
        <v>0.71702910524306762</v>
      </c>
      <c r="J141" s="19">
        <v>0.71702910524306762</v>
      </c>
      <c r="K141" s="19">
        <v>6319.9533333333338</v>
      </c>
      <c r="L141" s="19">
        <v>4636.0987153786491</v>
      </c>
      <c r="M141" s="19">
        <v>29.52997881201372</v>
      </c>
      <c r="N141" s="19">
        <v>29.52997881201372</v>
      </c>
      <c r="O141" s="19">
        <v>5275.4500000000007</v>
      </c>
      <c r="P141" s="19">
        <v>1331.7373183984689</v>
      </c>
      <c r="Q141" s="19">
        <v>2.8096887179733296</v>
      </c>
      <c r="R141" s="19">
        <v>2.8096887179733296</v>
      </c>
      <c r="S141" s="19">
        <v>164.35500000000002</v>
      </c>
      <c r="T141" s="19">
        <v>177.56921118804146</v>
      </c>
      <c r="U141" s="19">
        <v>12.024967012968277</v>
      </c>
      <c r="V141" s="19">
        <v>12.024967012968277</v>
      </c>
      <c r="W141" s="19">
        <v>84.75</v>
      </c>
      <c r="X141" s="19">
        <v>31.638449793074919</v>
      </c>
      <c r="Y141" s="19">
        <v>4.1550345372377571</v>
      </c>
      <c r="Z141" s="19">
        <v>4.1550345372377571</v>
      </c>
      <c r="AA141" s="19">
        <v>509.71333333333331</v>
      </c>
      <c r="AB141" s="19">
        <v>1071.7748567762094</v>
      </c>
      <c r="AC141" s="19">
        <v>84.645115589430134</v>
      </c>
      <c r="AD141" s="19">
        <v>84.645115589430134</v>
      </c>
      <c r="AE141" s="19">
        <v>29061.156666666662</v>
      </c>
      <c r="AF141" s="19">
        <v>62480.793839233258</v>
      </c>
      <c r="AG141" s="19">
        <v>86.54818707392117</v>
      </c>
      <c r="AH141" s="19">
        <v>86.54818707392117</v>
      </c>
      <c r="AI141" s="19">
        <v>135.63333333333333</v>
      </c>
      <c r="AJ141" s="19">
        <v>162.92820561580237</v>
      </c>
      <c r="AK141" s="19">
        <v>48.356423392186798</v>
      </c>
      <c r="AL141" s="19">
        <v>48.356423392186798</v>
      </c>
      <c r="AM141" s="19">
        <v>68.405000000000001</v>
      </c>
      <c r="AN141" s="19">
        <v>61.434499899404599</v>
      </c>
      <c r="AO141" s="19">
        <v>9.9959397325837447</v>
      </c>
      <c r="AP141" s="19">
        <v>9.9959397325837447</v>
      </c>
      <c r="AQ141" s="19">
        <v>40.18</v>
      </c>
      <c r="AR141" s="19">
        <v>12.541771436652425</v>
      </c>
      <c r="AS141" s="19">
        <v>12.565312139551891</v>
      </c>
      <c r="AT141" s="19">
        <v>12.565312139551891</v>
      </c>
      <c r="AU141" s="19">
        <v>125.20666666666666</v>
      </c>
      <c r="AV141" s="19">
        <v>126.32436084999401</v>
      </c>
      <c r="AW141" s="19">
        <v>40.614769049531475</v>
      </c>
      <c r="AX141" s="19">
        <v>40.614769049531475</v>
      </c>
      <c r="AY141" s="19">
        <v>169.69333333333333</v>
      </c>
      <c r="AZ141" s="19">
        <v>222.69767733671614</v>
      </c>
      <c r="BA141" s="19">
        <v>52.829346547463075</v>
      </c>
      <c r="BB141" s="19">
        <v>52.829346547463075</v>
      </c>
      <c r="BC141" s="19">
        <v>128.16333333333336</v>
      </c>
      <c r="BD141" s="19">
        <v>170.74619382241951</v>
      </c>
      <c r="BE141" s="19">
        <v>53.630465836151501</v>
      </c>
      <c r="BF141" s="19">
        <v>53.630465836151501</v>
      </c>
      <c r="BG141" s="19">
        <v>746.52</v>
      </c>
      <c r="BH141" s="19" t="s">
        <v>164</v>
      </c>
      <c r="BI141" s="19" t="s">
        <v>164</v>
      </c>
      <c r="BJ141" s="19" t="s">
        <v>164</v>
      </c>
      <c r="BK141" s="19">
        <v>11.04</v>
      </c>
      <c r="BL141" s="19" t="s">
        <v>164</v>
      </c>
      <c r="BM141" s="19" t="s">
        <v>164</v>
      </c>
      <c r="BN141" s="19" t="s">
        <v>164</v>
      </c>
      <c r="BO141" s="19" t="s">
        <v>164</v>
      </c>
      <c r="BP141" s="19" t="s">
        <v>164</v>
      </c>
      <c r="BQ141" s="19" t="s">
        <v>164</v>
      </c>
      <c r="BR141" s="19" t="s">
        <v>164</v>
      </c>
      <c r="BS141" s="19" t="s">
        <v>164</v>
      </c>
      <c r="BT141" s="19" t="s">
        <v>164</v>
      </c>
      <c r="BU141" s="19" t="s">
        <v>164</v>
      </c>
      <c r="BV141" s="19" t="s">
        <v>164</v>
      </c>
      <c r="BW141" s="19">
        <v>74.650000000000006</v>
      </c>
      <c r="BX141" s="19" t="s">
        <v>164</v>
      </c>
      <c r="BY141" s="19" t="s">
        <v>164</v>
      </c>
      <c r="BZ141" s="19" t="s">
        <v>164</v>
      </c>
      <c r="CA141" s="19">
        <v>65.623333333333335</v>
      </c>
      <c r="CB141" s="19">
        <v>198.15539315945097</v>
      </c>
      <c r="CC141" s="19">
        <v>121.55475224090195</v>
      </c>
      <c r="CD141" s="19">
        <v>121.55475224090195</v>
      </c>
      <c r="CE141" s="19">
        <v>2232.9133333333334</v>
      </c>
      <c r="CF141" s="19">
        <v>6553.8667995843907</v>
      </c>
      <c r="CG141" s="19">
        <v>118.15444801839341</v>
      </c>
      <c r="CH141" s="19">
        <v>118.15444801839341</v>
      </c>
      <c r="CI141" s="19">
        <v>282.93</v>
      </c>
      <c r="CJ141" s="19" t="s">
        <v>164</v>
      </c>
      <c r="CK141" s="19" t="s">
        <v>164</v>
      </c>
      <c r="CL141" s="19" t="s">
        <v>164</v>
      </c>
      <c r="CM141" s="19">
        <v>95.234999999999999</v>
      </c>
      <c r="CN141" s="19">
        <v>90.912894887329955</v>
      </c>
      <c r="CO141" s="19">
        <v>10.624978252511678</v>
      </c>
      <c r="CP141" s="19">
        <v>10.624978252511678</v>
      </c>
    </row>
    <row r="142" spans="1:94">
      <c r="A142" s="19" t="s">
        <v>187</v>
      </c>
      <c r="B142">
        <v>1</v>
      </c>
      <c r="C142" s="19">
        <v>6239.4933333333329</v>
      </c>
      <c r="D142" s="19">
        <v>20073.51801112797</v>
      </c>
      <c r="E142" s="19">
        <v>129.50856732951945</v>
      </c>
      <c r="F142" s="19">
        <v>129.50856732951945</v>
      </c>
      <c r="G142" s="19">
        <v>29131.876666666667</v>
      </c>
      <c r="H142" s="19">
        <v>564.72177498824215</v>
      </c>
      <c r="I142" s="19">
        <v>0.78035174051073442</v>
      </c>
      <c r="J142" s="19">
        <v>0.78035174051073442</v>
      </c>
      <c r="K142" s="19">
        <v>9958.5500000000011</v>
      </c>
      <c r="L142" s="19">
        <v>18674.086016645677</v>
      </c>
      <c r="M142" s="19">
        <v>75.48620267645164</v>
      </c>
      <c r="N142" s="19">
        <v>75.48620267645164</v>
      </c>
      <c r="O142" s="19">
        <v>4945.6499999999996</v>
      </c>
      <c r="P142" s="19">
        <v>109.52748482583026</v>
      </c>
      <c r="Q142" s="19">
        <v>0.24648976186459956</v>
      </c>
      <c r="R142" s="19">
        <v>0.24648976186459956</v>
      </c>
      <c r="S142" s="19">
        <v>182.74</v>
      </c>
      <c r="T142" s="19">
        <v>81.573834406241559</v>
      </c>
      <c r="U142" s="19">
        <v>4.9683983093111923</v>
      </c>
      <c r="V142" s="19">
        <v>4.9683983093111923</v>
      </c>
      <c r="W142" s="19">
        <v>75</v>
      </c>
      <c r="X142" s="19">
        <v>52.349563513039797</v>
      </c>
      <c r="Y142" s="19">
        <v>7.7687465026362101</v>
      </c>
      <c r="Z142" s="19">
        <v>7.7687465026362101</v>
      </c>
      <c r="AA142" s="19">
        <v>524.23</v>
      </c>
      <c r="AB142" s="19">
        <v>1095.795652656642</v>
      </c>
      <c r="AC142" s="19">
        <v>84.145720728341828</v>
      </c>
      <c r="AD142" s="19">
        <v>84.145720728341828</v>
      </c>
      <c r="AE142" s="19">
        <v>26533.969999999998</v>
      </c>
      <c r="AF142" s="19">
        <v>57046.65382505671</v>
      </c>
      <c r="AG142" s="19">
        <v>86.547050829897472</v>
      </c>
      <c r="AH142" s="19">
        <v>86.547050829897472</v>
      </c>
      <c r="AI142" s="19">
        <v>79.446666666666673</v>
      </c>
      <c r="AJ142" s="19">
        <v>32.211750903921548</v>
      </c>
      <c r="AK142" s="19">
        <v>16.321609529892882</v>
      </c>
      <c r="AL142" s="19">
        <v>16.321609529892882</v>
      </c>
      <c r="AM142" s="19">
        <v>67.91</v>
      </c>
      <c r="AN142" s="19">
        <v>16.899252299112323</v>
      </c>
      <c r="AO142" s="19">
        <v>2.7697011308440791</v>
      </c>
      <c r="AP142" s="19">
        <v>2.7697011308440791</v>
      </c>
      <c r="AQ142" s="19">
        <v>46.739999999999995</v>
      </c>
      <c r="AR142" s="19">
        <v>21.746096692683189</v>
      </c>
      <c r="AS142" s="19">
        <v>18.729101307423004</v>
      </c>
      <c r="AT142" s="19">
        <v>18.729101307423004</v>
      </c>
      <c r="AU142" s="19">
        <v>162.38666666666666</v>
      </c>
      <c r="AV142" s="19">
        <v>17.432228789509391</v>
      </c>
      <c r="AW142" s="19">
        <v>4.3214240261931742</v>
      </c>
      <c r="AX142" s="19">
        <v>4.3214240261931742</v>
      </c>
      <c r="AY142" s="19">
        <v>117.15333333333332</v>
      </c>
      <c r="AZ142" s="19">
        <v>94.130534945451402</v>
      </c>
      <c r="BA142" s="19">
        <v>32.344482643873981</v>
      </c>
      <c r="BB142" s="19">
        <v>32.344482643873981</v>
      </c>
      <c r="BC142" s="19">
        <v>123.86333333333333</v>
      </c>
      <c r="BD142" s="19">
        <v>128.21935054258097</v>
      </c>
      <c r="BE142" s="19">
        <v>41.671116963456669</v>
      </c>
      <c r="BF142" s="19">
        <v>41.671116963456669</v>
      </c>
      <c r="BG142" s="19">
        <v>769.59</v>
      </c>
      <c r="BH142" s="19" t="s">
        <v>164</v>
      </c>
      <c r="BI142" s="19" t="s">
        <v>164</v>
      </c>
      <c r="BJ142" s="19" t="s">
        <v>164</v>
      </c>
      <c r="BK142" s="19">
        <v>15.9</v>
      </c>
      <c r="BL142" s="19" t="s">
        <v>164</v>
      </c>
      <c r="BM142" s="19" t="s">
        <v>164</v>
      </c>
      <c r="BN142" s="19" t="s">
        <v>164</v>
      </c>
      <c r="BO142" s="19" t="s">
        <v>164</v>
      </c>
      <c r="BP142" s="19" t="s">
        <v>164</v>
      </c>
      <c r="BQ142" s="19" t="s">
        <v>164</v>
      </c>
      <c r="BR142" s="19" t="s">
        <v>164</v>
      </c>
      <c r="BS142" s="19" t="s">
        <v>164</v>
      </c>
      <c r="BT142" s="19" t="s">
        <v>164</v>
      </c>
      <c r="BU142" s="19" t="s">
        <v>164</v>
      </c>
      <c r="BV142" s="19" t="s">
        <v>164</v>
      </c>
      <c r="BW142" s="19">
        <v>73.14</v>
      </c>
      <c r="BX142" s="19" t="s">
        <v>164</v>
      </c>
      <c r="BY142" s="19" t="s">
        <v>164</v>
      </c>
      <c r="BZ142" s="19" t="s">
        <v>164</v>
      </c>
      <c r="CA142" s="19">
        <v>72.056666666666672</v>
      </c>
      <c r="CB142" s="19">
        <v>208.41493380115301</v>
      </c>
      <c r="CC142" s="19">
        <v>116.43378054535603</v>
      </c>
      <c r="CD142" s="19">
        <v>116.43378054535603</v>
      </c>
      <c r="CE142" s="19">
        <v>2179.7600000000002</v>
      </c>
      <c r="CF142" s="19">
        <v>6345.5440581564872</v>
      </c>
      <c r="CG142" s="19">
        <v>117.18837096830079</v>
      </c>
      <c r="CH142" s="19">
        <v>117.18837096830079</v>
      </c>
      <c r="CI142" s="19">
        <v>122.17</v>
      </c>
      <c r="CJ142" s="19" t="s">
        <v>164</v>
      </c>
      <c r="CK142" s="19" t="s">
        <v>164</v>
      </c>
      <c r="CL142" s="19" t="s">
        <v>164</v>
      </c>
      <c r="CM142" s="19">
        <v>78.294999999999987</v>
      </c>
      <c r="CN142" s="19">
        <v>40.9775102741634</v>
      </c>
      <c r="CO142" s="19">
        <v>5.8251979547266544</v>
      </c>
      <c r="CP142" s="19">
        <v>5.8251979547266544</v>
      </c>
    </row>
    <row r="143" spans="1:94">
      <c r="A143" s="19" t="s">
        <v>188</v>
      </c>
      <c r="B143">
        <v>1.01</v>
      </c>
      <c r="C143" s="19">
        <v>16389.393333333333</v>
      </c>
      <c r="D143" s="19">
        <v>30309.75778774323</v>
      </c>
      <c r="E143" s="19">
        <v>74.446437433174466</v>
      </c>
      <c r="F143" s="19">
        <v>74.446437433174466</v>
      </c>
      <c r="G143" s="19">
        <v>28268.483333333334</v>
      </c>
      <c r="H143" s="19">
        <v>990.57922630148846</v>
      </c>
      <c r="I143" s="19">
        <v>1.4106232572390973</v>
      </c>
      <c r="J143" s="19">
        <v>1.4106232572390973</v>
      </c>
      <c r="K143" s="19">
        <v>22730.006666666668</v>
      </c>
      <c r="L143" s="19">
        <v>30679.517082013783</v>
      </c>
      <c r="M143" s="19">
        <v>54.334201398537871</v>
      </c>
      <c r="N143" s="19">
        <v>54.334201398537871</v>
      </c>
      <c r="O143" s="19">
        <v>4450.6849999999995</v>
      </c>
      <c r="P143" s="19">
        <v>1055.8220825524336</v>
      </c>
      <c r="Q143" s="19">
        <v>2.6403593146985704</v>
      </c>
      <c r="R143" s="19">
        <v>2.6403593146985704</v>
      </c>
      <c r="S143" s="19">
        <v>118.97</v>
      </c>
      <c r="T143" s="19">
        <v>140.27650028736852</v>
      </c>
      <c r="U143" s="19">
        <v>13.123407353617683</v>
      </c>
      <c r="V143" s="19">
        <v>13.123407353617683</v>
      </c>
      <c r="W143" s="19">
        <v>89.81</v>
      </c>
      <c r="X143" s="19">
        <v>61.498030923085551</v>
      </c>
      <c r="Y143" s="19">
        <v>7.6214159246028101</v>
      </c>
      <c r="Z143" s="19">
        <v>7.6214159246028101</v>
      </c>
      <c r="AA143" s="19">
        <v>1048.9166666666667</v>
      </c>
      <c r="AB143" s="19">
        <v>2229.0317546914371</v>
      </c>
      <c r="AC143" s="19">
        <v>85.545979119899357</v>
      </c>
      <c r="AD143" s="19">
        <v>85.545979119899357</v>
      </c>
      <c r="AE143" s="19">
        <v>31061.266666666666</v>
      </c>
      <c r="AF143" s="19">
        <v>66789.080692528078</v>
      </c>
      <c r="AG143" s="19">
        <v>86.558682148249929</v>
      </c>
      <c r="AH143" s="19">
        <v>86.558682148249929</v>
      </c>
      <c r="AI143" s="19">
        <v>116.38</v>
      </c>
      <c r="AJ143" s="19">
        <v>57.931039493108955</v>
      </c>
      <c r="AK143" s="19">
        <v>20.0381351121605</v>
      </c>
      <c r="AL143" s="19">
        <v>20.0381351121605</v>
      </c>
      <c r="AM143" s="19">
        <v>84.685000000000002</v>
      </c>
      <c r="AN143" s="19">
        <v>110.09926403895247</v>
      </c>
      <c r="AO143" s="19">
        <v>14.470284605257991</v>
      </c>
      <c r="AP143" s="19">
        <v>14.470284605257991</v>
      </c>
      <c r="AQ143" s="19">
        <v>48.849999999999994</v>
      </c>
      <c r="AR143" s="19">
        <v>6.3587132493952021</v>
      </c>
      <c r="AS143" s="19">
        <v>5.239972462426409</v>
      </c>
      <c r="AT143" s="19">
        <v>5.239972462426409</v>
      </c>
      <c r="AU143" s="19">
        <v>242.53999999999996</v>
      </c>
      <c r="AV143" s="19">
        <v>165.27500636274442</v>
      </c>
      <c r="AW143" s="19">
        <v>27.431410637186467</v>
      </c>
      <c r="AX143" s="19">
        <v>27.431410637186467</v>
      </c>
      <c r="AY143" s="19">
        <v>364.40666666666669</v>
      </c>
      <c r="AZ143" s="19">
        <v>599.54615932206116</v>
      </c>
      <c r="BA143" s="19">
        <v>66.230898030697333</v>
      </c>
      <c r="BB143" s="19">
        <v>66.230898030697333</v>
      </c>
      <c r="BC143" s="19">
        <v>106.46</v>
      </c>
      <c r="BD143" s="19">
        <v>103.72204002199719</v>
      </c>
      <c r="BE143" s="19">
        <v>39.220120188097511</v>
      </c>
      <c r="BF143" s="19">
        <v>39.220120188097511</v>
      </c>
      <c r="BG143" s="19">
        <v>1661.28</v>
      </c>
      <c r="BH143" s="19" t="s">
        <v>164</v>
      </c>
      <c r="BI143" s="19" t="s">
        <v>164</v>
      </c>
      <c r="BJ143" s="19" t="s">
        <v>164</v>
      </c>
      <c r="BK143" s="19">
        <v>18.97</v>
      </c>
      <c r="BL143" s="19" t="s">
        <v>164</v>
      </c>
      <c r="BM143" s="19" t="s">
        <v>164</v>
      </c>
      <c r="BN143" s="19" t="s">
        <v>164</v>
      </c>
      <c r="BO143" s="19" t="s">
        <v>164</v>
      </c>
      <c r="BP143" s="19" t="s">
        <v>164</v>
      </c>
      <c r="BQ143" s="19" t="s">
        <v>164</v>
      </c>
      <c r="BR143" s="19" t="s">
        <v>164</v>
      </c>
      <c r="BS143" s="19">
        <v>13.82</v>
      </c>
      <c r="BT143" s="19">
        <v>1.6160265716694999</v>
      </c>
      <c r="BU143" s="19">
        <v>4.7072231453807785</v>
      </c>
      <c r="BV143" s="19">
        <v>4.7072231453807785</v>
      </c>
      <c r="BW143" s="19">
        <v>43.71</v>
      </c>
      <c r="BX143" s="19">
        <v>67.699926637084801</v>
      </c>
      <c r="BY143" s="19">
        <v>62.349320339431323</v>
      </c>
      <c r="BZ143" s="19">
        <v>62.349320339431323</v>
      </c>
      <c r="CA143" s="19">
        <v>61.926666666666669</v>
      </c>
      <c r="CB143" s="19">
        <v>140.36367368182795</v>
      </c>
      <c r="CC143" s="19">
        <v>91.243377848288262</v>
      </c>
      <c r="CD143" s="19">
        <v>91.243377848288262</v>
      </c>
      <c r="CE143" s="19">
        <v>1917.8500000000001</v>
      </c>
      <c r="CF143" s="19">
        <v>5419.7086449788148</v>
      </c>
      <c r="CG143" s="19">
        <v>113.75896585980118</v>
      </c>
      <c r="CH143" s="19">
        <v>113.75896585980118</v>
      </c>
      <c r="CI143" s="19">
        <v>552.38</v>
      </c>
      <c r="CJ143" s="19" t="s">
        <v>164</v>
      </c>
      <c r="CK143" s="19" t="s">
        <v>164</v>
      </c>
      <c r="CL143" s="19" t="s">
        <v>164</v>
      </c>
      <c r="CM143" s="19">
        <v>125.16499999999999</v>
      </c>
      <c r="CN143" s="19">
        <v>37.673897042757922</v>
      </c>
      <c r="CO143" s="19">
        <v>3.3500924479177261</v>
      </c>
      <c r="CP143" s="19">
        <v>3.3500924479177261</v>
      </c>
    </row>
    <row r="144" spans="1:94">
      <c r="A144" s="19" t="s">
        <v>189</v>
      </c>
      <c r="B144">
        <v>1</v>
      </c>
      <c r="C144" s="19">
        <v>12375.676666666668</v>
      </c>
      <c r="D144" s="19">
        <v>47100.903425717952</v>
      </c>
      <c r="E144" s="19">
        <v>153.20911894849613</v>
      </c>
      <c r="F144" s="19">
        <v>153.20911894849613</v>
      </c>
      <c r="G144" s="19">
        <v>29115.936666666665</v>
      </c>
      <c r="H144" s="19">
        <v>563.06554617357551</v>
      </c>
      <c r="I144" s="19">
        <v>0.7784890707360661</v>
      </c>
      <c r="J144" s="19">
        <v>0.7784890707360661</v>
      </c>
      <c r="K144" s="19">
        <v>24139.806666666667</v>
      </c>
      <c r="L144" s="19">
        <v>49041.641978292449</v>
      </c>
      <c r="M144" s="19">
        <v>81.781589466991448</v>
      </c>
      <c r="N144" s="19">
        <v>81.781589466991448</v>
      </c>
      <c r="O144" s="19">
        <v>4832.66</v>
      </c>
      <c r="P144" s="19">
        <v>227.05987863544038</v>
      </c>
      <c r="Q144" s="19">
        <v>0.52294174139308491</v>
      </c>
      <c r="R144" s="19">
        <v>0.52294174139308491</v>
      </c>
      <c r="S144" s="19">
        <v>181.75</v>
      </c>
      <c r="T144" s="19">
        <v>170.3902055121026</v>
      </c>
      <c r="U144" s="19">
        <v>10.434445046175075</v>
      </c>
      <c r="V144" s="19">
        <v>10.434445046175075</v>
      </c>
      <c r="W144" s="19">
        <v>74.495000000000005</v>
      </c>
      <c r="X144" s="19">
        <v>92.94588764511785</v>
      </c>
      <c r="Y144" s="19">
        <v>13.88680073663895</v>
      </c>
      <c r="Z144" s="19">
        <v>13.88680073663895</v>
      </c>
      <c r="AA144" s="19">
        <v>865.11999999999989</v>
      </c>
      <c r="AB144" s="19">
        <v>1830.9205421023339</v>
      </c>
      <c r="AC144" s="19">
        <v>85.19566107060615</v>
      </c>
      <c r="AD144" s="19">
        <v>85.19566107060615</v>
      </c>
      <c r="AE144" s="19">
        <v>30065.62</v>
      </c>
      <c r="AF144" s="19">
        <v>64645.210827542971</v>
      </c>
      <c r="AG144" s="19">
        <v>86.554673832024392</v>
      </c>
      <c r="AH144" s="19">
        <v>86.554673832024392</v>
      </c>
      <c r="AI144" s="19">
        <v>90.9</v>
      </c>
      <c r="AJ144" s="19">
        <v>44.686647807904393</v>
      </c>
      <c r="AK144" s="19">
        <v>19.78965513023735</v>
      </c>
      <c r="AL144" s="19">
        <v>19.78965513023735</v>
      </c>
      <c r="AM144" s="19">
        <v>77.534999999999997</v>
      </c>
      <c r="AN144" s="19">
        <v>110.98869837048657</v>
      </c>
      <c r="AO144" s="19">
        <v>15.932360182277753</v>
      </c>
      <c r="AP144" s="19">
        <v>15.932360182277753</v>
      </c>
      <c r="AQ144" s="19">
        <v>47.02</v>
      </c>
      <c r="AR144" s="19">
        <v>5.2696518641396741</v>
      </c>
      <c r="AS144" s="19">
        <v>4.5115277404501111</v>
      </c>
      <c r="AT144" s="19">
        <v>4.5115277404501111</v>
      </c>
      <c r="AU144" s="19">
        <v>201.53666666666666</v>
      </c>
      <c r="AV144" s="19">
        <v>15.7871072212725</v>
      </c>
      <c r="AW144" s="19">
        <v>3.1533546638592194</v>
      </c>
      <c r="AX144" s="19">
        <v>3.1533546638592194</v>
      </c>
      <c r="AY144" s="19">
        <v>105.88333333333333</v>
      </c>
      <c r="AZ144" s="19">
        <v>7.5922959527904155</v>
      </c>
      <c r="BA144" s="19">
        <v>2.8864886621840391</v>
      </c>
      <c r="BB144" s="19">
        <v>2.8864886621840391</v>
      </c>
      <c r="BC144" s="19">
        <v>109.06333333333333</v>
      </c>
      <c r="BD144" s="19">
        <v>100.2881878357227</v>
      </c>
      <c r="BE144" s="19">
        <v>37.016499674379439</v>
      </c>
      <c r="BF144" s="19">
        <v>37.016499674379439</v>
      </c>
      <c r="BG144" s="19">
        <v>1374.75</v>
      </c>
      <c r="BH144" s="19" t="s">
        <v>164</v>
      </c>
      <c r="BI144" s="19" t="s">
        <v>164</v>
      </c>
      <c r="BJ144" s="19" t="s">
        <v>164</v>
      </c>
      <c r="BK144" s="19">
        <v>10.56</v>
      </c>
      <c r="BL144" s="19" t="s">
        <v>164</v>
      </c>
      <c r="BM144" s="19" t="s">
        <v>164</v>
      </c>
      <c r="BN144" s="19" t="s">
        <v>164</v>
      </c>
      <c r="BO144" s="19" t="s">
        <v>164</v>
      </c>
      <c r="BP144" s="19" t="s">
        <v>164</v>
      </c>
      <c r="BQ144" s="19" t="s">
        <v>164</v>
      </c>
      <c r="BR144" s="19" t="s">
        <v>164</v>
      </c>
      <c r="BS144" s="19">
        <v>15.77</v>
      </c>
      <c r="BT144" s="19">
        <v>3.2671841557665973</v>
      </c>
      <c r="BU144" s="19">
        <v>8.3400038871717062</v>
      </c>
      <c r="BV144" s="19">
        <v>8.3400038871717062</v>
      </c>
      <c r="BW144" s="19">
        <v>35.766666666666673</v>
      </c>
      <c r="BX144" s="19">
        <v>42.818841374308242</v>
      </c>
      <c r="BY144" s="19">
        <v>48.192646526053039</v>
      </c>
      <c r="BZ144" s="19">
        <v>48.192646526053039</v>
      </c>
      <c r="CA144" s="19">
        <v>74.923333333333332</v>
      </c>
      <c r="CB144" s="19">
        <v>190.32125766324285</v>
      </c>
      <c r="CC144" s="19">
        <v>102.25735149249134</v>
      </c>
      <c r="CD144" s="19">
        <v>102.25735149249134</v>
      </c>
      <c r="CE144" s="19">
        <v>1991.7833333333335</v>
      </c>
      <c r="CF144" s="19">
        <v>5658.4155816683542</v>
      </c>
      <c r="CG144" s="19">
        <v>114.36077217344227</v>
      </c>
      <c r="CH144" s="19">
        <v>114.36077217344227</v>
      </c>
      <c r="CI144" s="19">
        <v>84.38</v>
      </c>
      <c r="CJ144" s="19" t="s">
        <v>164</v>
      </c>
      <c r="CK144" s="19" t="s">
        <v>164</v>
      </c>
      <c r="CL144" s="19" t="s">
        <v>164</v>
      </c>
      <c r="CM144" s="19">
        <v>112.08</v>
      </c>
      <c r="CN144" s="19">
        <v>36.339745545459621</v>
      </c>
      <c r="CO144" s="19">
        <v>3.6087176912803818</v>
      </c>
      <c r="CP144" s="19">
        <v>3.6087176912803818</v>
      </c>
    </row>
    <row r="145" spans="1:94">
      <c r="A145" s="19" t="s">
        <v>190</v>
      </c>
      <c r="B145">
        <v>1.01</v>
      </c>
      <c r="C145" s="19">
        <v>18570.973333333332</v>
      </c>
      <c r="D145" s="19">
        <v>56190.715556252384</v>
      </c>
      <c r="E145" s="19">
        <v>121.80194638102155</v>
      </c>
      <c r="F145" s="19">
        <v>121.80194638102155</v>
      </c>
      <c r="G145" s="19">
        <v>23536.166666666668</v>
      </c>
      <c r="H145" s="19">
        <v>227.15021568565365</v>
      </c>
      <c r="I145" s="19">
        <v>0.38850960021890996</v>
      </c>
      <c r="J145" s="19">
        <v>0.38850960021890996</v>
      </c>
      <c r="K145" s="19">
        <v>31434.48</v>
      </c>
      <c r="L145" s="19">
        <v>56399.364932901939</v>
      </c>
      <c r="M145" s="19">
        <v>72.225784103895435</v>
      </c>
      <c r="N145" s="19">
        <v>72.225784103895435</v>
      </c>
      <c r="O145" s="19">
        <v>3371.0699999999997</v>
      </c>
      <c r="P145" s="19">
        <v>290.08265412687024</v>
      </c>
      <c r="Q145" s="19">
        <v>0.95775215670330149</v>
      </c>
      <c r="R145" s="19">
        <v>0.95775215670330149</v>
      </c>
      <c r="S145" s="19">
        <v>115.27500000000001</v>
      </c>
      <c r="T145" s="19">
        <v>92.183515360947425</v>
      </c>
      <c r="U145" s="19">
        <v>8.9005590067376339</v>
      </c>
      <c r="V145" s="19">
        <v>8.9005590067376339</v>
      </c>
      <c r="W145" s="19">
        <v>73.914999999999992</v>
      </c>
      <c r="X145" s="19">
        <v>78.079628103793539</v>
      </c>
      <c r="Y145" s="19">
        <v>11.757210770185585</v>
      </c>
      <c r="Z145" s="19">
        <v>11.757210770185585</v>
      </c>
      <c r="AA145" s="19">
        <v>1941.63</v>
      </c>
      <c r="AB145" s="19">
        <v>91.410894336609886</v>
      </c>
      <c r="AC145" s="19">
        <v>1.8952033545499434</v>
      </c>
      <c r="AD145" s="19">
        <v>1.8952033545499434</v>
      </c>
      <c r="AE145" s="19">
        <v>29730.866666666665</v>
      </c>
      <c r="AF145" s="19">
        <v>63925.715672695958</v>
      </c>
      <c r="AG145" s="19">
        <v>86.555040048730405</v>
      </c>
      <c r="AH145" s="19">
        <v>86.555040048730405</v>
      </c>
      <c r="AI145" s="19">
        <v>114.99</v>
      </c>
      <c r="AJ145" s="19">
        <v>72.861719774837923</v>
      </c>
      <c r="AK145" s="19">
        <v>25.507252181596662</v>
      </c>
      <c r="AL145" s="19">
        <v>25.507252181596662</v>
      </c>
      <c r="AM145" s="19">
        <v>82.17</v>
      </c>
      <c r="AN145" s="19">
        <v>22.998230572476224</v>
      </c>
      <c r="AO145" s="19">
        <v>3.1151594838691805</v>
      </c>
      <c r="AP145" s="19">
        <v>3.1151594838691805</v>
      </c>
      <c r="AQ145" s="19">
        <v>51.894999999999996</v>
      </c>
      <c r="AR145" s="19">
        <v>15.545472999212041</v>
      </c>
      <c r="AS145" s="19">
        <v>12.05876291261383</v>
      </c>
      <c r="AT145" s="19">
        <v>12.05876291261383</v>
      </c>
      <c r="AU145" s="19">
        <v>232.23666666666668</v>
      </c>
      <c r="AV145" s="19">
        <v>184.86070986516239</v>
      </c>
      <c r="AW145" s="19">
        <v>32.043368123759478</v>
      </c>
      <c r="AX145" s="19">
        <v>32.043368123759478</v>
      </c>
      <c r="AY145" s="19">
        <v>463.25333333333333</v>
      </c>
      <c r="AZ145" s="19">
        <v>769.87404342354671</v>
      </c>
      <c r="BA145" s="19">
        <v>66.8998981532351</v>
      </c>
      <c r="BB145" s="19">
        <v>66.8998981532351</v>
      </c>
      <c r="BC145" s="19">
        <v>89.733333333333334</v>
      </c>
      <c r="BD145" s="19">
        <v>91.01177252049284</v>
      </c>
      <c r="BE145" s="19">
        <v>40.828939904179499</v>
      </c>
      <c r="BF145" s="19">
        <v>40.828939904179499</v>
      </c>
      <c r="BG145" s="19">
        <v>1926.56</v>
      </c>
      <c r="BH145" s="19" t="s">
        <v>164</v>
      </c>
      <c r="BI145" s="19" t="s">
        <v>164</v>
      </c>
      <c r="BJ145" s="19" t="s">
        <v>164</v>
      </c>
      <c r="BK145" s="19" t="s">
        <v>164</v>
      </c>
      <c r="BL145" s="19" t="s">
        <v>164</v>
      </c>
      <c r="BM145" s="19" t="s">
        <v>164</v>
      </c>
      <c r="BN145" s="19" t="s">
        <v>164</v>
      </c>
      <c r="BO145" s="19" t="s">
        <v>164</v>
      </c>
      <c r="BP145" s="19" t="s">
        <v>164</v>
      </c>
      <c r="BQ145" s="19" t="s">
        <v>164</v>
      </c>
      <c r="BR145" s="19" t="s">
        <v>164</v>
      </c>
      <c r="BS145" s="19">
        <v>13.969999999999999</v>
      </c>
      <c r="BT145" s="19">
        <v>2.4943018823594456</v>
      </c>
      <c r="BU145" s="19">
        <v>7.1874848195053502</v>
      </c>
      <c r="BV145" s="19">
        <v>7.1874848195053502</v>
      </c>
      <c r="BW145" s="19">
        <v>60.35</v>
      </c>
      <c r="BX145" s="19" t="s">
        <v>164</v>
      </c>
      <c r="BY145" s="19" t="s">
        <v>164</v>
      </c>
      <c r="BZ145" s="19" t="s">
        <v>164</v>
      </c>
      <c r="CA145" s="19">
        <v>55.876666666666672</v>
      </c>
      <c r="CB145" s="19">
        <v>145.25218907000888</v>
      </c>
      <c r="CC145" s="19">
        <v>104.64452911864785</v>
      </c>
      <c r="CD145" s="19">
        <v>104.64452911864785</v>
      </c>
      <c r="CE145" s="19">
        <v>1476.8933333333334</v>
      </c>
      <c r="CF145" s="19">
        <v>3955.0237606764258</v>
      </c>
      <c r="CG145" s="19">
        <v>107.80137466822843</v>
      </c>
      <c r="CH145" s="19">
        <v>107.80137466822843</v>
      </c>
      <c r="CI145" s="19">
        <v>644.59</v>
      </c>
      <c r="CJ145" s="19" t="s">
        <v>164</v>
      </c>
      <c r="CK145" s="19" t="s">
        <v>164</v>
      </c>
      <c r="CL145" s="19" t="s">
        <v>164</v>
      </c>
      <c r="CM145" s="19">
        <v>146.77000000000001</v>
      </c>
      <c r="CN145" s="19">
        <v>48.79182618691086</v>
      </c>
      <c r="CO145" s="19">
        <v>3.7000613746083593</v>
      </c>
      <c r="CP145" s="19">
        <v>3.7000613746083593</v>
      </c>
    </row>
    <row r="148" spans="1:94">
      <c r="Z148">
        <v>-16.418157000000001</v>
      </c>
      <c r="AA148">
        <v>-68.047532000000004</v>
      </c>
    </row>
    <row r="149" spans="1:94">
      <c r="A149" s="26" t="s">
        <v>292</v>
      </c>
      <c r="Z149">
        <v>-16.447838999999998</v>
      </c>
      <c r="AA149">
        <v>-68.087594999999993</v>
      </c>
    </row>
    <row r="150" spans="1:94" ht="14.25" customHeight="1">
      <c r="A150" s="30" t="s">
        <v>191</v>
      </c>
      <c r="B150" s="30" t="s">
        <v>108</v>
      </c>
      <c r="C150" s="30" t="s">
        <v>159</v>
      </c>
      <c r="D150" s="30" t="s">
        <v>56</v>
      </c>
      <c r="E150" s="30" t="s">
        <v>161</v>
      </c>
      <c r="F150" s="30" t="s">
        <v>162</v>
      </c>
      <c r="G150" s="30" t="s">
        <v>163</v>
      </c>
      <c r="H150" s="30" t="s">
        <v>37</v>
      </c>
      <c r="I150" s="30" t="s">
        <v>105</v>
      </c>
      <c r="J150" s="30" t="s">
        <v>38</v>
      </c>
      <c r="K150" s="30" t="s">
        <v>104</v>
      </c>
      <c r="L150" s="30" t="s">
        <v>40</v>
      </c>
      <c r="M150" s="30" t="s">
        <v>39</v>
      </c>
      <c r="N150" s="30" t="s">
        <v>102</v>
      </c>
      <c r="O150" s="30" t="s">
        <v>165</v>
      </c>
      <c r="P150" s="30" t="s">
        <v>166</v>
      </c>
      <c r="Q150" s="30" t="s">
        <v>167</v>
      </c>
      <c r="R150" s="30" t="s">
        <v>170</v>
      </c>
      <c r="S150" s="30" t="s">
        <v>171</v>
      </c>
      <c r="T150" s="30" t="s">
        <v>172</v>
      </c>
      <c r="U150" s="30" t="s">
        <v>35</v>
      </c>
      <c r="V150" s="33" t="s">
        <v>173</v>
      </c>
      <c r="W150" s="33" t="s">
        <v>168</v>
      </c>
      <c r="X150" s="33" t="s">
        <v>36</v>
      </c>
      <c r="Y150" s="33" t="s">
        <v>169</v>
      </c>
      <c r="Z150" s="29" t="s">
        <v>106</v>
      </c>
      <c r="AA150" s="29" t="s">
        <v>107</v>
      </c>
    </row>
    <row r="151" spans="1:94">
      <c r="A151" s="19" t="s">
        <v>192</v>
      </c>
      <c r="B151">
        <v>1</v>
      </c>
      <c r="C151" s="20">
        <v>14234.893333333333</v>
      </c>
      <c r="D151" s="20">
        <v>28448.25333333333</v>
      </c>
      <c r="E151" s="20">
        <v>9680.2533333333322</v>
      </c>
      <c r="F151" s="20">
        <v>6138.1049999999996</v>
      </c>
      <c r="G151" s="20">
        <v>187.89</v>
      </c>
      <c r="H151" s="20">
        <v>100.60499999999999</v>
      </c>
      <c r="I151" s="20">
        <v>179.29000000000002</v>
      </c>
      <c r="J151" s="20">
        <v>59512.553333333337</v>
      </c>
      <c r="K151" s="20">
        <v>146.84666666666666</v>
      </c>
      <c r="L151" s="20">
        <v>0</v>
      </c>
      <c r="M151" s="20">
        <v>40.055</v>
      </c>
      <c r="N151" s="20">
        <v>291.76666666666665</v>
      </c>
      <c r="O151" s="20">
        <v>64.403333333333322</v>
      </c>
      <c r="P151" s="20">
        <v>116.32333333333334</v>
      </c>
      <c r="Q151" s="20">
        <v>80.819999999999993</v>
      </c>
      <c r="R151" s="20">
        <v>67.27</v>
      </c>
      <c r="S151" s="20">
        <v>243.84</v>
      </c>
      <c r="T151" s="20">
        <v>6087.66</v>
      </c>
      <c r="U151" s="20">
        <v>47.954999999999998</v>
      </c>
      <c r="V151" s="20">
        <v>54.62</v>
      </c>
      <c r="W151" s="20">
        <v>0</v>
      </c>
      <c r="X151" s="20">
        <v>0</v>
      </c>
      <c r="Y151" s="20">
        <v>0</v>
      </c>
      <c r="Z151">
        <v>-16.419516999999999</v>
      </c>
      <c r="AA151">
        <v>-68.052735999999996</v>
      </c>
    </row>
    <row r="152" spans="1:94">
      <c r="A152" s="19" t="s">
        <v>193</v>
      </c>
      <c r="B152">
        <v>1.01</v>
      </c>
      <c r="C152" s="20">
        <v>1986.55</v>
      </c>
      <c r="D152" s="20">
        <v>28722.016666666666</v>
      </c>
      <c r="E152" s="20">
        <v>1973.0633333333335</v>
      </c>
      <c r="F152" s="20">
        <v>6455.3899999999994</v>
      </c>
      <c r="G152" s="20">
        <v>185.07999999999998</v>
      </c>
      <c r="H152" s="20">
        <v>94.134999999999991</v>
      </c>
      <c r="I152" s="20">
        <v>373.53499999999997</v>
      </c>
      <c r="J152" s="20">
        <v>28182.523333333331</v>
      </c>
      <c r="K152" s="20">
        <v>81.780000000000015</v>
      </c>
      <c r="L152" s="20">
        <v>32.78</v>
      </c>
      <c r="M152" s="20">
        <v>38.094999999999999</v>
      </c>
      <c r="N152" s="20">
        <v>399.57333333333332</v>
      </c>
      <c r="O152" s="20">
        <v>44.023333333333333</v>
      </c>
      <c r="P152" s="20">
        <v>117.43</v>
      </c>
      <c r="Q152" s="20">
        <v>392.78</v>
      </c>
      <c r="R152" s="20">
        <v>86.84</v>
      </c>
      <c r="S152" s="20">
        <v>174.98</v>
      </c>
      <c r="T152" s="20">
        <v>2284.81</v>
      </c>
      <c r="U152" s="20">
        <v>56.155000000000001</v>
      </c>
      <c r="V152" s="20">
        <v>29.71</v>
      </c>
      <c r="W152" s="20">
        <v>0</v>
      </c>
      <c r="X152" s="20">
        <v>0</v>
      </c>
      <c r="Y152" s="20">
        <v>0</v>
      </c>
      <c r="Z152">
        <v>-16.426220000000001</v>
      </c>
      <c r="AA152">
        <v>-68.058149999999998</v>
      </c>
    </row>
    <row r="153" spans="1:94">
      <c r="A153" s="19" t="s">
        <v>194</v>
      </c>
      <c r="B153">
        <v>1</v>
      </c>
      <c r="C153" s="20">
        <v>1379.0966666666666</v>
      </c>
      <c r="D153" s="20">
        <v>27491.83</v>
      </c>
      <c r="E153" s="20">
        <v>1897.1533333333334</v>
      </c>
      <c r="F153" s="20">
        <v>6024.5</v>
      </c>
      <c r="G153" s="20">
        <v>181.41</v>
      </c>
      <c r="H153" s="20">
        <v>99.865000000000009</v>
      </c>
      <c r="I153" s="20">
        <v>750.74</v>
      </c>
      <c r="J153" s="20">
        <v>27641.41</v>
      </c>
      <c r="K153" s="20">
        <v>74.453333333333333</v>
      </c>
      <c r="L153" s="20">
        <v>58.78</v>
      </c>
      <c r="M153" s="20">
        <v>47.91</v>
      </c>
      <c r="N153" s="20">
        <v>311.86999999999995</v>
      </c>
      <c r="O153" s="20">
        <v>41.413333333333334</v>
      </c>
      <c r="P153" s="20">
        <v>112.83666666666666</v>
      </c>
      <c r="Q153" s="20">
        <v>694.5</v>
      </c>
      <c r="R153" s="20">
        <v>89.13</v>
      </c>
      <c r="S153" s="20">
        <v>71.803333333333327</v>
      </c>
      <c r="T153" s="20">
        <v>2350.1066666666666</v>
      </c>
      <c r="U153" s="20">
        <v>48.515000000000001</v>
      </c>
      <c r="V153" s="20">
        <v>31.72</v>
      </c>
      <c r="W153" s="20">
        <v>11.09</v>
      </c>
      <c r="X153" s="20">
        <v>0</v>
      </c>
      <c r="Y153" s="20">
        <v>0</v>
      </c>
      <c r="Z153">
        <v>-16.431435</v>
      </c>
      <c r="AA153">
        <v>-68.070689999999999</v>
      </c>
    </row>
    <row r="154" spans="1:94">
      <c r="A154" s="19" t="s">
        <v>195</v>
      </c>
      <c r="B154">
        <v>1.01</v>
      </c>
      <c r="C154" s="20">
        <v>2016.8100000000002</v>
      </c>
      <c r="D154" s="20">
        <v>26821.526666666668</v>
      </c>
      <c r="E154" s="20">
        <v>2069.896666666667</v>
      </c>
      <c r="F154" s="20">
        <v>5256.15</v>
      </c>
      <c r="G154" s="20">
        <v>164.73000000000002</v>
      </c>
      <c r="H154" s="20">
        <v>85.91</v>
      </c>
      <c r="I154" s="20">
        <v>534.64</v>
      </c>
      <c r="J154" s="20">
        <v>26171.61</v>
      </c>
      <c r="K154" s="20">
        <v>88.526666666666685</v>
      </c>
      <c r="L154" s="20">
        <v>34.875</v>
      </c>
      <c r="M154" s="20">
        <v>42.585000000000001</v>
      </c>
      <c r="N154" s="20">
        <v>421.50333333333333</v>
      </c>
      <c r="O154" s="20">
        <v>38.906666666666666</v>
      </c>
      <c r="P154" s="20">
        <v>113.66333333333334</v>
      </c>
      <c r="Q154" s="20">
        <v>284.23999999999995</v>
      </c>
      <c r="R154" s="20">
        <v>80.16</v>
      </c>
      <c r="S154" s="20">
        <v>178.63</v>
      </c>
      <c r="T154" s="20">
        <v>1977.8100000000002</v>
      </c>
      <c r="U154" s="20">
        <v>55.8</v>
      </c>
      <c r="V154" s="20">
        <v>26.18</v>
      </c>
      <c r="W154" s="20">
        <v>0</v>
      </c>
      <c r="X154" s="20">
        <v>0</v>
      </c>
      <c r="Y154" s="20">
        <v>0</v>
      </c>
      <c r="Z154">
        <v>-16.434177999999999</v>
      </c>
      <c r="AA154">
        <v>-68.075546000000003</v>
      </c>
    </row>
    <row r="155" spans="1:94">
      <c r="A155" s="19" t="s">
        <v>196</v>
      </c>
      <c r="B155">
        <v>1</v>
      </c>
      <c r="C155" s="20">
        <v>4403.2699999999995</v>
      </c>
      <c r="D155" s="20">
        <v>28941.283333333336</v>
      </c>
      <c r="E155" s="20">
        <v>6950.420000000001</v>
      </c>
      <c r="F155" s="20">
        <v>5525.6149999999998</v>
      </c>
      <c r="G155" s="20">
        <v>172.66000000000003</v>
      </c>
      <c r="H155" s="20">
        <v>62.844999999999999</v>
      </c>
      <c r="I155" s="20">
        <v>528.56000000000006</v>
      </c>
      <c r="J155" s="20">
        <v>25429.843333333334</v>
      </c>
      <c r="K155" s="20">
        <v>87.61333333333333</v>
      </c>
      <c r="L155" s="20">
        <v>57.525000000000006</v>
      </c>
      <c r="M155" s="20">
        <v>38.590000000000003</v>
      </c>
      <c r="N155" s="20">
        <v>195.26</v>
      </c>
      <c r="O155" s="20">
        <v>90.946666666666658</v>
      </c>
      <c r="P155" s="20">
        <v>102.86333333333333</v>
      </c>
      <c r="Q155" s="20">
        <v>659.44</v>
      </c>
      <c r="R155" s="20">
        <v>57</v>
      </c>
      <c r="S155" s="20">
        <v>70.88</v>
      </c>
      <c r="T155" s="20">
        <v>2179.5633333333335</v>
      </c>
      <c r="U155" s="20">
        <v>46.884999999999998</v>
      </c>
      <c r="V155" s="20">
        <v>76.88</v>
      </c>
      <c r="W155" s="20">
        <v>0</v>
      </c>
      <c r="X155" s="20">
        <v>0</v>
      </c>
      <c r="Y155" s="20">
        <v>0</v>
      </c>
      <c r="Z155">
        <v>-16.436114</v>
      </c>
      <c r="AA155">
        <v>-68.077267000000006</v>
      </c>
    </row>
    <row r="156" spans="1:94">
      <c r="A156" s="19" t="s">
        <v>197</v>
      </c>
      <c r="B156">
        <v>1.01</v>
      </c>
      <c r="C156" s="20">
        <v>8977.6866666666665</v>
      </c>
      <c r="D156" s="20">
        <v>30411.383333333331</v>
      </c>
      <c r="E156" s="20">
        <v>12545.993333333334</v>
      </c>
      <c r="F156" s="20">
        <v>5345.9050000000007</v>
      </c>
      <c r="G156" s="20">
        <v>143.19499999999999</v>
      </c>
      <c r="H156" s="20">
        <v>67.52000000000001</v>
      </c>
      <c r="I156" s="20">
        <v>820.02</v>
      </c>
      <c r="J156" s="20">
        <v>30465.546666666665</v>
      </c>
      <c r="K156" s="20">
        <v>114.01333333333334</v>
      </c>
      <c r="L156" s="20">
        <v>70.174999999999997</v>
      </c>
      <c r="M156" s="20">
        <v>35.295000000000002</v>
      </c>
      <c r="N156" s="20">
        <v>297.8966666666667</v>
      </c>
      <c r="O156" s="20">
        <v>304.90000000000003</v>
      </c>
      <c r="P156" s="20">
        <v>111.25999999999999</v>
      </c>
      <c r="Q156" s="20">
        <v>885.42</v>
      </c>
      <c r="R156" s="20">
        <v>47.703333333333326</v>
      </c>
      <c r="S156" s="20">
        <v>73.726666666666674</v>
      </c>
      <c r="T156" s="20">
        <v>2314.11</v>
      </c>
      <c r="U156" s="20">
        <v>114.22499999999999</v>
      </c>
      <c r="V156" s="20">
        <v>476.47</v>
      </c>
      <c r="W156" s="20">
        <v>0</v>
      </c>
      <c r="X156" s="20">
        <v>0</v>
      </c>
      <c r="Y156" s="20">
        <v>15.76</v>
      </c>
      <c r="Z156">
        <v>-16.439841999999999</v>
      </c>
      <c r="AA156">
        <v>-68.081554999999994</v>
      </c>
    </row>
    <row r="157" spans="1:94">
      <c r="A157" s="19" t="s">
        <v>198</v>
      </c>
      <c r="B157">
        <v>1</v>
      </c>
      <c r="C157" s="20">
        <v>5740.5133333333333</v>
      </c>
      <c r="D157" s="20">
        <v>30509.513333333336</v>
      </c>
      <c r="E157" s="20">
        <v>9636.8066666666673</v>
      </c>
      <c r="F157" s="20">
        <v>5232.125</v>
      </c>
      <c r="G157" s="20">
        <v>184.495</v>
      </c>
      <c r="H157" s="20">
        <v>78.185000000000002</v>
      </c>
      <c r="I157" s="20">
        <v>556.79333333333341</v>
      </c>
      <c r="J157" s="20">
        <v>28914.013333333332</v>
      </c>
      <c r="K157" s="20">
        <v>94.976666666666674</v>
      </c>
      <c r="L157" s="20">
        <v>72.16</v>
      </c>
      <c r="M157" s="20">
        <v>42.284999999999997</v>
      </c>
      <c r="N157" s="20">
        <v>151.30333333333331</v>
      </c>
      <c r="O157" s="20">
        <v>130.29</v>
      </c>
      <c r="P157" s="20">
        <v>115.08</v>
      </c>
      <c r="Q157" s="20">
        <v>836.36</v>
      </c>
      <c r="R157" s="20">
        <v>82.28</v>
      </c>
      <c r="S157" s="20">
        <v>79.806666666666658</v>
      </c>
      <c r="T157" s="20">
        <v>2261.7866666666669</v>
      </c>
      <c r="U157" s="20">
        <v>114.72</v>
      </c>
      <c r="V157" s="20">
        <v>125.56</v>
      </c>
      <c r="W157" s="20">
        <v>0</v>
      </c>
      <c r="X157" s="20">
        <v>0</v>
      </c>
      <c r="Y157" s="20">
        <v>13.45</v>
      </c>
      <c r="Z157">
        <v>-16.440926999999999</v>
      </c>
      <c r="AA157">
        <v>-68.082379000000003</v>
      </c>
    </row>
    <row r="158" spans="1:94">
      <c r="A158" s="19" t="s">
        <v>199</v>
      </c>
      <c r="B158">
        <v>1.01</v>
      </c>
      <c r="C158" s="20">
        <v>19229.296666666665</v>
      </c>
      <c r="D158" s="20">
        <v>27537.656666666666</v>
      </c>
      <c r="E158" s="20">
        <v>29349.60666666667</v>
      </c>
      <c r="F158" s="20">
        <v>4366.83</v>
      </c>
      <c r="G158" s="20">
        <v>114.96000000000001</v>
      </c>
      <c r="H158" s="20">
        <v>60.98</v>
      </c>
      <c r="I158" s="20">
        <v>1098.7666666666667</v>
      </c>
      <c r="J158" s="20">
        <v>29210.459999999995</v>
      </c>
      <c r="K158" s="20">
        <v>114.50999999999999</v>
      </c>
      <c r="L158" s="20">
        <v>81.97999999999999</v>
      </c>
      <c r="M158" s="20">
        <v>54.814999999999998</v>
      </c>
      <c r="N158" s="20">
        <v>246.73999999999998</v>
      </c>
      <c r="O158" s="20">
        <v>473.31</v>
      </c>
      <c r="P158" s="20">
        <v>104.08999999999999</v>
      </c>
      <c r="Q158" s="20">
        <v>1559.87</v>
      </c>
      <c r="R158" s="20">
        <v>42.973333333333329</v>
      </c>
      <c r="S158" s="20">
        <v>61.04</v>
      </c>
      <c r="T158" s="20">
        <v>1841.78</v>
      </c>
      <c r="U158" s="20">
        <v>128.5</v>
      </c>
      <c r="V158" s="20">
        <v>566.48</v>
      </c>
      <c r="W158" s="20">
        <v>10.530000000000001</v>
      </c>
      <c r="X158" s="20">
        <v>0</v>
      </c>
      <c r="Y158" s="20">
        <v>14.41</v>
      </c>
      <c r="Z158">
        <v>-16.443767999999999</v>
      </c>
      <c r="AA158">
        <v>-68.083599000000007</v>
      </c>
    </row>
    <row r="159" spans="1:94">
      <c r="A159" s="19"/>
      <c r="C159" s="20"/>
      <c r="D159" s="20"/>
      <c r="E159" s="20"/>
      <c r="F159" s="20"/>
      <c r="G159" s="20"/>
      <c r="H159" s="20"/>
      <c r="I159" s="20"/>
      <c r="J159" s="20"/>
      <c r="K159" s="20"/>
      <c r="L159" s="20"/>
      <c r="M159" s="20"/>
      <c r="N159" s="20"/>
      <c r="O159" s="20"/>
      <c r="P159" s="20"/>
      <c r="Q159" s="20"/>
      <c r="R159" s="20"/>
      <c r="S159" s="20"/>
      <c r="T159" s="20"/>
      <c r="U159" s="20"/>
      <c r="V159" s="20"/>
      <c r="W159" s="20"/>
      <c r="X159" s="20"/>
      <c r="Y159" s="20"/>
    </row>
    <row r="160" spans="1:94">
      <c r="A160" s="19"/>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v>-16.418157000000001</v>
      </c>
      <c r="AA160">
        <v>-68.047532000000004</v>
      </c>
    </row>
    <row r="161" spans="1:27">
      <c r="A161" s="26" t="s">
        <v>291</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v>-16.447838999999998</v>
      </c>
      <c r="AA161">
        <v>-68.087594999999993</v>
      </c>
    </row>
    <row r="162" spans="1:27" ht="14.25" customHeight="1">
      <c r="A162" s="30" t="s">
        <v>191</v>
      </c>
      <c r="B162" s="30" t="s">
        <v>108</v>
      </c>
      <c r="C162" s="32" t="s">
        <v>159</v>
      </c>
      <c r="D162" s="32" t="s">
        <v>56</v>
      </c>
      <c r="E162" s="32" t="s">
        <v>161</v>
      </c>
      <c r="F162" s="32" t="s">
        <v>162</v>
      </c>
      <c r="G162" s="32" t="s">
        <v>163</v>
      </c>
      <c r="H162" s="32" t="s">
        <v>37</v>
      </c>
      <c r="I162" s="32" t="s">
        <v>105</v>
      </c>
      <c r="J162" s="32" t="s">
        <v>38</v>
      </c>
      <c r="K162" s="32" t="s">
        <v>104</v>
      </c>
      <c r="L162" s="32" t="s">
        <v>40</v>
      </c>
      <c r="M162" s="32" t="s">
        <v>39</v>
      </c>
      <c r="N162" s="32" t="s">
        <v>102</v>
      </c>
      <c r="O162" s="32" t="s">
        <v>165</v>
      </c>
      <c r="P162" s="32" t="s">
        <v>166</v>
      </c>
      <c r="Q162" s="32" t="s">
        <v>167</v>
      </c>
      <c r="R162" s="32" t="s">
        <v>170</v>
      </c>
      <c r="S162" s="32" t="s">
        <v>171</v>
      </c>
      <c r="T162" s="32" t="s">
        <v>172</v>
      </c>
      <c r="U162" s="32" t="s">
        <v>35</v>
      </c>
      <c r="V162" s="34" t="s">
        <v>173</v>
      </c>
      <c r="W162" s="34" t="s">
        <v>168</v>
      </c>
      <c r="X162" s="34" t="s">
        <v>36</v>
      </c>
      <c r="Y162" s="34" t="s">
        <v>169</v>
      </c>
      <c r="Z162" s="29" t="s">
        <v>106</v>
      </c>
      <c r="AA162" s="29" t="s">
        <v>107</v>
      </c>
    </row>
    <row r="163" spans="1:27">
      <c r="A163" s="19" t="s">
        <v>200</v>
      </c>
      <c r="B163">
        <v>1</v>
      </c>
      <c r="C163" s="20">
        <v>5340.1433333333334</v>
      </c>
      <c r="D163" s="20">
        <v>29079.50333333333</v>
      </c>
      <c r="E163" s="20">
        <v>7106.166666666667</v>
      </c>
      <c r="F163" s="20">
        <v>5505.64</v>
      </c>
      <c r="G163" s="20">
        <v>249.66499999999999</v>
      </c>
      <c r="H163" s="20">
        <v>90.83</v>
      </c>
      <c r="I163" s="20">
        <v>477.08000000000004</v>
      </c>
      <c r="J163" s="20">
        <v>62993.246666666666</v>
      </c>
      <c r="K163" s="20">
        <v>43.18</v>
      </c>
      <c r="L163" s="20">
        <v>0</v>
      </c>
      <c r="M163" s="20">
        <v>54.480000000000004</v>
      </c>
      <c r="N163" s="20">
        <v>721.79</v>
      </c>
      <c r="O163" s="20">
        <v>91.126666666666665</v>
      </c>
      <c r="P163" s="20">
        <v>130.77333333333334</v>
      </c>
      <c r="Q163" s="20">
        <v>473.35</v>
      </c>
      <c r="R163" s="20">
        <v>89.38</v>
      </c>
      <c r="S163" s="20">
        <v>219.21</v>
      </c>
      <c r="T163" s="20">
        <v>2048.5533333333333</v>
      </c>
      <c r="U163" s="20">
        <v>67.83</v>
      </c>
      <c r="V163" s="20">
        <v>76.47</v>
      </c>
      <c r="W163" s="20" t="s">
        <v>164</v>
      </c>
      <c r="X163" s="20">
        <v>0</v>
      </c>
      <c r="Y163" s="20">
        <v>0</v>
      </c>
      <c r="Z163">
        <v>-16.419516999999999</v>
      </c>
      <c r="AA163">
        <v>-68.052735999999996</v>
      </c>
    </row>
    <row r="164" spans="1:27">
      <c r="A164" s="19" t="s">
        <v>201</v>
      </c>
      <c r="B164">
        <v>1.01</v>
      </c>
      <c r="C164" s="20">
        <v>1577.78</v>
      </c>
      <c r="D164" s="20">
        <v>25834.383333333331</v>
      </c>
      <c r="E164" s="20">
        <v>1361.6866666666665</v>
      </c>
      <c r="F164" s="20">
        <v>5310.22</v>
      </c>
      <c r="G164" s="20">
        <v>181.54000000000002</v>
      </c>
      <c r="H164" s="20">
        <v>113.28999999999999</v>
      </c>
      <c r="I164" s="20">
        <v>431.16499999999996</v>
      </c>
      <c r="J164" s="20">
        <v>28008.996666666662</v>
      </c>
      <c r="K164" s="20">
        <v>91.600000000000009</v>
      </c>
      <c r="L164" s="20">
        <v>81.814999999999998</v>
      </c>
      <c r="M164" s="20">
        <v>34.954999999999998</v>
      </c>
      <c r="N164" s="20">
        <v>214.80666666666664</v>
      </c>
      <c r="O164" s="20">
        <v>41.04</v>
      </c>
      <c r="P164" s="20">
        <v>106.46</v>
      </c>
      <c r="Q164" s="20">
        <v>423.39</v>
      </c>
      <c r="R164" s="20">
        <v>58.076666666666661</v>
      </c>
      <c r="S164" s="20">
        <v>88.206666666666663</v>
      </c>
      <c r="T164" s="20">
        <v>2151.3166666666666</v>
      </c>
      <c r="U164" s="20">
        <v>40.564999999999998</v>
      </c>
      <c r="V164" s="20">
        <v>29.88</v>
      </c>
      <c r="W164" s="20">
        <v>13.77</v>
      </c>
      <c r="X164" s="20">
        <v>0</v>
      </c>
      <c r="Y164" s="20">
        <v>0</v>
      </c>
      <c r="Z164">
        <v>-16.426220000000001</v>
      </c>
      <c r="AA164">
        <v>-68.058149999999998</v>
      </c>
    </row>
    <row r="165" spans="1:27">
      <c r="A165" s="19" t="s">
        <v>202</v>
      </c>
      <c r="B165">
        <v>1</v>
      </c>
      <c r="C165" s="20">
        <v>1479.3199999999997</v>
      </c>
      <c r="D165" s="20">
        <v>29324.89333333333</v>
      </c>
      <c r="E165" s="20">
        <v>1691.43</v>
      </c>
      <c r="F165" s="20">
        <v>5964.33</v>
      </c>
      <c r="G165" s="20">
        <v>199.49</v>
      </c>
      <c r="H165" s="20">
        <v>91.004999999999995</v>
      </c>
      <c r="I165" s="20">
        <v>646.30500000000006</v>
      </c>
      <c r="J165" s="20">
        <v>27932.236666666664</v>
      </c>
      <c r="K165" s="20">
        <v>53.974999999999994</v>
      </c>
      <c r="L165" s="20">
        <v>86.425000000000011</v>
      </c>
      <c r="M165" s="20">
        <v>33.590000000000003</v>
      </c>
      <c r="N165" s="20">
        <v>300.67</v>
      </c>
      <c r="O165" s="20">
        <v>44.31</v>
      </c>
      <c r="P165" s="20">
        <v>126.62666666666667</v>
      </c>
      <c r="Q165" s="20">
        <v>607.92999999999995</v>
      </c>
      <c r="R165" s="20">
        <v>101.27</v>
      </c>
      <c r="S165" s="20">
        <v>79.36999999999999</v>
      </c>
      <c r="T165" s="20">
        <v>2331.9133333333334</v>
      </c>
      <c r="U165" s="20">
        <v>45.445</v>
      </c>
      <c r="V165" s="20">
        <v>28.21</v>
      </c>
      <c r="W165" s="20">
        <v>96.92</v>
      </c>
      <c r="X165" s="20">
        <v>0</v>
      </c>
      <c r="Y165" s="20">
        <v>0</v>
      </c>
      <c r="Z165">
        <v>-16.431435</v>
      </c>
      <c r="AA165">
        <v>-68.070689999999999</v>
      </c>
    </row>
    <row r="166" spans="1:27">
      <c r="A166" s="19" t="s">
        <v>203</v>
      </c>
      <c r="B166">
        <v>1.01</v>
      </c>
      <c r="C166" s="20">
        <v>1690.6733333333334</v>
      </c>
      <c r="D166" s="20">
        <v>27633.070000000003</v>
      </c>
      <c r="E166" s="20">
        <v>1789.9966666666667</v>
      </c>
      <c r="F166" s="20">
        <v>5578.32</v>
      </c>
      <c r="G166" s="20">
        <v>176.51499999999999</v>
      </c>
      <c r="H166" s="20">
        <v>85.075000000000003</v>
      </c>
      <c r="I166" s="20">
        <v>867.2</v>
      </c>
      <c r="J166" s="20">
        <v>27134.416666666668</v>
      </c>
      <c r="K166" s="20">
        <v>66.923333333333332</v>
      </c>
      <c r="L166" s="20">
        <v>74.844999999999999</v>
      </c>
      <c r="M166" s="20">
        <v>44.725000000000001</v>
      </c>
      <c r="N166" s="20">
        <v>404.68666666666667</v>
      </c>
      <c r="O166" s="20">
        <v>40.366666666666667</v>
      </c>
      <c r="P166" s="20">
        <v>111.61</v>
      </c>
      <c r="Q166" s="20">
        <v>936.54</v>
      </c>
      <c r="R166" s="20">
        <v>105.76</v>
      </c>
      <c r="S166" s="20">
        <v>80.88666666666667</v>
      </c>
      <c r="T166" s="20">
        <v>2224.6233333333334</v>
      </c>
      <c r="U166" s="20">
        <v>48.515000000000001</v>
      </c>
      <c r="V166" s="20">
        <v>29.67</v>
      </c>
      <c r="W166" s="20">
        <v>9.81</v>
      </c>
      <c r="X166" s="20">
        <v>0</v>
      </c>
      <c r="Y166" s="20">
        <v>0</v>
      </c>
      <c r="Z166">
        <v>-16.434177999999999</v>
      </c>
      <c r="AA166">
        <v>-68.075546000000003</v>
      </c>
    </row>
    <row r="167" spans="1:27">
      <c r="A167" s="19" t="s">
        <v>204</v>
      </c>
      <c r="B167">
        <v>1</v>
      </c>
      <c r="C167" s="20">
        <v>8172.8033333333324</v>
      </c>
      <c r="D167" s="20">
        <v>29339.960000000003</v>
      </c>
      <c r="E167" s="20">
        <v>14792.986666666666</v>
      </c>
      <c r="F167" s="20">
        <v>4604.2150000000001</v>
      </c>
      <c r="G167" s="20">
        <v>151.93</v>
      </c>
      <c r="H167" s="20">
        <v>77.17</v>
      </c>
      <c r="I167" s="20">
        <v>610.24333333333334</v>
      </c>
      <c r="J167" s="20">
        <v>28325.77</v>
      </c>
      <c r="K167" s="20">
        <v>104.66666666666667</v>
      </c>
      <c r="L167" s="20">
        <v>68.17</v>
      </c>
      <c r="M167" s="20">
        <v>58.71</v>
      </c>
      <c r="N167" s="20">
        <v>142.48333333333335</v>
      </c>
      <c r="O167" s="20">
        <v>81.290000000000006</v>
      </c>
      <c r="P167" s="20">
        <v>106.22666666666667</v>
      </c>
      <c r="Q167" s="20">
        <v>836.92</v>
      </c>
      <c r="R167" s="20">
        <v>54.15</v>
      </c>
      <c r="S167" s="20">
        <v>63.463333333333331</v>
      </c>
      <c r="T167" s="20">
        <v>1886.1533333333334</v>
      </c>
      <c r="U167" s="20">
        <v>51.540000000000006</v>
      </c>
      <c r="V167" s="20">
        <v>69.8</v>
      </c>
      <c r="W167" s="20">
        <v>0</v>
      </c>
      <c r="X167" s="20">
        <v>0</v>
      </c>
      <c r="Y167" s="20">
        <v>15.07</v>
      </c>
      <c r="Z167">
        <v>-16.436114</v>
      </c>
      <c r="AA167">
        <v>-68.077267000000006</v>
      </c>
    </row>
    <row r="168" spans="1:27">
      <c r="A168" s="19" t="s">
        <v>205</v>
      </c>
      <c r="B168">
        <v>1.01</v>
      </c>
      <c r="C168" s="20">
        <v>5695.1933333333336</v>
      </c>
      <c r="D168" s="20">
        <v>33287.073333333334</v>
      </c>
      <c r="E168" s="20">
        <v>6319.9533333333338</v>
      </c>
      <c r="F168" s="20">
        <v>5275.4500000000007</v>
      </c>
      <c r="G168" s="20">
        <v>164.35500000000002</v>
      </c>
      <c r="H168" s="20">
        <v>84.75</v>
      </c>
      <c r="I168" s="20">
        <v>509.71333333333331</v>
      </c>
      <c r="J168" s="20">
        <v>29061.156666666662</v>
      </c>
      <c r="K168" s="20">
        <v>135.63333333333333</v>
      </c>
      <c r="L168" s="20">
        <v>68.405000000000001</v>
      </c>
      <c r="M168" s="20">
        <v>40.18</v>
      </c>
      <c r="N168" s="20">
        <v>125.20666666666666</v>
      </c>
      <c r="O168" s="20">
        <v>169.69333333333333</v>
      </c>
      <c r="P168" s="20">
        <v>128.16333333333336</v>
      </c>
      <c r="Q168" s="20">
        <v>746.52</v>
      </c>
      <c r="R168" s="20">
        <v>74.650000000000006</v>
      </c>
      <c r="S168" s="20">
        <v>65.623333333333335</v>
      </c>
      <c r="T168" s="20">
        <v>2232.9133333333334</v>
      </c>
      <c r="U168" s="20">
        <v>95.234999999999999</v>
      </c>
      <c r="V168" s="20">
        <v>282.93</v>
      </c>
      <c r="W168" s="20">
        <v>11.04</v>
      </c>
      <c r="X168" s="20">
        <v>0</v>
      </c>
      <c r="Y168" s="20">
        <v>0</v>
      </c>
      <c r="Z168">
        <v>-16.439841999999999</v>
      </c>
      <c r="AA168">
        <v>-68.081554999999994</v>
      </c>
    </row>
    <row r="169" spans="1:27">
      <c r="A169" s="19" t="s">
        <v>206</v>
      </c>
      <c r="B169">
        <v>1</v>
      </c>
      <c r="C169" s="20">
        <v>6239.4933333333329</v>
      </c>
      <c r="D169" s="20">
        <v>29131.876666666667</v>
      </c>
      <c r="E169" s="20">
        <v>9958.5500000000011</v>
      </c>
      <c r="F169" s="20">
        <v>4945.6499999999996</v>
      </c>
      <c r="G169" s="20">
        <v>182.74</v>
      </c>
      <c r="H169" s="20">
        <v>75</v>
      </c>
      <c r="I169" s="20">
        <v>524.23</v>
      </c>
      <c r="J169" s="20">
        <v>26533.969999999998</v>
      </c>
      <c r="K169" s="20">
        <v>79.446666666666673</v>
      </c>
      <c r="L169" s="20">
        <v>67.91</v>
      </c>
      <c r="M169" s="20">
        <v>46.739999999999995</v>
      </c>
      <c r="N169" s="20">
        <v>162.38666666666666</v>
      </c>
      <c r="O169" s="20">
        <v>117.15333333333332</v>
      </c>
      <c r="P169" s="20">
        <v>123.86333333333333</v>
      </c>
      <c r="Q169" s="20">
        <v>769.59</v>
      </c>
      <c r="R169" s="20">
        <v>73.14</v>
      </c>
      <c r="S169" s="20">
        <v>72.056666666666672</v>
      </c>
      <c r="T169" s="20">
        <v>2179.7600000000002</v>
      </c>
      <c r="U169" s="20">
        <v>78.294999999999987</v>
      </c>
      <c r="V169" s="20">
        <v>122.17</v>
      </c>
      <c r="W169" s="20">
        <v>15.9</v>
      </c>
      <c r="X169" s="20">
        <v>0</v>
      </c>
      <c r="Y169" s="20">
        <v>0</v>
      </c>
      <c r="Z169">
        <v>-16.440926999999999</v>
      </c>
      <c r="AA169">
        <v>-68.082379000000003</v>
      </c>
    </row>
    <row r="170" spans="1:27">
      <c r="A170" s="19" t="s">
        <v>207</v>
      </c>
      <c r="B170">
        <v>1.01</v>
      </c>
      <c r="C170" s="20">
        <v>16389.393333333333</v>
      </c>
      <c r="D170" s="20">
        <v>28268.483333333334</v>
      </c>
      <c r="E170" s="20">
        <v>22730.006666666668</v>
      </c>
      <c r="F170" s="20">
        <v>4450.6849999999995</v>
      </c>
      <c r="G170" s="20">
        <v>118.97</v>
      </c>
      <c r="H170" s="20">
        <v>89.81</v>
      </c>
      <c r="I170" s="20">
        <v>1048.9166666666667</v>
      </c>
      <c r="J170" s="20">
        <v>31061.266666666666</v>
      </c>
      <c r="K170" s="20">
        <v>116.38</v>
      </c>
      <c r="L170" s="20">
        <v>84.685000000000002</v>
      </c>
      <c r="M170" s="20">
        <v>48.849999999999994</v>
      </c>
      <c r="N170" s="20">
        <v>242.53999999999996</v>
      </c>
      <c r="O170" s="20">
        <v>364.40666666666669</v>
      </c>
      <c r="P170" s="20">
        <v>106.46</v>
      </c>
      <c r="Q170" s="20">
        <v>1661.28</v>
      </c>
      <c r="R170" s="20">
        <v>43.71</v>
      </c>
      <c r="S170" s="20">
        <v>61.926666666666669</v>
      </c>
      <c r="T170" s="20">
        <v>1917.8500000000001</v>
      </c>
      <c r="U170" s="20">
        <v>125.16499999999999</v>
      </c>
      <c r="V170" s="20">
        <v>552.38</v>
      </c>
      <c r="W170" s="20">
        <v>18.97</v>
      </c>
      <c r="X170" s="20">
        <v>0</v>
      </c>
      <c r="Y170" s="20">
        <v>13.82</v>
      </c>
      <c r="Z170">
        <v>-16.443767999999999</v>
      </c>
      <c r="AA170">
        <v>-68.083599000000007</v>
      </c>
    </row>
    <row r="171" spans="1:27">
      <c r="A171" s="19"/>
      <c r="C171" s="20"/>
      <c r="D171" s="20"/>
      <c r="E171" s="20"/>
      <c r="F171" s="20"/>
      <c r="G171" s="20"/>
      <c r="H171" s="20"/>
      <c r="I171" s="20"/>
      <c r="J171" s="20"/>
      <c r="K171" s="20"/>
      <c r="L171" s="20"/>
      <c r="M171" s="20"/>
      <c r="N171" s="20"/>
      <c r="O171" s="20"/>
      <c r="P171" s="20"/>
      <c r="Q171" s="20"/>
      <c r="R171" s="20"/>
      <c r="S171" s="20"/>
      <c r="T171" s="20"/>
      <c r="U171" s="20"/>
      <c r="V171" s="20"/>
      <c r="W171" s="20"/>
      <c r="X171" s="20"/>
      <c r="Y171" s="20"/>
    </row>
    <row r="172" spans="1:27">
      <c r="A172" s="19"/>
      <c r="C172" s="20"/>
      <c r="D172" s="20"/>
      <c r="E172" s="20"/>
      <c r="F172" s="20"/>
      <c r="G172" s="20"/>
      <c r="H172" s="20"/>
      <c r="I172" s="20"/>
      <c r="J172" s="20"/>
      <c r="K172" s="20"/>
      <c r="L172" s="20"/>
      <c r="M172" s="20"/>
      <c r="N172" s="20"/>
      <c r="O172" s="20"/>
      <c r="P172" s="20"/>
      <c r="Q172" s="20"/>
      <c r="R172" s="20"/>
      <c r="S172" s="20"/>
      <c r="T172" s="20"/>
      <c r="U172" s="20"/>
      <c r="V172" s="20"/>
      <c r="W172" s="20"/>
      <c r="X172" s="20"/>
      <c r="Y172" s="20"/>
    </row>
    <row r="173" spans="1:27" ht="14.25" customHeight="1">
      <c r="A173" s="30" t="s">
        <v>191</v>
      </c>
      <c r="B173" s="30" t="s">
        <v>108</v>
      </c>
      <c r="C173" s="32" t="s">
        <v>159</v>
      </c>
      <c r="D173" s="32" t="s">
        <v>56</v>
      </c>
      <c r="E173" s="32" t="s">
        <v>161</v>
      </c>
      <c r="F173" s="32" t="s">
        <v>162</v>
      </c>
      <c r="G173" s="32" t="s">
        <v>163</v>
      </c>
      <c r="H173" s="32" t="s">
        <v>37</v>
      </c>
      <c r="I173" s="32" t="s">
        <v>105</v>
      </c>
      <c r="J173" s="32" t="s">
        <v>38</v>
      </c>
      <c r="K173" s="32" t="s">
        <v>104</v>
      </c>
      <c r="L173" s="32" t="s">
        <v>40</v>
      </c>
      <c r="M173" s="32" t="s">
        <v>39</v>
      </c>
      <c r="N173" s="32" t="s">
        <v>102</v>
      </c>
      <c r="O173" s="32" t="s">
        <v>165</v>
      </c>
      <c r="P173" s="32" t="s">
        <v>166</v>
      </c>
      <c r="Q173" s="32" t="s">
        <v>167</v>
      </c>
      <c r="R173" s="32" t="s">
        <v>170</v>
      </c>
      <c r="S173" s="32" t="s">
        <v>171</v>
      </c>
      <c r="T173" s="32" t="s">
        <v>172</v>
      </c>
      <c r="U173" s="32" t="s">
        <v>35</v>
      </c>
      <c r="V173" s="34" t="s">
        <v>173</v>
      </c>
      <c r="W173" s="34" t="s">
        <v>168</v>
      </c>
      <c r="X173" s="34" t="s">
        <v>36</v>
      </c>
      <c r="Y173" s="34" t="s">
        <v>169</v>
      </c>
    </row>
    <row r="174" spans="1:27">
      <c r="A174" s="19" t="s">
        <v>189</v>
      </c>
      <c r="B174">
        <v>1</v>
      </c>
      <c r="C174" s="20">
        <v>12375.676666666668</v>
      </c>
      <c r="D174" s="20">
        <v>29115.936666666665</v>
      </c>
      <c r="E174" s="20">
        <v>24139.806666666667</v>
      </c>
      <c r="F174" s="20">
        <v>4832.66</v>
      </c>
      <c r="G174" s="20">
        <v>181.75</v>
      </c>
      <c r="H174" s="20">
        <v>74.495000000000005</v>
      </c>
      <c r="I174" s="20">
        <v>865.11999999999989</v>
      </c>
      <c r="J174" s="20">
        <v>30065.62</v>
      </c>
      <c r="K174" s="20">
        <v>90.9</v>
      </c>
      <c r="L174" s="20">
        <v>77.534999999999997</v>
      </c>
      <c r="M174" s="20">
        <v>47.02</v>
      </c>
      <c r="N174" s="20">
        <v>201.53666666666666</v>
      </c>
      <c r="O174" s="20">
        <v>105.88333333333333</v>
      </c>
      <c r="P174" s="20">
        <v>109.06333333333333</v>
      </c>
      <c r="Q174" s="20">
        <v>1374.75</v>
      </c>
      <c r="R174" s="20">
        <v>35.766666666666673</v>
      </c>
      <c r="S174" s="20">
        <v>74.923333333333332</v>
      </c>
      <c r="T174" s="20">
        <v>1991.7833333333335</v>
      </c>
      <c r="U174" s="20">
        <v>112.08</v>
      </c>
      <c r="V174" s="20">
        <v>84.38</v>
      </c>
      <c r="W174" s="20">
        <v>10.56</v>
      </c>
      <c r="X174" s="20">
        <v>0</v>
      </c>
      <c r="Y174" s="20">
        <v>15.77</v>
      </c>
    </row>
    <row r="175" spans="1:27">
      <c r="A175" s="19" t="s">
        <v>190</v>
      </c>
      <c r="B175">
        <v>1.01</v>
      </c>
      <c r="C175" s="20">
        <v>18570.973333333332</v>
      </c>
      <c r="D175" s="20">
        <v>23536.166666666668</v>
      </c>
      <c r="E175" s="20">
        <v>31434.48</v>
      </c>
      <c r="F175" s="20">
        <v>3371.0699999999997</v>
      </c>
      <c r="G175" s="20">
        <v>115.27500000000001</v>
      </c>
      <c r="H175" s="20">
        <v>73.914999999999992</v>
      </c>
      <c r="I175" s="20">
        <v>1941.63</v>
      </c>
      <c r="J175" s="20">
        <v>29730.866666666665</v>
      </c>
      <c r="K175" s="20">
        <v>114.99</v>
      </c>
      <c r="L175" s="20">
        <v>82.17</v>
      </c>
      <c r="M175" s="20">
        <v>51.894999999999996</v>
      </c>
      <c r="N175" s="20">
        <v>232.23666666666668</v>
      </c>
      <c r="O175" s="20">
        <v>463.25333333333333</v>
      </c>
      <c r="P175" s="20">
        <v>89.733333333333334</v>
      </c>
      <c r="Q175" s="20">
        <v>1926.56</v>
      </c>
      <c r="R175" s="20">
        <v>60.35</v>
      </c>
      <c r="S175" s="20">
        <v>55.876666666666672</v>
      </c>
      <c r="T175" s="20">
        <v>1476.8933333333334</v>
      </c>
      <c r="U175" s="20">
        <v>146.77000000000001</v>
      </c>
      <c r="V175" s="20">
        <v>644.59</v>
      </c>
      <c r="W175" s="20">
        <v>0</v>
      </c>
      <c r="X175" s="20">
        <v>0</v>
      </c>
      <c r="Y175" s="20">
        <v>13.969999999999999</v>
      </c>
    </row>
    <row r="180" spans="1:114">
      <c r="A180" s="26" t="s">
        <v>212</v>
      </c>
    </row>
    <row r="181" spans="1:114">
      <c r="A181" s="33" t="s">
        <v>208</v>
      </c>
      <c r="B181" s="33" t="s">
        <v>209</v>
      </c>
      <c r="C181" s="33" t="s">
        <v>210</v>
      </c>
      <c r="D181" s="33" t="s">
        <v>156</v>
      </c>
      <c r="E181" s="33" t="s">
        <v>157</v>
      </c>
      <c r="F181" s="33" t="s">
        <v>158</v>
      </c>
      <c r="G181" s="33" t="s">
        <v>208</v>
      </c>
      <c r="H181" s="33" t="s">
        <v>209</v>
      </c>
      <c r="I181" s="33" t="s">
        <v>210</v>
      </c>
      <c r="J181" s="33" t="s">
        <v>156</v>
      </c>
      <c r="K181" s="33" t="s">
        <v>157</v>
      </c>
      <c r="L181" s="33" t="s">
        <v>158</v>
      </c>
      <c r="M181" s="33" t="s">
        <v>208</v>
      </c>
      <c r="N181" s="33" t="s">
        <v>209</v>
      </c>
      <c r="O181" s="33" t="s">
        <v>210</v>
      </c>
      <c r="P181" s="33" t="s">
        <v>156</v>
      </c>
      <c r="Q181" s="33" t="s">
        <v>157</v>
      </c>
      <c r="R181" s="33" t="s">
        <v>158</v>
      </c>
      <c r="S181" s="33" t="s">
        <v>208</v>
      </c>
      <c r="T181" s="33" t="s">
        <v>209</v>
      </c>
      <c r="U181" s="33" t="s">
        <v>162</v>
      </c>
      <c r="V181" s="33" t="s">
        <v>156</v>
      </c>
      <c r="W181" s="33" t="s">
        <v>157</v>
      </c>
      <c r="X181" s="33" t="s">
        <v>158</v>
      </c>
      <c r="Y181" s="33" t="s">
        <v>208</v>
      </c>
      <c r="Z181" s="33" t="s">
        <v>209</v>
      </c>
      <c r="AA181" s="33" t="s">
        <v>163</v>
      </c>
      <c r="AB181" s="33" t="s">
        <v>156</v>
      </c>
      <c r="AC181" s="33" t="s">
        <v>157</v>
      </c>
      <c r="AD181" s="33" t="s">
        <v>158</v>
      </c>
      <c r="AE181" s="33" t="s">
        <v>208</v>
      </c>
      <c r="AF181" s="33" t="s">
        <v>209</v>
      </c>
      <c r="AG181" s="33" t="s">
        <v>37</v>
      </c>
      <c r="AH181" s="33" t="s">
        <v>156</v>
      </c>
      <c r="AI181" s="33" t="s">
        <v>157</v>
      </c>
      <c r="AJ181" s="33" t="s">
        <v>158</v>
      </c>
      <c r="AK181" s="33" t="s">
        <v>208</v>
      </c>
      <c r="AL181" s="33" t="s">
        <v>209</v>
      </c>
      <c r="AM181" s="33" t="s">
        <v>105</v>
      </c>
      <c r="AN181" s="33" t="s">
        <v>156</v>
      </c>
      <c r="AO181" s="33" t="s">
        <v>157</v>
      </c>
      <c r="AP181" s="33" t="s">
        <v>158</v>
      </c>
      <c r="AQ181" s="33" t="s">
        <v>208</v>
      </c>
      <c r="AR181" s="33" t="s">
        <v>209</v>
      </c>
      <c r="AS181" s="33" t="s">
        <v>38</v>
      </c>
      <c r="AT181" s="33" t="s">
        <v>156</v>
      </c>
      <c r="AU181" s="33" t="s">
        <v>157</v>
      </c>
      <c r="AV181" s="33" t="s">
        <v>158</v>
      </c>
      <c r="AW181" s="33" t="s">
        <v>208</v>
      </c>
      <c r="AX181" s="33" t="s">
        <v>209</v>
      </c>
      <c r="AY181" s="33" t="s">
        <v>104</v>
      </c>
      <c r="AZ181" s="33" t="s">
        <v>156</v>
      </c>
      <c r="BA181" s="33" t="s">
        <v>157</v>
      </c>
      <c r="BB181" s="33" t="s">
        <v>158</v>
      </c>
      <c r="BC181" s="33" t="s">
        <v>208</v>
      </c>
      <c r="BD181" s="33" t="s">
        <v>209</v>
      </c>
      <c r="BE181" s="33" t="s">
        <v>40</v>
      </c>
      <c r="BF181" s="33" t="s">
        <v>156</v>
      </c>
      <c r="BG181" s="33" t="s">
        <v>157</v>
      </c>
      <c r="BH181" s="33" t="s">
        <v>158</v>
      </c>
      <c r="BI181" s="33" t="s">
        <v>208</v>
      </c>
      <c r="BJ181" s="33" t="s">
        <v>209</v>
      </c>
      <c r="BK181" s="33" t="s">
        <v>39</v>
      </c>
      <c r="BL181" s="33" t="s">
        <v>156</v>
      </c>
      <c r="BM181" s="33" t="s">
        <v>157</v>
      </c>
      <c r="BN181" s="33" t="s">
        <v>158</v>
      </c>
      <c r="BO181" s="33" t="s">
        <v>208</v>
      </c>
      <c r="BP181" s="33" t="s">
        <v>209</v>
      </c>
      <c r="BQ181" s="33" t="s">
        <v>102</v>
      </c>
      <c r="BR181" s="33" t="s">
        <v>156</v>
      </c>
      <c r="BS181" s="33" t="s">
        <v>157</v>
      </c>
      <c r="BT181" s="33" t="s">
        <v>158</v>
      </c>
      <c r="BU181" s="33" t="s">
        <v>208</v>
      </c>
      <c r="BV181" s="33" t="s">
        <v>209</v>
      </c>
      <c r="BW181" s="33" t="s">
        <v>165</v>
      </c>
      <c r="BX181" s="33" t="s">
        <v>156</v>
      </c>
      <c r="BY181" s="33" t="s">
        <v>157</v>
      </c>
      <c r="BZ181" s="33" t="s">
        <v>158</v>
      </c>
      <c r="CA181" s="33" t="s">
        <v>208</v>
      </c>
      <c r="CB181" s="33" t="s">
        <v>209</v>
      </c>
      <c r="CC181" s="33" t="s">
        <v>166</v>
      </c>
      <c r="CD181" s="33" t="s">
        <v>156</v>
      </c>
      <c r="CE181" s="33" t="s">
        <v>157</v>
      </c>
      <c r="CF181" s="33" t="s">
        <v>158</v>
      </c>
      <c r="CG181" s="33" t="s">
        <v>208</v>
      </c>
      <c r="CH181" s="33" t="s">
        <v>209</v>
      </c>
      <c r="CI181" s="33" t="s">
        <v>167</v>
      </c>
      <c r="CJ181" s="33" t="s">
        <v>156</v>
      </c>
      <c r="CK181" s="33" t="s">
        <v>157</v>
      </c>
      <c r="CL181" s="33" t="s">
        <v>158</v>
      </c>
      <c r="CM181" s="33" t="s">
        <v>208</v>
      </c>
      <c r="CN181" s="33" t="s">
        <v>209</v>
      </c>
      <c r="CO181" s="33" t="s">
        <v>170</v>
      </c>
      <c r="CP181" s="33" t="s">
        <v>156</v>
      </c>
      <c r="CQ181" s="33" t="s">
        <v>157</v>
      </c>
      <c r="CR181" s="33" t="s">
        <v>158</v>
      </c>
      <c r="CS181" s="33" t="s">
        <v>208</v>
      </c>
      <c r="CT181" s="33" t="s">
        <v>209</v>
      </c>
      <c r="CU181" s="33" t="s">
        <v>171</v>
      </c>
      <c r="CV181" s="33" t="s">
        <v>156</v>
      </c>
      <c r="CW181" s="33" t="s">
        <v>157</v>
      </c>
      <c r="CX181" s="33" t="s">
        <v>158</v>
      </c>
      <c r="CY181" s="33" t="s">
        <v>208</v>
      </c>
      <c r="CZ181" s="33" t="s">
        <v>209</v>
      </c>
      <c r="DA181" s="33" t="s">
        <v>172</v>
      </c>
      <c r="DB181" s="33" t="s">
        <v>156</v>
      </c>
      <c r="DC181" s="33" t="s">
        <v>157</v>
      </c>
      <c r="DD181" s="33" t="s">
        <v>158</v>
      </c>
      <c r="DE181" s="33" t="s">
        <v>208</v>
      </c>
      <c r="DF181" s="33" t="s">
        <v>209</v>
      </c>
      <c r="DG181" s="33" t="s">
        <v>35</v>
      </c>
      <c r="DH181" s="33" t="s">
        <v>156</v>
      </c>
      <c r="DI181" s="33" t="s">
        <v>157</v>
      </c>
      <c r="DJ181" s="33" t="s">
        <v>158</v>
      </c>
    </row>
    <row r="182" spans="1:114">
      <c r="A182" s="35" t="s">
        <v>159</v>
      </c>
      <c r="B182" s="19" t="s">
        <v>192</v>
      </c>
      <c r="C182" s="19">
        <v>40052.613333333335</v>
      </c>
      <c r="D182" s="19">
        <v>1561.4659342465852</v>
      </c>
      <c r="E182" s="19">
        <v>1.5693723184351245</v>
      </c>
      <c r="F182" s="19">
        <v>1.5693723184351245</v>
      </c>
      <c r="G182" s="35" t="s">
        <v>56</v>
      </c>
      <c r="H182" s="19" t="s">
        <v>192</v>
      </c>
      <c r="I182" s="19">
        <v>22147.33</v>
      </c>
      <c r="J182" s="19">
        <v>554.94450497786715</v>
      </c>
      <c r="K182" s="19">
        <v>1.0086779118615987</v>
      </c>
      <c r="L182" s="19">
        <v>1.0086779118615987</v>
      </c>
      <c r="M182" s="35" t="s">
        <v>161</v>
      </c>
      <c r="N182" s="19" t="s">
        <v>192</v>
      </c>
      <c r="O182" s="19">
        <v>23485.119999999999</v>
      </c>
      <c r="P182" s="19">
        <v>518.07153307851365</v>
      </c>
      <c r="Q182" s="19">
        <v>0.88801699586945826</v>
      </c>
      <c r="R182" s="19">
        <v>0.88801699586945826</v>
      </c>
      <c r="S182" s="35" t="s">
        <v>162</v>
      </c>
      <c r="T182" s="19" t="s">
        <v>192</v>
      </c>
      <c r="U182" s="19">
        <v>3520.9</v>
      </c>
      <c r="V182" s="19">
        <v>178.24466024056224</v>
      </c>
      <c r="W182" s="19">
        <v>2.0379201806065059</v>
      </c>
      <c r="X182" s="19">
        <v>2.0379201806065059</v>
      </c>
      <c r="Y182" s="35" t="s">
        <v>163</v>
      </c>
      <c r="Z182" s="19" t="s">
        <v>192</v>
      </c>
      <c r="AA182" s="19">
        <v>62.49666666666667</v>
      </c>
      <c r="AB182" s="19">
        <v>24.620628774536833</v>
      </c>
      <c r="AC182" s="19">
        <v>15.858664729130625</v>
      </c>
      <c r="AD182" s="19">
        <v>15.858664729130625</v>
      </c>
      <c r="AE182" s="35" t="s">
        <v>37</v>
      </c>
      <c r="AF182" s="19" t="s">
        <v>192</v>
      </c>
      <c r="AG182" s="19">
        <v>61.193333333333328</v>
      </c>
      <c r="AH182" s="19">
        <v>14.349509913506958</v>
      </c>
      <c r="AI182" s="19">
        <v>9.4396803850778692</v>
      </c>
      <c r="AJ182" s="19">
        <v>9.4396803850778692</v>
      </c>
      <c r="AK182" s="35" t="s">
        <v>105</v>
      </c>
      <c r="AL182" s="19" t="s">
        <v>192</v>
      </c>
      <c r="AM182" s="19">
        <v>1739.4266666666665</v>
      </c>
      <c r="AN182" s="19">
        <v>37.676568163833437</v>
      </c>
      <c r="AO182" s="19">
        <v>0.87194591162593171</v>
      </c>
      <c r="AP182" s="19">
        <v>0.87194591162593171</v>
      </c>
      <c r="AQ182" s="35" t="s">
        <v>38</v>
      </c>
      <c r="AR182" s="19" t="s">
        <v>192</v>
      </c>
      <c r="AS182" s="19">
        <v>99651.849999999991</v>
      </c>
      <c r="AT182" s="19">
        <v>542.37248343711121</v>
      </c>
      <c r="AU182" s="19">
        <v>0.21909709258163437</v>
      </c>
      <c r="AV182" s="19">
        <v>0.21909709258163437</v>
      </c>
      <c r="AW182" s="35" t="s">
        <v>104</v>
      </c>
      <c r="AX182" s="19" t="s">
        <v>192</v>
      </c>
      <c r="AY182" s="19" t="s">
        <v>164</v>
      </c>
      <c r="AZ182" s="19" t="s">
        <v>164</v>
      </c>
      <c r="BA182" s="19" t="s">
        <v>164</v>
      </c>
      <c r="BB182" s="19" t="s">
        <v>164</v>
      </c>
      <c r="BC182" s="35" t="s">
        <v>40</v>
      </c>
      <c r="BD182" s="19" t="s">
        <v>192</v>
      </c>
      <c r="BE182" s="19">
        <v>87.163333333333341</v>
      </c>
      <c r="BF182" s="19">
        <v>21.309244506187948</v>
      </c>
      <c r="BG182" s="19">
        <v>9.8414378532413451</v>
      </c>
      <c r="BH182" s="19">
        <v>9.8414378532413451</v>
      </c>
      <c r="BI182" s="35" t="s">
        <v>39</v>
      </c>
      <c r="BJ182" s="19" t="s">
        <v>192</v>
      </c>
      <c r="BK182" s="19">
        <v>62.69</v>
      </c>
      <c r="BL182" s="19">
        <v>8.5315575075289463</v>
      </c>
      <c r="BM182" s="19">
        <v>5.478408150241683</v>
      </c>
      <c r="BN182" s="19">
        <v>5.478408150241683</v>
      </c>
      <c r="BO182" s="35" t="s">
        <v>102</v>
      </c>
      <c r="BP182" s="19" t="s">
        <v>192</v>
      </c>
      <c r="BQ182" s="19">
        <v>1142.1466666666668</v>
      </c>
      <c r="BR182" s="19">
        <v>14.543227891113903</v>
      </c>
      <c r="BS182" s="19">
        <v>0.5125818981575706</v>
      </c>
      <c r="BT182" s="19">
        <v>0.5125818981575706</v>
      </c>
      <c r="BU182" s="35" t="s">
        <v>165</v>
      </c>
      <c r="BV182" s="19" t="s">
        <v>192</v>
      </c>
      <c r="BW182" s="19">
        <v>6848.336666666667</v>
      </c>
      <c r="BX182" s="19">
        <v>119.07848882025277</v>
      </c>
      <c r="BY182" s="19">
        <v>0.6999589070779979</v>
      </c>
      <c r="BZ182" s="19">
        <v>0.6999589070779979</v>
      </c>
      <c r="CA182" s="35" t="s">
        <v>166</v>
      </c>
      <c r="CB182" s="19" t="s">
        <v>192</v>
      </c>
      <c r="CC182" s="19">
        <v>112.28000000000002</v>
      </c>
      <c r="CD182" s="19">
        <v>4.4320107917422211</v>
      </c>
      <c r="CE182" s="19">
        <v>1.588995756254153</v>
      </c>
      <c r="CF182" s="19">
        <v>1.588995756254153</v>
      </c>
      <c r="CG182" s="35" t="s">
        <v>167</v>
      </c>
      <c r="CH182" s="19" t="s">
        <v>192</v>
      </c>
      <c r="CI182" s="19">
        <v>19.243333333333336</v>
      </c>
      <c r="CJ182" s="19">
        <v>6.9118574362737606</v>
      </c>
      <c r="CK182" s="19">
        <v>14.459018091687339</v>
      </c>
      <c r="CL182" s="19">
        <v>14.459018091687339</v>
      </c>
      <c r="CM182" s="35" t="s">
        <v>170</v>
      </c>
      <c r="CN182" s="19" t="s">
        <v>192</v>
      </c>
      <c r="CO182" s="19">
        <v>64.95</v>
      </c>
      <c r="CP182" s="19">
        <v>28.315596016643862</v>
      </c>
      <c r="CQ182" s="19">
        <v>17.549747979564508</v>
      </c>
      <c r="CR182" s="19">
        <v>17.549747979564508</v>
      </c>
      <c r="CS182" s="35" t="s">
        <v>171</v>
      </c>
      <c r="CT182" s="19" t="s">
        <v>192</v>
      </c>
      <c r="CU182" s="19">
        <v>50.863333333333337</v>
      </c>
      <c r="CV182" s="19">
        <v>18.263334729495412</v>
      </c>
      <c r="CW182" s="19">
        <v>14.454384151557933</v>
      </c>
      <c r="CX182" s="19">
        <v>14.454384151557933</v>
      </c>
      <c r="CY182" s="35" t="s">
        <v>172</v>
      </c>
      <c r="CZ182" s="19" t="s">
        <v>192</v>
      </c>
      <c r="DA182" s="19">
        <v>565.1633333333333</v>
      </c>
      <c r="DB182" s="19">
        <v>86.081348251576074</v>
      </c>
      <c r="DC182" s="19">
        <v>6.1313966843003387</v>
      </c>
      <c r="DD182" s="19">
        <v>6.1313966843003387</v>
      </c>
      <c r="DE182" s="35" t="s">
        <v>35</v>
      </c>
      <c r="DF182" s="19" t="s">
        <v>192</v>
      </c>
      <c r="DG182" s="19">
        <v>1392.4666666666665</v>
      </c>
      <c r="DH182" s="19">
        <v>10.236616806676034</v>
      </c>
      <c r="DI182" s="19">
        <v>0.29593475396035618</v>
      </c>
      <c r="DJ182" s="19">
        <v>0.29593475396035618</v>
      </c>
    </row>
    <row r="183" spans="1:114">
      <c r="A183" s="35" t="s">
        <v>159</v>
      </c>
      <c r="B183" s="19" t="s">
        <v>193</v>
      </c>
      <c r="C183" s="19">
        <v>45179.829999999994</v>
      </c>
      <c r="D183" s="19">
        <v>374.8420937581418</v>
      </c>
      <c r="E183" s="19">
        <v>0.33398587097536708</v>
      </c>
      <c r="F183" s="19">
        <v>0.33398587097536708</v>
      </c>
      <c r="G183" s="35" t="s">
        <v>56</v>
      </c>
      <c r="H183" s="19" t="s">
        <v>193</v>
      </c>
      <c r="I183" s="19">
        <v>23236.483333333334</v>
      </c>
      <c r="J183" s="19">
        <v>84.597981167776709</v>
      </c>
      <c r="K183" s="19">
        <v>0.14655948485823872</v>
      </c>
      <c r="L183" s="19">
        <v>0.14655948485823872</v>
      </c>
      <c r="M183" s="35" t="s">
        <v>161</v>
      </c>
      <c r="N183" s="19" t="s">
        <v>193</v>
      </c>
      <c r="O183" s="19">
        <v>22685.156666666666</v>
      </c>
      <c r="P183" s="19">
        <v>208.12896271767951</v>
      </c>
      <c r="Q183" s="19">
        <v>0.36933041068795414</v>
      </c>
      <c r="R183" s="19">
        <v>0.36933041068795414</v>
      </c>
      <c r="S183" s="35" t="s">
        <v>162</v>
      </c>
      <c r="T183" s="19" t="s">
        <v>193</v>
      </c>
      <c r="U183" s="19">
        <v>3976.8266666666664</v>
      </c>
      <c r="V183" s="19">
        <v>116.16850379545249</v>
      </c>
      <c r="W183" s="19">
        <v>1.1759153665015574</v>
      </c>
      <c r="X183" s="19">
        <v>1.1759153665015574</v>
      </c>
      <c r="Y183" s="35" t="s">
        <v>163</v>
      </c>
      <c r="Z183" s="19" t="s">
        <v>193</v>
      </c>
      <c r="AA183" s="19">
        <v>84.173333333333332</v>
      </c>
      <c r="AB183" s="19">
        <v>25.700614723212293</v>
      </c>
      <c r="AC183" s="19">
        <v>12.29117259982436</v>
      </c>
      <c r="AD183" s="19">
        <v>12.29117259982436</v>
      </c>
      <c r="AE183" s="35" t="s">
        <v>37</v>
      </c>
      <c r="AF183" s="19" t="s">
        <v>193</v>
      </c>
      <c r="AG183" s="19">
        <v>77.283333333333331</v>
      </c>
      <c r="AH183" s="19">
        <v>12.245925492509373</v>
      </c>
      <c r="AI183" s="19">
        <v>6.3786694827052193</v>
      </c>
      <c r="AJ183" s="19">
        <v>6.3786694827052193</v>
      </c>
      <c r="AK183" s="35" t="s">
        <v>105</v>
      </c>
      <c r="AL183" s="19" t="s">
        <v>193</v>
      </c>
      <c r="AM183" s="19">
        <v>1871.9099999999999</v>
      </c>
      <c r="AN183" s="19">
        <v>186.16763620710267</v>
      </c>
      <c r="AO183" s="19">
        <v>4.0035342869025401</v>
      </c>
      <c r="AP183" s="19">
        <v>4.0035342869025401</v>
      </c>
      <c r="AQ183" s="35" t="s">
        <v>38</v>
      </c>
      <c r="AR183" s="19" t="s">
        <v>193</v>
      </c>
      <c r="AS183" s="19">
        <v>95173.126666666663</v>
      </c>
      <c r="AT183" s="19">
        <v>910.85846865671499</v>
      </c>
      <c r="AU183" s="19">
        <v>0.38526618764774806</v>
      </c>
      <c r="AV183" s="19">
        <v>0.38526618764774806</v>
      </c>
      <c r="AW183" s="35" t="s">
        <v>104</v>
      </c>
      <c r="AX183" s="19" t="s">
        <v>193</v>
      </c>
      <c r="AY183" s="19" t="s">
        <v>164</v>
      </c>
      <c r="AZ183" s="19" t="s">
        <v>164</v>
      </c>
      <c r="BA183" s="19" t="s">
        <v>164</v>
      </c>
      <c r="BB183" s="19" t="s">
        <v>164</v>
      </c>
      <c r="BC183" s="35" t="s">
        <v>40</v>
      </c>
      <c r="BD183" s="19" t="s">
        <v>193</v>
      </c>
      <c r="BE183" s="19">
        <v>104.87</v>
      </c>
      <c r="BF183" s="19">
        <v>43.390121310621026</v>
      </c>
      <c r="BG183" s="19">
        <v>16.655739832776533</v>
      </c>
      <c r="BH183" s="19">
        <v>16.655739832776533</v>
      </c>
      <c r="BI183" s="35" t="s">
        <v>39</v>
      </c>
      <c r="BJ183" s="19" t="s">
        <v>193</v>
      </c>
      <c r="BK183" s="19">
        <v>110.39</v>
      </c>
      <c r="BL183" s="19">
        <v>36.732594157018795</v>
      </c>
      <c r="BM183" s="19">
        <v>13.395107374680432</v>
      </c>
      <c r="BN183" s="19">
        <v>13.395107374680432</v>
      </c>
      <c r="BO183" s="35" t="s">
        <v>102</v>
      </c>
      <c r="BP183" s="19" t="s">
        <v>193</v>
      </c>
      <c r="BQ183" s="19">
        <v>2305.313333333333</v>
      </c>
      <c r="BR183" s="19">
        <v>83.671880972804118</v>
      </c>
      <c r="BS183" s="19">
        <v>1.4610796844049176</v>
      </c>
      <c r="BT183" s="19">
        <v>1.4610796844049176</v>
      </c>
      <c r="BU183" s="35" t="s">
        <v>165</v>
      </c>
      <c r="BV183" s="19" t="s">
        <v>193</v>
      </c>
      <c r="BW183" s="19">
        <v>7688.0633333333344</v>
      </c>
      <c r="BX183" s="19">
        <v>102.8751471015633</v>
      </c>
      <c r="BY183" s="19">
        <v>0.53866387252859316</v>
      </c>
      <c r="BZ183" s="19">
        <v>0.53866387252859316</v>
      </c>
      <c r="CA183" s="35" t="s">
        <v>166</v>
      </c>
      <c r="CB183" s="19" t="s">
        <v>193</v>
      </c>
      <c r="CC183" s="19">
        <v>118.92999999999999</v>
      </c>
      <c r="CD183" s="19">
        <v>6.026939947287099</v>
      </c>
      <c r="CE183" s="19">
        <v>2.0399981677724273</v>
      </c>
      <c r="CF183" s="19">
        <v>2.0399981677724273</v>
      </c>
      <c r="CG183" s="35" t="s">
        <v>167</v>
      </c>
      <c r="CH183" s="19" t="s">
        <v>193</v>
      </c>
      <c r="CI183" s="19">
        <v>18.213333333333335</v>
      </c>
      <c r="CJ183" s="19">
        <v>3.3053348055285068</v>
      </c>
      <c r="CK183" s="19">
        <v>7.3055068607500511</v>
      </c>
      <c r="CL183" s="19">
        <v>7.3055068607500511</v>
      </c>
      <c r="CM183" s="35" t="s">
        <v>170</v>
      </c>
      <c r="CN183" s="19" t="s">
        <v>193</v>
      </c>
      <c r="CO183" s="19">
        <v>40.270000000000003</v>
      </c>
      <c r="CP183" s="19">
        <v>8.2715071643099396</v>
      </c>
      <c r="CQ183" s="19">
        <v>8.2685118419691257</v>
      </c>
      <c r="CR183" s="19">
        <v>8.2685118419691257</v>
      </c>
      <c r="CS183" s="35" t="s">
        <v>171</v>
      </c>
      <c r="CT183" s="19" t="s">
        <v>193</v>
      </c>
      <c r="CU183" s="19">
        <v>43.623333333333335</v>
      </c>
      <c r="CV183" s="19">
        <v>3.2176376462852425</v>
      </c>
      <c r="CW183" s="19">
        <v>2.9692216525582427</v>
      </c>
      <c r="CX183" s="19">
        <v>2.9692216525582427</v>
      </c>
      <c r="CY183" s="35" t="s">
        <v>172</v>
      </c>
      <c r="CZ183" s="19" t="s">
        <v>193</v>
      </c>
      <c r="DA183" s="19">
        <v>532.99</v>
      </c>
      <c r="DB183" s="19">
        <v>50.697793964042624</v>
      </c>
      <c r="DC183" s="19">
        <v>3.8290790592312871</v>
      </c>
      <c r="DD183" s="19">
        <v>3.8290790592312871</v>
      </c>
      <c r="DE183" s="35" t="s">
        <v>35</v>
      </c>
      <c r="DF183" s="19" t="s">
        <v>193</v>
      </c>
      <c r="DG183" s="19">
        <v>3890.8133333333335</v>
      </c>
      <c r="DH183" s="19">
        <v>29.229892565201414</v>
      </c>
      <c r="DI183" s="19">
        <v>0.30242045029768827</v>
      </c>
      <c r="DJ183" s="19">
        <v>0.30242045029768827</v>
      </c>
    </row>
    <row r="184" spans="1:114">
      <c r="A184" s="35" t="s">
        <v>159</v>
      </c>
      <c r="B184" s="19" t="s">
        <v>194</v>
      </c>
      <c r="C184" s="19">
        <v>4818.456666666666</v>
      </c>
      <c r="D184" s="19">
        <v>640.39441446329226</v>
      </c>
      <c r="E184" s="19">
        <v>5.3501247636322571</v>
      </c>
      <c r="F184" s="19">
        <v>5.3501247636322571</v>
      </c>
      <c r="G184" s="35" t="s">
        <v>56</v>
      </c>
      <c r="H184" s="19" t="s">
        <v>194</v>
      </c>
      <c r="I184" s="19">
        <v>25577.27</v>
      </c>
      <c r="J184" s="19">
        <v>811.38309046275492</v>
      </c>
      <c r="K184" s="19">
        <v>1.2770152884106234</v>
      </c>
      <c r="L184" s="19">
        <v>1.2770152884106234</v>
      </c>
      <c r="M184" s="35" t="s">
        <v>161</v>
      </c>
      <c r="N184" s="19" t="s">
        <v>194</v>
      </c>
      <c r="O184" s="19">
        <v>37753.75</v>
      </c>
      <c r="P184" s="19">
        <v>1174.4898630825928</v>
      </c>
      <c r="Q184" s="19">
        <v>1.252314788605885</v>
      </c>
      <c r="R184" s="19">
        <v>1.252314788605885</v>
      </c>
      <c r="S184" s="35" t="s">
        <v>162</v>
      </c>
      <c r="T184" s="19" t="s">
        <v>194</v>
      </c>
      <c r="U184" s="19">
        <v>4305.416666666667</v>
      </c>
      <c r="V184" s="19">
        <v>132.76892335601949</v>
      </c>
      <c r="W184" s="19">
        <v>1.2413823832523161</v>
      </c>
      <c r="X184" s="19">
        <v>1.2413823832523161</v>
      </c>
      <c r="Y184" s="35" t="s">
        <v>163</v>
      </c>
      <c r="Z184" s="19" t="s">
        <v>194</v>
      </c>
      <c r="AA184" s="19">
        <v>88.776666666666685</v>
      </c>
      <c r="AB184" s="19">
        <v>16.17204813067104</v>
      </c>
      <c r="AC184" s="19">
        <v>7.3331492285735784</v>
      </c>
      <c r="AD184" s="19">
        <v>7.3331492285735784</v>
      </c>
      <c r="AE184" s="35" t="s">
        <v>37</v>
      </c>
      <c r="AF184" s="19" t="s">
        <v>194</v>
      </c>
      <c r="AG184" s="19">
        <v>41.813333333333333</v>
      </c>
      <c r="AH184" s="19">
        <v>14.231102949810076</v>
      </c>
      <c r="AI184" s="19">
        <v>13.700868621804197</v>
      </c>
      <c r="AJ184" s="19">
        <v>13.700868621804197</v>
      </c>
      <c r="AK184" s="35" t="s">
        <v>105</v>
      </c>
      <c r="AL184" s="19" t="s">
        <v>194</v>
      </c>
      <c r="AM184" s="19">
        <v>1393.2266666666667</v>
      </c>
      <c r="AN184" s="19">
        <v>181.8918207862734</v>
      </c>
      <c r="AO184" s="19">
        <v>5.2555203747461228</v>
      </c>
      <c r="AP184" s="19">
        <v>5.2555203747461228</v>
      </c>
      <c r="AQ184" s="35" t="s">
        <v>38</v>
      </c>
      <c r="AR184" s="19" t="s">
        <v>194</v>
      </c>
      <c r="AS184" s="19">
        <v>46301.856666666659</v>
      </c>
      <c r="AT184" s="19">
        <v>636.38861051943843</v>
      </c>
      <c r="AU184" s="19">
        <v>0.55328427130295776</v>
      </c>
      <c r="AV184" s="19">
        <v>0.55328427130295776</v>
      </c>
      <c r="AW184" s="35" t="s">
        <v>104</v>
      </c>
      <c r="AX184" s="19" t="s">
        <v>194</v>
      </c>
      <c r="AY184" s="19" t="s">
        <v>164</v>
      </c>
      <c r="AZ184" s="19" t="s">
        <v>164</v>
      </c>
      <c r="BA184" s="19" t="s">
        <v>164</v>
      </c>
      <c r="BB184" s="19" t="s">
        <v>164</v>
      </c>
      <c r="BC184" s="35" t="s">
        <v>40</v>
      </c>
      <c r="BD184" s="19" t="s">
        <v>194</v>
      </c>
      <c r="BE184" s="19">
        <v>63.426666666666655</v>
      </c>
      <c r="BF184" s="19">
        <v>11.603804072194118</v>
      </c>
      <c r="BG184" s="19">
        <v>7.3646621953828051</v>
      </c>
      <c r="BH184" s="19">
        <v>7.3646621953828051</v>
      </c>
      <c r="BI184" s="35" t="s">
        <v>39</v>
      </c>
      <c r="BJ184" s="19" t="s">
        <v>194</v>
      </c>
      <c r="BK184" s="19">
        <v>42.883333333333333</v>
      </c>
      <c r="BL184" s="19">
        <v>18.105876475966703</v>
      </c>
      <c r="BM184" s="19">
        <v>16.996337618485349</v>
      </c>
      <c r="BN184" s="19">
        <v>16.996337618485349</v>
      </c>
      <c r="BO184" s="35" t="s">
        <v>102</v>
      </c>
      <c r="BP184" s="19" t="s">
        <v>194</v>
      </c>
      <c r="BQ184" s="19">
        <v>296.12666666666667</v>
      </c>
      <c r="BR184" s="19">
        <v>4.4113091518333132</v>
      </c>
      <c r="BS184" s="19">
        <v>0.59967274261250414</v>
      </c>
      <c r="BT184" s="19">
        <v>0.59967274261250414</v>
      </c>
      <c r="BU184" s="35" t="s">
        <v>165</v>
      </c>
      <c r="BV184" s="19" t="s">
        <v>194</v>
      </c>
      <c r="BW184" s="19">
        <v>420.52666666666664</v>
      </c>
      <c r="BX184" s="19">
        <v>14.153598517590853</v>
      </c>
      <c r="BY184" s="19">
        <v>1.3548701153749212</v>
      </c>
      <c r="BZ184" s="19">
        <v>1.3548701153749212</v>
      </c>
      <c r="CA184" s="35" t="s">
        <v>166</v>
      </c>
      <c r="CB184" s="19" t="s">
        <v>194</v>
      </c>
      <c r="CC184" s="19">
        <v>126.11333333333334</v>
      </c>
      <c r="CD184" s="19">
        <v>1.879153443393504</v>
      </c>
      <c r="CE184" s="19">
        <v>0.59982639321973685</v>
      </c>
      <c r="CF184" s="19">
        <v>0.59982639321973685</v>
      </c>
      <c r="CG184" s="35" t="s">
        <v>167</v>
      </c>
      <c r="CH184" s="19" t="s">
        <v>194</v>
      </c>
      <c r="CI184" s="19" t="s">
        <v>164</v>
      </c>
      <c r="CJ184" s="19" t="s">
        <v>164</v>
      </c>
      <c r="CK184" s="19" t="s">
        <v>164</v>
      </c>
      <c r="CL184" s="19" t="s">
        <v>164</v>
      </c>
      <c r="CM184" s="35" t="s">
        <v>170</v>
      </c>
      <c r="CN184" s="19" t="s">
        <v>194</v>
      </c>
      <c r="CO184" s="19">
        <v>44.445</v>
      </c>
      <c r="CP184" s="19">
        <v>3.6711907986839791</v>
      </c>
      <c r="CQ184" s="19">
        <v>3.3251280744288145</v>
      </c>
      <c r="CR184" s="19">
        <v>3.3251280744288145</v>
      </c>
      <c r="CS184" s="35" t="s">
        <v>171</v>
      </c>
      <c r="CT184" s="19" t="s">
        <v>194</v>
      </c>
      <c r="CU184" s="19">
        <v>32.736666666666672</v>
      </c>
      <c r="CV184" s="19">
        <v>5.2770437096342384</v>
      </c>
      <c r="CW184" s="19">
        <v>6.4890417324198797</v>
      </c>
      <c r="CX184" s="19">
        <v>6.4890417324198797</v>
      </c>
      <c r="CY184" s="35" t="s">
        <v>172</v>
      </c>
      <c r="CZ184" s="19" t="s">
        <v>194</v>
      </c>
      <c r="DA184" s="19">
        <v>468.81333333333333</v>
      </c>
      <c r="DB184" s="19">
        <v>56.105702535304324</v>
      </c>
      <c r="DC184" s="19">
        <v>4.817607143347634</v>
      </c>
      <c r="DD184" s="19">
        <v>4.817607143347634</v>
      </c>
      <c r="DE184" s="35" t="s">
        <v>35</v>
      </c>
      <c r="DF184" s="19" t="s">
        <v>194</v>
      </c>
      <c r="DG184" s="19">
        <v>176.33666666666667</v>
      </c>
      <c r="DH184" s="19">
        <v>20.534915703819269</v>
      </c>
      <c r="DI184" s="19">
        <v>4.6878599596357091</v>
      </c>
      <c r="DJ184" s="19">
        <v>4.6878599596357091</v>
      </c>
    </row>
    <row r="185" spans="1:114">
      <c r="A185" s="35" t="s">
        <v>159</v>
      </c>
      <c r="B185" s="19" t="s">
        <v>195</v>
      </c>
      <c r="C185" s="19">
        <v>8534.2066666666669</v>
      </c>
      <c r="D185" s="19">
        <v>1331.2871364687123</v>
      </c>
      <c r="E185" s="19">
        <v>6.2796134663110807</v>
      </c>
      <c r="F185" s="19">
        <v>6.2796134663110807</v>
      </c>
      <c r="G185" s="35" t="s">
        <v>56</v>
      </c>
      <c r="H185" s="19" t="s">
        <v>195</v>
      </c>
      <c r="I185" s="19">
        <v>26540.806666666671</v>
      </c>
      <c r="J185" s="19">
        <v>996.48677885768791</v>
      </c>
      <c r="K185" s="19">
        <v>1.5114081321466046</v>
      </c>
      <c r="L185" s="19">
        <v>1.5114081321466046</v>
      </c>
      <c r="M185" s="35" t="s">
        <v>161</v>
      </c>
      <c r="N185" s="19" t="s">
        <v>195</v>
      </c>
      <c r="O185" s="19">
        <v>38427.286666666674</v>
      </c>
      <c r="P185" s="19">
        <v>347.88659676309163</v>
      </c>
      <c r="Q185" s="19">
        <v>0.36443687051963686</v>
      </c>
      <c r="R185" s="19">
        <v>0.36443687051963686</v>
      </c>
      <c r="S185" s="35" t="s">
        <v>162</v>
      </c>
      <c r="T185" s="19" t="s">
        <v>195</v>
      </c>
      <c r="U185" s="19">
        <v>4460.0700000000006</v>
      </c>
      <c r="V185" s="19">
        <v>74.767329077852366</v>
      </c>
      <c r="W185" s="19">
        <v>0.67483022147607763</v>
      </c>
      <c r="X185" s="19">
        <v>0.67483022147607763</v>
      </c>
      <c r="Y185" s="35" t="s">
        <v>163</v>
      </c>
      <c r="Z185" s="19" t="s">
        <v>195</v>
      </c>
      <c r="AA185" s="19">
        <v>126.47333333333331</v>
      </c>
      <c r="AB185" s="19">
        <v>18.072615461787187</v>
      </c>
      <c r="AC185" s="19">
        <v>5.7523642048653505</v>
      </c>
      <c r="AD185" s="19">
        <v>5.7523642048653505</v>
      </c>
      <c r="AE185" s="35" t="s">
        <v>37</v>
      </c>
      <c r="AF185" s="19" t="s">
        <v>195</v>
      </c>
      <c r="AG185" s="19">
        <v>56.970000000000006</v>
      </c>
      <c r="AH185" s="19">
        <v>33.081057739990321</v>
      </c>
      <c r="AI185" s="19">
        <v>23.375316502660727</v>
      </c>
      <c r="AJ185" s="19">
        <v>23.375316502660727</v>
      </c>
      <c r="AK185" s="35" t="s">
        <v>105</v>
      </c>
      <c r="AL185" s="19" t="s">
        <v>195</v>
      </c>
      <c r="AM185" s="19">
        <v>1482.07</v>
      </c>
      <c r="AN185" s="19">
        <v>92.16581774542972</v>
      </c>
      <c r="AO185" s="19">
        <v>2.5033726113344099</v>
      </c>
      <c r="AP185" s="19">
        <v>2.5033726113344099</v>
      </c>
      <c r="AQ185" s="35" t="s">
        <v>38</v>
      </c>
      <c r="AR185" s="19" t="s">
        <v>195</v>
      </c>
      <c r="AS185" s="19">
        <v>52579.876666666671</v>
      </c>
      <c r="AT185" s="19">
        <v>183.86412412633118</v>
      </c>
      <c r="AU185" s="19">
        <v>0.14076729532958973</v>
      </c>
      <c r="AV185" s="19">
        <v>0.14076729532958973</v>
      </c>
      <c r="AW185" s="35" t="s">
        <v>104</v>
      </c>
      <c r="AX185" s="19" t="s">
        <v>195</v>
      </c>
      <c r="AY185" s="19" t="s">
        <v>164</v>
      </c>
      <c r="AZ185" s="19" t="s">
        <v>164</v>
      </c>
      <c r="BA185" s="19" t="s">
        <v>164</v>
      </c>
      <c r="BB185" s="19" t="s">
        <v>164</v>
      </c>
      <c r="BC185" s="35" t="s">
        <v>40</v>
      </c>
      <c r="BD185" s="19" t="s">
        <v>195</v>
      </c>
      <c r="BE185" s="19">
        <v>73.31</v>
      </c>
      <c r="BF185" s="19">
        <v>14.529997323544919</v>
      </c>
      <c r="BG185" s="19">
        <v>7.9785991591446397</v>
      </c>
      <c r="BH185" s="19">
        <v>7.9785991591446397</v>
      </c>
      <c r="BI185" s="35" t="s">
        <v>39</v>
      </c>
      <c r="BJ185" s="19" t="s">
        <v>195</v>
      </c>
      <c r="BK185" s="19">
        <v>53.613333333333337</v>
      </c>
      <c r="BL185" s="19">
        <v>44.190822350992548</v>
      </c>
      <c r="BM185" s="19">
        <v>33.18055192811439</v>
      </c>
      <c r="BN185" s="19">
        <v>33.18055192811439</v>
      </c>
      <c r="BO185" s="35" t="s">
        <v>102</v>
      </c>
      <c r="BP185" s="19" t="s">
        <v>195</v>
      </c>
      <c r="BQ185" s="19">
        <v>455.49</v>
      </c>
      <c r="BR185" s="19">
        <v>28.91539497684008</v>
      </c>
      <c r="BS185" s="19">
        <v>2.555492521590117</v>
      </c>
      <c r="BT185" s="19">
        <v>2.555492521590117</v>
      </c>
      <c r="BU185" s="35" t="s">
        <v>165</v>
      </c>
      <c r="BV185" s="19" t="s">
        <v>195</v>
      </c>
      <c r="BW185" s="19">
        <v>448.34666666666664</v>
      </c>
      <c r="BX185" s="19">
        <v>16.378161889985915</v>
      </c>
      <c r="BY185" s="19">
        <v>1.4705356124497551</v>
      </c>
      <c r="BZ185" s="19">
        <v>1.4705356124497551</v>
      </c>
      <c r="CA185" s="35" t="s">
        <v>166</v>
      </c>
      <c r="CB185" s="19" t="s">
        <v>195</v>
      </c>
      <c r="CC185" s="19">
        <v>125.89</v>
      </c>
      <c r="CD185" s="19">
        <v>5.1238313656138121</v>
      </c>
      <c r="CE185" s="19">
        <v>1.6384301322556201</v>
      </c>
      <c r="CF185" s="19">
        <v>1.6384301322556201</v>
      </c>
      <c r="CG185" s="35" t="s">
        <v>167</v>
      </c>
      <c r="CH185" s="19" t="s">
        <v>195</v>
      </c>
      <c r="CI185" s="19" t="s">
        <v>164</v>
      </c>
      <c r="CJ185" s="19" t="s">
        <v>164</v>
      </c>
      <c r="CK185" s="19" t="s">
        <v>164</v>
      </c>
      <c r="CL185" s="19" t="s">
        <v>164</v>
      </c>
      <c r="CM185" s="35" t="s">
        <v>170</v>
      </c>
      <c r="CN185" s="19" t="s">
        <v>195</v>
      </c>
      <c r="CO185" s="19">
        <v>39.020000000000003</v>
      </c>
      <c r="CP185" s="19" t="s">
        <v>164</v>
      </c>
      <c r="CQ185" s="19" t="s">
        <v>164</v>
      </c>
      <c r="CR185" s="19" t="s">
        <v>164</v>
      </c>
      <c r="CS185" s="35" t="s">
        <v>171</v>
      </c>
      <c r="CT185" s="19" t="s">
        <v>195</v>
      </c>
      <c r="CU185" s="19">
        <v>36.696666666666665</v>
      </c>
      <c r="CV185" s="19">
        <v>10.504006263247726</v>
      </c>
      <c r="CW185" s="19">
        <v>11.522658403048441</v>
      </c>
      <c r="CX185" s="19">
        <v>11.522658403048441</v>
      </c>
      <c r="CY185" s="35" t="s">
        <v>172</v>
      </c>
      <c r="CZ185" s="19" t="s">
        <v>195</v>
      </c>
      <c r="DA185" s="19">
        <v>497.62666666666672</v>
      </c>
      <c r="DB185" s="19">
        <v>21.31525264784808</v>
      </c>
      <c r="DC185" s="19">
        <v>1.7242934227745577</v>
      </c>
      <c r="DD185" s="19">
        <v>1.7242934227745577</v>
      </c>
      <c r="DE185" s="35" t="s">
        <v>35</v>
      </c>
      <c r="DF185" s="19" t="s">
        <v>195</v>
      </c>
      <c r="DG185" s="19">
        <v>183.06666666666669</v>
      </c>
      <c r="DH185" s="19">
        <v>5.081645593439398</v>
      </c>
      <c r="DI185" s="19">
        <v>1.1174276956865132</v>
      </c>
      <c r="DJ185" s="19">
        <v>1.1174276956865132</v>
      </c>
    </row>
    <row r="186" spans="1:114">
      <c r="A186" s="35" t="s">
        <v>159</v>
      </c>
      <c r="B186" s="19" t="s">
        <v>196</v>
      </c>
      <c r="C186" s="19">
        <v>2632.6833333333329</v>
      </c>
      <c r="D186" s="19">
        <v>645.39347309349262</v>
      </c>
      <c r="E186" s="19">
        <v>9.8684802675284811</v>
      </c>
      <c r="F186" s="19">
        <v>9.8684802675284811</v>
      </c>
      <c r="G186" s="35" t="s">
        <v>56</v>
      </c>
      <c r="H186" s="19" t="s">
        <v>196</v>
      </c>
      <c r="I186" s="19">
        <v>23076.789999999997</v>
      </c>
      <c r="J186" s="19">
        <v>883.84117140279591</v>
      </c>
      <c r="K186" s="19">
        <v>1.5417826788071582</v>
      </c>
      <c r="L186" s="19">
        <v>1.5417826788071582</v>
      </c>
      <c r="M186" s="35" t="s">
        <v>161</v>
      </c>
      <c r="N186" s="19" t="s">
        <v>196</v>
      </c>
      <c r="O186" s="19">
        <v>43008.22</v>
      </c>
      <c r="P186" s="19">
        <v>291.13374484302233</v>
      </c>
      <c r="Q186" s="19">
        <v>0.27249931206906758</v>
      </c>
      <c r="R186" s="19">
        <v>0.27249931206906758</v>
      </c>
      <c r="S186" s="35" t="s">
        <v>162</v>
      </c>
      <c r="T186" s="19" t="s">
        <v>196</v>
      </c>
      <c r="U186" s="19">
        <v>3456.103333333333</v>
      </c>
      <c r="V186" s="19">
        <v>219.80811840903039</v>
      </c>
      <c r="W186" s="19">
        <v>2.5602439105118937</v>
      </c>
      <c r="X186" s="19">
        <v>2.5602439105118937</v>
      </c>
      <c r="Y186" s="35" t="s">
        <v>163</v>
      </c>
      <c r="Z186" s="19" t="s">
        <v>196</v>
      </c>
      <c r="AA186" s="19">
        <v>75.446666666666658</v>
      </c>
      <c r="AB186" s="19">
        <v>47.982078586979512</v>
      </c>
      <c r="AC186" s="19">
        <v>25.601377470779411</v>
      </c>
      <c r="AD186" s="19">
        <v>25.601377470779411</v>
      </c>
      <c r="AE186" s="35" t="s">
        <v>37</v>
      </c>
      <c r="AF186" s="19" t="s">
        <v>196</v>
      </c>
      <c r="AG186" s="19">
        <v>43.28</v>
      </c>
      <c r="AH186" s="19">
        <v>19.095749336829918</v>
      </c>
      <c r="AI186" s="19">
        <v>17.76126054854052</v>
      </c>
      <c r="AJ186" s="19">
        <v>17.76126054854052</v>
      </c>
      <c r="AK186" s="35" t="s">
        <v>105</v>
      </c>
      <c r="AL186" s="19" t="s">
        <v>196</v>
      </c>
      <c r="AM186" s="19">
        <v>1462.3999999999999</v>
      </c>
      <c r="AN186" s="19">
        <v>56.076315276975016</v>
      </c>
      <c r="AO186" s="19">
        <v>1.5436101389623236</v>
      </c>
      <c r="AP186" s="19">
        <v>1.5436101389623236</v>
      </c>
      <c r="AQ186" s="35" t="s">
        <v>38</v>
      </c>
      <c r="AR186" s="19" t="s">
        <v>196</v>
      </c>
      <c r="AS186" s="19">
        <v>41126.723333333335</v>
      </c>
      <c r="AT186" s="19">
        <v>669.16759139359681</v>
      </c>
      <c r="AU186" s="19">
        <v>0.65499068229561297</v>
      </c>
      <c r="AV186" s="19">
        <v>0.65499068229561297</v>
      </c>
      <c r="AW186" s="35" t="s">
        <v>104</v>
      </c>
      <c r="AX186" s="19" t="s">
        <v>196</v>
      </c>
      <c r="AY186" s="19" t="s">
        <v>164</v>
      </c>
      <c r="AZ186" s="19" t="s">
        <v>164</v>
      </c>
      <c r="BA186" s="19" t="s">
        <v>164</v>
      </c>
      <c r="BB186" s="19" t="s">
        <v>164</v>
      </c>
      <c r="BC186" s="35" t="s">
        <v>40</v>
      </c>
      <c r="BD186" s="19" t="s">
        <v>196</v>
      </c>
      <c r="BE186" s="19">
        <v>64.806666666666658</v>
      </c>
      <c r="BF186" s="19">
        <v>45.27924379358069</v>
      </c>
      <c r="BG186" s="19">
        <v>28.125730634407027</v>
      </c>
      <c r="BH186" s="19">
        <v>28.125730634407027</v>
      </c>
      <c r="BI186" s="35" t="s">
        <v>39</v>
      </c>
      <c r="BJ186" s="19" t="s">
        <v>196</v>
      </c>
      <c r="BK186" s="19">
        <v>30.43</v>
      </c>
      <c r="BL186" s="19">
        <v>17.249327101950549</v>
      </c>
      <c r="BM186" s="19">
        <v>22.81889119701578</v>
      </c>
      <c r="BN186" s="19">
        <v>22.81889119701578</v>
      </c>
      <c r="BO186" s="35" t="s">
        <v>102</v>
      </c>
      <c r="BP186" s="19" t="s">
        <v>196</v>
      </c>
      <c r="BQ186" s="19">
        <v>112.26666666666667</v>
      </c>
      <c r="BR186" s="19">
        <v>13.59713904883635</v>
      </c>
      <c r="BS186" s="19">
        <v>4.8755211280430304</v>
      </c>
      <c r="BT186" s="19">
        <v>4.8755211280430304</v>
      </c>
      <c r="BU186" s="35" t="s">
        <v>165</v>
      </c>
      <c r="BV186" s="19" t="s">
        <v>196</v>
      </c>
      <c r="BW186" s="19">
        <v>63.396666666666668</v>
      </c>
      <c r="BX186" s="19">
        <v>8.8501684114869192</v>
      </c>
      <c r="BY186" s="19">
        <v>5.6196522709809376</v>
      </c>
      <c r="BZ186" s="19">
        <v>5.6196522709809376</v>
      </c>
      <c r="CA186" s="35" t="s">
        <v>166</v>
      </c>
      <c r="CB186" s="19" t="s">
        <v>196</v>
      </c>
      <c r="CC186" s="19">
        <v>103.09333333333335</v>
      </c>
      <c r="CD186" s="19">
        <v>6.6523117674874328</v>
      </c>
      <c r="CE186" s="19">
        <v>2.5975645269172887</v>
      </c>
      <c r="CF186" s="19">
        <v>2.5975645269172887</v>
      </c>
      <c r="CG186" s="35" t="s">
        <v>167</v>
      </c>
      <c r="CH186" s="19" t="s">
        <v>196</v>
      </c>
      <c r="CI186" s="19" t="s">
        <v>164</v>
      </c>
      <c r="CJ186" s="19" t="s">
        <v>164</v>
      </c>
      <c r="CK186" s="19" t="s">
        <v>164</v>
      </c>
      <c r="CL186" s="19" t="s">
        <v>164</v>
      </c>
      <c r="CM186" s="35" t="s">
        <v>170</v>
      </c>
      <c r="CN186" s="19" t="s">
        <v>196</v>
      </c>
      <c r="CO186" s="19">
        <v>51.533333333333331</v>
      </c>
      <c r="CP186" s="19">
        <v>23.264003827245105</v>
      </c>
      <c r="CQ186" s="19">
        <v>18.172746056287544</v>
      </c>
      <c r="CR186" s="19">
        <v>18.172746056287544</v>
      </c>
      <c r="CS186" s="35" t="s">
        <v>171</v>
      </c>
      <c r="CT186" s="19" t="s">
        <v>196</v>
      </c>
      <c r="CU186" s="19">
        <v>45.79</v>
      </c>
      <c r="CV186" s="19">
        <v>7.5274291589884603</v>
      </c>
      <c r="CW186" s="19">
        <v>6.617597757876835</v>
      </c>
      <c r="CX186" s="19">
        <v>6.617597757876835</v>
      </c>
      <c r="CY186" s="35" t="s">
        <v>172</v>
      </c>
      <c r="CZ186" s="19" t="s">
        <v>196</v>
      </c>
      <c r="DA186" s="19">
        <v>476.38000000000005</v>
      </c>
      <c r="DB186" s="19">
        <v>55.586898536335752</v>
      </c>
      <c r="DC186" s="19">
        <v>4.6972454597868296</v>
      </c>
      <c r="DD186" s="19">
        <v>4.6972454597868296</v>
      </c>
      <c r="DE186" s="35" t="s">
        <v>35</v>
      </c>
      <c r="DF186" s="19" t="s">
        <v>196</v>
      </c>
      <c r="DG186" s="19">
        <v>48.456666666666671</v>
      </c>
      <c r="DH186" s="19">
        <v>12.167466101823797</v>
      </c>
      <c r="DI186" s="19">
        <v>10.108132854415134</v>
      </c>
      <c r="DJ186" s="19">
        <v>10.108132854415134</v>
      </c>
    </row>
    <row r="187" spans="1:114">
      <c r="A187" s="35" t="s">
        <v>159</v>
      </c>
      <c r="B187" s="19" t="s">
        <v>197</v>
      </c>
      <c r="C187" s="19">
        <v>594.02</v>
      </c>
      <c r="D187" s="19">
        <v>72.369885600851603</v>
      </c>
      <c r="E187" s="19">
        <v>4.9043465514436866</v>
      </c>
      <c r="F187" s="19">
        <v>4.9043465514436866</v>
      </c>
      <c r="G187" s="35" t="s">
        <v>56</v>
      </c>
      <c r="H187" s="19" t="s">
        <v>197</v>
      </c>
      <c r="I187" s="19">
        <v>30396.420000000002</v>
      </c>
      <c r="J187" s="19">
        <v>412.19658449382786</v>
      </c>
      <c r="K187" s="19">
        <v>0.54589143992606082</v>
      </c>
      <c r="L187" s="19">
        <v>0.54589143992606082</v>
      </c>
      <c r="M187" s="35" t="s">
        <v>161</v>
      </c>
      <c r="N187" s="19" t="s">
        <v>197</v>
      </c>
      <c r="O187" s="19">
        <v>3257.3766666666666</v>
      </c>
      <c r="P187" s="19">
        <v>214.56407317630266</v>
      </c>
      <c r="Q187" s="19">
        <v>2.6516326382911783</v>
      </c>
      <c r="R187" s="19">
        <v>2.6516326382911783</v>
      </c>
      <c r="S187" s="35" t="s">
        <v>162</v>
      </c>
      <c r="T187" s="19" t="s">
        <v>197</v>
      </c>
      <c r="U187" s="19">
        <v>6090.7033333333338</v>
      </c>
      <c r="V187" s="19">
        <v>314.46748875028686</v>
      </c>
      <c r="W187" s="19">
        <v>2.0784167716974258</v>
      </c>
      <c r="X187" s="19">
        <v>2.0784167716974258</v>
      </c>
      <c r="Y187" s="35" t="s">
        <v>163</v>
      </c>
      <c r="Z187" s="19" t="s">
        <v>197</v>
      </c>
      <c r="AA187" s="19">
        <v>157.03</v>
      </c>
      <c r="AB187" s="19">
        <v>14.448907509051594</v>
      </c>
      <c r="AC187" s="19">
        <v>3.7040489081243986</v>
      </c>
      <c r="AD187" s="19">
        <v>3.7040489081243986</v>
      </c>
      <c r="AE187" s="35" t="s">
        <v>37</v>
      </c>
      <c r="AF187" s="19" t="s">
        <v>197</v>
      </c>
      <c r="AG187" s="19">
        <v>84.303333333333327</v>
      </c>
      <c r="AH187" s="19">
        <v>12.811055677747543</v>
      </c>
      <c r="AI187" s="19">
        <v>6.1173665482731066</v>
      </c>
      <c r="AJ187" s="19">
        <v>6.1173665482731066</v>
      </c>
      <c r="AK187" s="35" t="s">
        <v>105</v>
      </c>
      <c r="AL187" s="19" t="s">
        <v>197</v>
      </c>
      <c r="AM187" s="19">
        <v>698.71</v>
      </c>
      <c r="AN187" s="19">
        <v>90.957837861154488</v>
      </c>
      <c r="AO187" s="19">
        <v>5.240436965056305</v>
      </c>
      <c r="AP187" s="19">
        <v>5.240436965056305</v>
      </c>
      <c r="AQ187" s="35" t="s">
        <v>38</v>
      </c>
      <c r="AR187" s="19" t="s">
        <v>197</v>
      </c>
      <c r="AS187" s="19">
        <v>60957.196666666663</v>
      </c>
      <c r="AT187" s="19">
        <v>1028.032700667447</v>
      </c>
      <c r="AU187" s="19">
        <v>0.6789007293074546</v>
      </c>
      <c r="AV187" s="19">
        <v>0.6789007293074546</v>
      </c>
      <c r="AW187" s="35" t="s">
        <v>104</v>
      </c>
      <c r="AX187" s="19" t="s">
        <v>197</v>
      </c>
      <c r="AY187" s="19" t="s">
        <v>164</v>
      </c>
      <c r="AZ187" s="19" t="s">
        <v>164</v>
      </c>
      <c r="BA187" s="19" t="s">
        <v>164</v>
      </c>
      <c r="BB187" s="19" t="s">
        <v>164</v>
      </c>
      <c r="BC187" s="35" t="s">
        <v>40</v>
      </c>
      <c r="BD187" s="19" t="s">
        <v>197</v>
      </c>
      <c r="BE187" s="19">
        <v>41.623333333333335</v>
      </c>
      <c r="BF187" s="19">
        <v>18.862856611451026</v>
      </c>
      <c r="BG187" s="19">
        <v>18.242944567508594</v>
      </c>
      <c r="BH187" s="19">
        <v>18.242944567508594</v>
      </c>
      <c r="BI187" s="35" t="s">
        <v>39</v>
      </c>
      <c r="BJ187" s="19" t="s">
        <v>197</v>
      </c>
      <c r="BK187" s="19">
        <v>55.366666666666674</v>
      </c>
      <c r="BL187" s="19">
        <v>20.470641280036904</v>
      </c>
      <c r="BM187" s="19">
        <v>14.883579867612976</v>
      </c>
      <c r="BN187" s="19">
        <v>14.883579867612976</v>
      </c>
      <c r="BO187" s="35" t="s">
        <v>102</v>
      </c>
      <c r="BP187" s="19" t="s">
        <v>197</v>
      </c>
      <c r="BQ187" s="19">
        <v>333.6466666666667</v>
      </c>
      <c r="BR187" s="19">
        <v>31.270955950208577</v>
      </c>
      <c r="BS187" s="19">
        <v>3.7729295814285253</v>
      </c>
      <c r="BT187" s="19">
        <v>3.7729295814285253</v>
      </c>
      <c r="BU187" s="35" t="s">
        <v>165</v>
      </c>
      <c r="BV187" s="19" t="s">
        <v>197</v>
      </c>
      <c r="BW187" s="19">
        <v>73.569999999999993</v>
      </c>
      <c r="BX187" s="19">
        <v>6.1838565678128443</v>
      </c>
      <c r="BY187" s="19">
        <v>3.3836309109694969</v>
      </c>
      <c r="BZ187" s="19">
        <v>3.3836309109694969</v>
      </c>
      <c r="CA187" s="35" t="s">
        <v>166</v>
      </c>
      <c r="CB187" s="19" t="s">
        <v>197</v>
      </c>
      <c r="CC187" s="19">
        <v>152.57666666666668</v>
      </c>
      <c r="CD187" s="19">
        <v>8.6619617735465653</v>
      </c>
      <c r="CE187" s="19">
        <v>2.2853486885728915</v>
      </c>
      <c r="CF187" s="19">
        <v>2.2853486885728915</v>
      </c>
      <c r="CG187" s="35" t="s">
        <v>167</v>
      </c>
      <c r="CH187" s="19" t="s">
        <v>197</v>
      </c>
      <c r="CI187" s="19" t="s">
        <v>164</v>
      </c>
      <c r="CJ187" s="19" t="s">
        <v>164</v>
      </c>
      <c r="CK187" s="19" t="s">
        <v>164</v>
      </c>
      <c r="CL187" s="19" t="s">
        <v>164</v>
      </c>
      <c r="CM187" s="35" t="s">
        <v>170</v>
      </c>
      <c r="CN187" s="19" t="s">
        <v>197</v>
      </c>
      <c r="CO187" s="19" t="s">
        <v>164</v>
      </c>
      <c r="CP187" s="19" t="s">
        <v>164</v>
      </c>
      <c r="CQ187" s="19" t="s">
        <v>164</v>
      </c>
      <c r="CR187" s="19" t="s">
        <v>164</v>
      </c>
      <c r="CS187" s="35" t="s">
        <v>171</v>
      </c>
      <c r="CT187" s="19" t="s">
        <v>197</v>
      </c>
      <c r="CU187" s="19" t="s">
        <v>164</v>
      </c>
      <c r="CV187" s="19" t="s">
        <v>164</v>
      </c>
      <c r="CW187" s="19" t="s">
        <v>164</v>
      </c>
      <c r="CX187" s="19" t="s">
        <v>164</v>
      </c>
      <c r="CY187" s="35" t="s">
        <v>172</v>
      </c>
      <c r="CZ187" s="19" t="s">
        <v>197</v>
      </c>
      <c r="DA187" s="19">
        <v>168.93666666666667</v>
      </c>
      <c r="DB187" s="19">
        <v>35.31657910308072</v>
      </c>
      <c r="DC187" s="19">
        <v>8.4154828810525188</v>
      </c>
      <c r="DD187" s="19">
        <v>8.4154828810525188</v>
      </c>
      <c r="DE187" s="35" t="s">
        <v>35</v>
      </c>
      <c r="DF187" s="19" t="s">
        <v>197</v>
      </c>
      <c r="DG187" s="19">
        <v>57.49666666666667</v>
      </c>
      <c r="DH187" s="19">
        <v>11.900713641844559</v>
      </c>
      <c r="DI187" s="19">
        <v>8.3321037645051508</v>
      </c>
      <c r="DJ187" s="19">
        <v>8.3321037645051508</v>
      </c>
    </row>
    <row r="188" spans="1:114">
      <c r="A188" s="35" t="s">
        <v>159</v>
      </c>
      <c r="B188" s="19" t="s">
        <v>198</v>
      </c>
      <c r="C188" s="19" t="s">
        <v>164</v>
      </c>
      <c r="D188" s="19" t="s">
        <v>164</v>
      </c>
      <c r="E188" s="19" t="s">
        <v>164</v>
      </c>
      <c r="F188" s="19" t="s">
        <v>164</v>
      </c>
      <c r="G188" s="35" t="s">
        <v>56</v>
      </c>
      <c r="H188" s="19" t="s">
        <v>198</v>
      </c>
      <c r="I188" s="19">
        <v>32580.35666666667</v>
      </c>
      <c r="J188" s="19">
        <v>448.32342393840383</v>
      </c>
      <c r="K188" s="19">
        <v>0.55393643051412511</v>
      </c>
      <c r="L188" s="19">
        <v>0.55393643051412511</v>
      </c>
      <c r="M188" s="35" t="s">
        <v>161</v>
      </c>
      <c r="N188" s="19" t="s">
        <v>198</v>
      </c>
      <c r="O188" s="19">
        <v>2695.9</v>
      </c>
      <c r="P188" s="19">
        <v>200.15086948488545</v>
      </c>
      <c r="Q188" s="19">
        <v>2.9886704835393139</v>
      </c>
      <c r="R188" s="19">
        <v>2.9886704835393139</v>
      </c>
      <c r="S188" s="35" t="s">
        <v>162</v>
      </c>
      <c r="T188" s="19" t="s">
        <v>198</v>
      </c>
      <c r="U188" s="19">
        <v>7939.246666666666</v>
      </c>
      <c r="V188" s="19">
        <v>59.620207300196675</v>
      </c>
      <c r="W188" s="19">
        <v>0.302300258442187</v>
      </c>
      <c r="X188" s="19">
        <v>0.302300258442187</v>
      </c>
      <c r="Y188" s="35" t="s">
        <v>163</v>
      </c>
      <c r="Z188" s="19" t="s">
        <v>198</v>
      </c>
      <c r="AA188" s="19">
        <v>180.10333333333335</v>
      </c>
      <c r="AB188" s="19">
        <v>50.08665621185277</v>
      </c>
      <c r="AC188" s="19">
        <v>11.195013469624435</v>
      </c>
      <c r="AD188" s="19">
        <v>11.195013469624435</v>
      </c>
      <c r="AE188" s="35" t="s">
        <v>37</v>
      </c>
      <c r="AF188" s="19" t="s">
        <v>198</v>
      </c>
      <c r="AG188" s="19">
        <v>101.35666666666667</v>
      </c>
      <c r="AH188" s="19">
        <v>41.240878407859512</v>
      </c>
      <c r="AI188" s="19">
        <v>16.379472817326064</v>
      </c>
      <c r="AJ188" s="19">
        <v>16.379472817326064</v>
      </c>
      <c r="AK188" s="35" t="s">
        <v>105</v>
      </c>
      <c r="AL188" s="19" t="s">
        <v>198</v>
      </c>
      <c r="AM188" s="19">
        <v>955.46666666666658</v>
      </c>
      <c r="AN188" s="19">
        <v>52.251841407593837</v>
      </c>
      <c r="AO188" s="19">
        <v>2.2014579360744904</v>
      </c>
      <c r="AP188" s="19">
        <v>2.2014579360744904</v>
      </c>
      <c r="AQ188" s="35" t="s">
        <v>38</v>
      </c>
      <c r="AR188" s="19" t="s">
        <v>198</v>
      </c>
      <c r="AS188" s="19">
        <v>65303.29</v>
      </c>
      <c r="AT188" s="19">
        <v>596.01931027197861</v>
      </c>
      <c r="AU188" s="19">
        <v>0.36740883961205428</v>
      </c>
      <c r="AV188" s="19">
        <v>0.36740883961205428</v>
      </c>
      <c r="AW188" s="35" t="s">
        <v>104</v>
      </c>
      <c r="AX188" s="19" t="s">
        <v>198</v>
      </c>
      <c r="AY188" s="19" t="s">
        <v>164</v>
      </c>
      <c r="AZ188" s="19" t="s">
        <v>164</v>
      </c>
      <c r="BA188" s="19" t="s">
        <v>164</v>
      </c>
      <c r="BB188" s="19" t="s">
        <v>164</v>
      </c>
      <c r="BC188" s="35" t="s">
        <v>40</v>
      </c>
      <c r="BD188" s="19" t="s">
        <v>198</v>
      </c>
      <c r="BE188" s="19">
        <v>37.68</v>
      </c>
      <c r="BF188" s="19">
        <v>1.9673366959454863</v>
      </c>
      <c r="BG188" s="19">
        <v>2.1018035958835894</v>
      </c>
      <c r="BH188" s="19">
        <v>2.1018035958835894</v>
      </c>
      <c r="BI188" s="35" t="s">
        <v>39</v>
      </c>
      <c r="BJ188" s="19" t="s">
        <v>198</v>
      </c>
      <c r="BK188" s="19">
        <v>61.303333333333335</v>
      </c>
      <c r="BL188" s="19">
        <v>1.6157083246407367</v>
      </c>
      <c r="BM188" s="19">
        <v>1.060970246896463</v>
      </c>
      <c r="BN188" s="19">
        <v>1.060970246896463</v>
      </c>
      <c r="BO188" s="35" t="s">
        <v>102</v>
      </c>
      <c r="BP188" s="19" t="s">
        <v>198</v>
      </c>
      <c r="BQ188" s="19">
        <v>245.10333333333332</v>
      </c>
      <c r="BR188" s="19">
        <v>11.965354997989831</v>
      </c>
      <c r="BS188" s="19">
        <v>1.9651726110374363</v>
      </c>
      <c r="BT188" s="19">
        <v>1.9651726110374363</v>
      </c>
      <c r="BU188" s="35" t="s">
        <v>165</v>
      </c>
      <c r="BV188" s="19" t="s">
        <v>198</v>
      </c>
      <c r="BW188" s="19">
        <v>107.75</v>
      </c>
      <c r="BX188" s="19">
        <v>13.786964300214335</v>
      </c>
      <c r="BY188" s="19">
        <v>5.1508120649651978</v>
      </c>
      <c r="BZ188" s="19">
        <v>5.1508120649651978</v>
      </c>
      <c r="CA188" s="35" t="s">
        <v>166</v>
      </c>
      <c r="CB188" s="19" t="s">
        <v>198</v>
      </c>
      <c r="CC188" s="19">
        <v>164.78</v>
      </c>
      <c r="CD188" s="19">
        <v>8.419284741327802</v>
      </c>
      <c r="CE188" s="19">
        <v>2.0568140544581515</v>
      </c>
      <c r="CF188" s="19">
        <v>2.0568140544581515</v>
      </c>
      <c r="CG188" s="35" t="s">
        <v>167</v>
      </c>
      <c r="CH188" s="19" t="s">
        <v>198</v>
      </c>
      <c r="CI188" s="19" t="s">
        <v>164</v>
      </c>
      <c r="CJ188" s="19" t="s">
        <v>164</v>
      </c>
      <c r="CK188" s="19" t="s">
        <v>164</v>
      </c>
      <c r="CL188" s="19" t="s">
        <v>164</v>
      </c>
      <c r="CM188" s="35" t="s">
        <v>170</v>
      </c>
      <c r="CN188" s="19" t="s">
        <v>198</v>
      </c>
      <c r="CO188" s="19" t="s">
        <v>164</v>
      </c>
      <c r="CP188" s="19" t="s">
        <v>164</v>
      </c>
      <c r="CQ188" s="19" t="s">
        <v>164</v>
      </c>
      <c r="CR188" s="19" t="s">
        <v>164</v>
      </c>
      <c r="CS188" s="35" t="s">
        <v>171</v>
      </c>
      <c r="CT188" s="19" t="s">
        <v>198</v>
      </c>
      <c r="CU188" s="19" t="s">
        <v>164</v>
      </c>
      <c r="CV188" s="19" t="s">
        <v>164</v>
      </c>
      <c r="CW188" s="19" t="s">
        <v>164</v>
      </c>
      <c r="CX188" s="19" t="s">
        <v>164</v>
      </c>
      <c r="CY188" s="35" t="s">
        <v>172</v>
      </c>
      <c r="CZ188" s="19" t="s">
        <v>198</v>
      </c>
      <c r="DA188" s="19">
        <v>213.59666666666666</v>
      </c>
      <c r="DB188" s="19">
        <v>59.86878224708839</v>
      </c>
      <c r="DC188" s="19">
        <v>11.283148023683225</v>
      </c>
      <c r="DD188" s="19">
        <v>11.283148023683225</v>
      </c>
      <c r="DE188" s="35" t="s">
        <v>35</v>
      </c>
      <c r="DF188" s="19" t="s">
        <v>198</v>
      </c>
      <c r="DG188" s="19">
        <v>74.143333333333331</v>
      </c>
      <c r="DH188" s="19">
        <v>17.407839099332854</v>
      </c>
      <c r="DI188" s="19">
        <v>9.4514205688937682</v>
      </c>
      <c r="DJ188" s="19">
        <v>9.4514205688937682</v>
      </c>
    </row>
    <row r="189" spans="1:114">
      <c r="A189" s="35" t="s">
        <v>159</v>
      </c>
      <c r="B189" s="19" t="s">
        <v>199</v>
      </c>
      <c r="C189" s="19">
        <v>1613.7633333333333</v>
      </c>
      <c r="D189" s="19">
        <v>172.29427845579767</v>
      </c>
      <c r="E189" s="19">
        <v>4.2978904770697337</v>
      </c>
      <c r="F189" s="19">
        <v>4.2978904770697337</v>
      </c>
      <c r="G189" s="35" t="s">
        <v>56</v>
      </c>
      <c r="H189" s="19" t="s">
        <v>199</v>
      </c>
      <c r="I189" s="19">
        <v>23990.763333333332</v>
      </c>
      <c r="J189" s="19">
        <v>498.88521145904429</v>
      </c>
      <c r="K189" s="19">
        <v>0.83710685022530262</v>
      </c>
      <c r="L189" s="19">
        <v>0.83710685022530262</v>
      </c>
      <c r="M189" s="35" t="s">
        <v>161</v>
      </c>
      <c r="N189" s="19" t="s">
        <v>199</v>
      </c>
      <c r="O189" s="19">
        <v>2727.2566666666667</v>
      </c>
      <c r="P189" s="19">
        <v>241.56803683304858</v>
      </c>
      <c r="Q189" s="19">
        <v>3.5656424372490183</v>
      </c>
      <c r="R189" s="19">
        <v>3.5656424372490183</v>
      </c>
      <c r="S189" s="35" t="s">
        <v>162</v>
      </c>
      <c r="T189" s="19" t="s">
        <v>199</v>
      </c>
      <c r="U189" s="19">
        <v>6174.1966666666667</v>
      </c>
      <c r="V189" s="19">
        <v>176.31537721737348</v>
      </c>
      <c r="W189" s="19">
        <v>1.149566405812229</v>
      </c>
      <c r="X189" s="19">
        <v>1.149566405812229</v>
      </c>
      <c r="Y189" s="35" t="s">
        <v>163</v>
      </c>
      <c r="Z189" s="19" t="s">
        <v>199</v>
      </c>
      <c r="AA189" s="19">
        <v>145.45666666666668</v>
      </c>
      <c r="AB189" s="19">
        <v>36.122141358124061</v>
      </c>
      <c r="AC189" s="19">
        <v>9.9968733252713147</v>
      </c>
      <c r="AD189" s="19">
        <v>9.9968733252713147</v>
      </c>
      <c r="AE189" s="35" t="s">
        <v>37</v>
      </c>
      <c r="AF189" s="19" t="s">
        <v>199</v>
      </c>
      <c r="AG189" s="19">
        <v>86.696666666666673</v>
      </c>
      <c r="AH189" s="19">
        <v>20.056105975352914</v>
      </c>
      <c r="AI189" s="19">
        <v>9.3125485066412708</v>
      </c>
      <c r="AJ189" s="19">
        <v>9.3125485066412708</v>
      </c>
      <c r="AK189" s="35" t="s">
        <v>105</v>
      </c>
      <c r="AL189" s="19" t="s">
        <v>199</v>
      </c>
      <c r="AM189" s="19">
        <v>1423.36</v>
      </c>
      <c r="AN189" s="19">
        <v>120.16473316841295</v>
      </c>
      <c r="AO189" s="19">
        <v>3.3984947363507252</v>
      </c>
      <c r="AP189" s="19">
        <v>3.3984947363507252</v>
      </c>
      <c r="AQ189" s="35" t="s">
        <v>38</v>
      </c>
      <c r="AR189" s="19" t="s">
        <v>199</v>
      </c>
      <c r="AS189" s="19">
        <v>52369.79</v>
      </c>
      <c r="AT189" s="19">
        <v>1381.2521706999228</v>
      </c>
      <c r="AU189" s="19">
        <v>1.0617358291354566</v>
      </c>
      <c r="AV189" s="19">
        <v>1.0617358291354566</v>
      </c>
      <c r="AW189" s="35" t="s">
        <v>104</v>
      </c>
      <c r="AX189" s="19" t="s">
        <v>199</v>
      </c>
      <c r="AY189" s="19" t="s">
        <v>164</v>
      </c>
      <c r="AZ189" s="19" t="s">
        <v>164</v>
      </c>
      <c r="BA189" s="19" t="s">
        <v>164</v>
      </c>
      <c r="BB189" s="19" t="s">
        <v>164</v>
      </c>
      <c r="BC189" s="35" t="s">
        <v>40</v>
      </c>
      <c r="BD189" s="19" t="s">
        <v>199</v>
      </c>
      <c r="BE189" s="19">
        <v>45.06</v>
      </c>
      <c r="BF189" s="19">
        <v>13.753488508514705</v>
      </c>
      <c r="BG189" s="19">
        <v>12.287004394998007</v>
      </c>
      <c r="BH189" s="19">
        <v>12.287004394998007</v>
      </c>
      <c r="BI189" s="35" t="s">
        <v>39</v>
      </c>
      <c r="BJ189" s="19" t="s">
        <v>199</v>
      </c>
      <c r="BK189" s="19">
        <v>36.523333333333333</v>
      </c>
      <c r="BL189" s="19">
        <v>15.621065676755039</v>
      </c>
      <c r="BM189" s="19">
        <v>17.217281631545227</v>
      </c>
      <c r="BN189" s="19">
        <v>17.217281631545227</v>
      </c>
      <c r="BO189" s="35" t="s">
        <v>102</v>
      </c>
      <c r="BP189" s="19" t="s">
        <v>199</v>
      </c>
      <c r="BQ189" s="19">
        <v>252.79333333333332</v>
      </c>
      <c r="BR189" s="19">
        <v>26.540094530046748</v>
      </c>
      <c r="BS189" s="19">
        <v>4.2263083605904761</v>
      </c>
      <c r="BT189" s="19">
        <v>4.2263083605904761</v>
      </c>
      <c r="BU189" s="35" t="s">
        <v>165</v>
      </c>
      <c r="BV189" s="19" t="s">
        <v>199</v>
      </c>
      <c r="BW189" s="19">
        <v>68.36</v>
      </c>
      <c r="BX189" s="19">
        <v>5.8819009660448129</v>
      </c>
      <c r="BY189" s="19">
        <v>3.4636977383145071</v>
      </c>
      <c r="BZ189" s="19">
        <v>3.4636977383145071</v>
      </c>
      <c r="CA189" s="35" t="s">
        <v>166</v>
      </c>
      <c r="CB189" s="19" t="s">
        <v>199</v>
      </c>
      <c r="CC189" s="19">
        <v>130.14666666666668</v>
      </c>
      <c r="CD189" s="19">
        <v>3.5685512235020354</v>
      </c>
      <c r="CE189" s="19">
        <v>1.1037817719484537</v>
      </c>
      <c r="CF189" s="19">
        <v>1.1037817719484537</v>
      </c>
      <c r="CG189" s="35" t="s">
        <v>167</v>
      </c>
      <c r="CH189" s="19" t="s">
        <v>199</v>
      </c>
      <c r="CI189" s="19" t="s">
        <v>164</v>
      </c>
      <c r="CJ189" s="19" t="s">
        <v>164</v>
      </c>
      <c r="CK189" s="19" t="s">
        <v>164</v>
      </c>
      <c r="CL189" s="19" t="s">
        <v>164</v>
      </c>
      <c r="CM189" s="35" t="s">
        <v>170</v>
      </c>
      <c r="CN189" s="19" t="s">
        <v>199</v>
      </c>
      <c r="CO189" s="19" t="s">
        <v>164</v>
      </c>
      <c r="CP189" s="19" t="s">
        <v>164</v>
      </c>
      <c r="CQ189" s="19" t="s">
        <v>164</v>
      </c>
      <c r="CR189" s="19" t="s">
        <v>164</v>
      </c>
      <c r="CS189" s="35" t="s">
        <v>171</v>
      </c>
      <c r="CT189" s="19" t="s">
        <v>199</v>
      </c>
      <c r="CU189" s="19" t="s">
        <v>164</v>
      </c>
      <c r="CV189" s="19" t="s">
        <v>164</v>
      </c>
      <c r="CW189" s="19" t="s">
        <v>164</v>
      </c>
      <c r="CX189" s="19" t="s">
        <v>164</v>
      </c>
      <c r="CY189" s="35" t="s">
        <v>172</v>
      </c>
      <c r="CZ189" s="19" t="s">
        <v>199</v>
      </c>
      <c r="DA189" s="19">
        <v>234.35999999999999</v>
      </c>
      <c r="DB189" s="19">
        <v>21.820304235346395</v>
      </c>
      <c r="DC189" s="19">
        <v>3.7480177961221139</v>
      </c>
      <c r="DD189" s="19">
        <v>3.7480177961221139</v>
      </c>
      <c r="DE189" s="35" t="s">
        <v>35</v>
      </c>
      <c r="DF189" s="19" t="s">
        <v>199</v>
      </c>
      <c r="DG189" s="19">
        <v>33.663333333333334</v>
      </c>
      <c r="DH189" s="19">
        <v>1.0516834964180855</v>
      </c>
      <c r="DI189" s="19">
        <v>1.2576282183549639</v>
      </c>
      <c r="DJ189" s="19">
        <v>1.2576282183549639</v>
      </c>
    </row>
    <row r="190" spans="1:114">
      <c r="A190" s="35" t="s">
        <v>159</v>
      </c>
      <c r="B190" s="19" t="s">
        <v>200</v>
      </c>
      <c r="C190" s="19">
        <v>64785.793333333335</v>
      </c>
      <c r="D190" s="19">
        <v>1423.2418309651764</v>
      </c>
      <c r="E190" s="19">
        <v>0.88434810707818445</v>
      </c>
      <c r="F190" s="19">
        <v>0.88434810707818445</v>
      </c>
      <c r="G190" s="35" t="s">
        <v>56</v>
      </c>
      <c r="H190" s="19" t="s">
        <v>200</v>
      </c>
      <c r="I190" s="19">
        <v>19089.213333333333</v>
      </c>
      <c r="J190" s="19">
        <v>401.61719731399381</v>
      </c>
      <c r="K190" s="19">
        <v>0.84693211581373329</v>
      </c>
      <c r="L190" s="19">
        <v>0.84693211581373329</v>
      </c>
      <c r="M190" s="35" t="s">
        <v>161</v>
      </c>
      <c r="N190" s="19" t="s">
        <v>200</v>
      </c>
      <c r="O190" s="19">
        <v>32055.076666666671</v>
      </c>
      <c r="P190" s="19">
        <v>373.05156227861818</v>
      </c>
      <c r="Q190" s="19">
        <v>0.46848573901383711</v>
      </c>
      <c r="R190" s="19">
        <v>0.46848573901383711</v>
      </c>
      <c r="S190" s="35" t="s">
        <v>162</v>
      </c>
      <c r="T190" s="19" t="s">
        <v>200</v>
      </c>
      <c r="U190" s="19">
        <v>3301.0066666666667</v>
      </c>
      <c r="V190" s="19">
        <v>98.191856376633524</v>
      </c>
      <c r="W190" s="19">
        <v>1.1974390070862999</v>
      </c>
      <c r="X190" s="19">
        <v>1.1974390070862999</v>
      </c>
      <c r="Y190" s="35" t="s">
        <v>163</v>
      </c>
      <c r="Z190" s="19" t="s">
        <v>200</v>
      </c>
      <c r="AA190" s="19">
        <v>57.456666666666671</v>
      </c>
      <c r="AB190" s="19">
        <v>16.762635358425712</v>
      </c>
      <c r="AC190" s="19">
        <v>11.74427475666907</v>
      </c>
      <c r="AD190" s="19">
        <v>11.74427475666907</v>
      </c>
      <c r="AE190" s="35" t="s">
        <v>37</v>
      </c>
      <c r="AF190" s="19" t="s">
        <v>200</v>
      </c>
      <c r="AG190" s="19">
        <v>61.72</v>
      </c>
      <c r="AH190" s="19">
        <v>7.0870232922785759</v>
      </c>
      <c r="AI190" s="19">
        <v>4.6223441255007831</v>
      </c>
      <c r="AJ190" s="19">
        <v>4.6223441255007831</v>
      </c>
      <c r="AK190" s="35" t="s">
        <v>105</v>
      </c>
      <c r="AL190" s="19" t="s">
        <v>200</v>
      </c>
      <c r="AM190" s="19">
        <v>2523.0466666666666</v>
      </c>
      <c r="AN190" s="19">
        <v>351.22098236761201</v>
      </c>
      <c r="AO190" s="19">
        <v>5.6037596790461821</v>
      </c>
      <c r="AP190" s="19">
        <v>5.6037596790461821</v>
      </c>
      <c r="AQ190" s="35" t="s">
        <v>38</v>
      </c>
      <c r="AR190" s="19" t="s">
        <v>200</v>
      </c>
      <c r="AS190" s="19">
        <v>166868.77000000002</v>
      </c>
      <c r="AT190" s="19">
        <v>816.94020502709748</v>
      </c>
      <c r="AU190" s="19">
        <v>0.19707863125671787</v>
      </c>
      <c r="AV190" s="19">
        <v>0.19707863125671787</v>
      </c>
      <c r="AW190" s="35" t="s">
        <v>104</v>
      </c>
      <c r="AX190" s="19" t="s">
        <v>200</v>
      </c>
      <c r="AY190" s="19" t="s">
        <v>164</v>
      </c>
      <c r="AZ190" s="19" t="s">
        <v>164</v>
      </c>
      <c r="BA190" s="19" t="s">
        <v>164</v>
      </c>
      <c r="BB190" s="19" t="s">
        <v>164</v>
      </c>
      <c r="BC190" s="35" t="s">
        <v>40</v>
      </c>
      <c r="BD190" s="19" t="s">
        <v>200</v>
      </c>
      <c r="BE190" s="19">
        <v>94.11</v>
      </c>
      <c r="BF190" s="19">
        <v>52.556975010194691</v>
      </c>
      <c r="BG190" s="19">
        <v>22.481170507557604</v>
      </c>
      <c r="BH190" s="19">
        <v>22.481170507557604</v>
      </c>
      <c r="BI190" s="35" t="s">
        <v>39</v>
      </c>
      <c r="BJ190" s="19" t="s">
        <v>200</v>
      </c>
      <c r="BK190" s="19">
        <v>123.85333333333334</v>
      </c>
      <c r="BL190" s="19">
        <v>33.974180551700478</v>
      </c>
      <c r="BM190" s="19">
        <v>11.042454617537208</v>
      </c>
      <c r="BN190" s="19">
        <v>11.042454617537208</v>
      </c>
      <c r="BO190" s="35" t="s">
        <v>102</v>
      </c>
      <c r="BP190" s="19" t="s">
        <v>200</v>
      </c>
      <c r="BQ190" s="19">
        <v>2894.2033333333334</v>
      </c>
      <c r="BR190" s="19">
        <v>46.096502589645254</v>
      </c>
      <c r="BS190" s="19">
        <v>0.6411553474542897</v>
      </c>
      <c r="BT190" s="19">
        <v>0.6411553474542897</v>
      </c>
      <c r="BU190" s="35" t="s">
        <v>165</v>
      </c>
      <c r="BV190" s="19" t="s">
        <v>200</v>
      </c>
      <c r="BW190" s="19">
        <v>13026.196666666665</v>
      </c>
      <c r="BX190" s="19">
        <v>72.508972793803565</v>
      </c>
      <c r="BY190" s="19">
        <v>0.22407760501106508</v>
      </c>
      <c r="BZ190" s="19">
        <v>0.22407760501106508</v>
      </c>
      <c r="CA190" s="35" t="s">
        <v>166</v>
      </c>
      <c r="CB190" s="19" t="s">
        <v>200</v>
      </c>
      <c r="CC190" s="19">
        <v>101.58999999999999</v>
      </c>
      <c r="CD190" s="19">
        <v>7.0185133692634647</v>
      </c>
      <c r="CE190" s="19">
        <v>2.781112155642619</v>
      </c>
      <c r="CF190" s="19">
        <v>2.781112155642619</v>
      </c>
      <c r="CG190" s="35" t="s">
        <v>167</v>
      </c>
      <c r="CH190" s="19" t="s">
        <v>200</v>
      </c>
      <c r="CI190" s="19">
        <v>12.946666666666667</v>
      </c>
      <c r="CJ190" s="19">
        <v>2.4251003445036394</v>
      </c>
      <c r="CK190" s="19">
        <v>7.5404294142908705</v>
      </c>
      <c r="CL190" s="19">
        <v>7.5404294142908705</v>
      </c>
      <c r="CM190" s="35" t="s">
        <v>170</v>
      </c>
      <c r="CN190" s="19" t="s">
        <v>200</v>
      </c>
      <c r="CO190" s="19" t="s">
        <v>164</v>
      </c>
      <c r="CP190" s="19" t="s">
        <v>164</v>
      </c>
      <c r="CQ190" s="19" t="s">
        <v>164</v>
      </c>
      <c r="CR190" s="19" t="s">
        <v>164</v>
      </c>
      <c r="CS190" s="35" t="s">
        <v>171</v>
      </c>
      <c r="CT190" s="19" t="s">
        <v>200</v>
      </c>
      <c r="CU190" s="19">
        <v>47.286666666666669</v>
      </c>
      <c r="CV190" s="19">
        <v>8.9104164850652072</v>
      </c>
      <c r="CW190" s="19">
        <v>7.5854899156373055</v>
      </c>
      <c r="CX190" s="19">
        <v>7.5854899156373055</v>
      </c>
      <c r="CY190" s="35" t="s">
        <v>172</v>
      </c>
      <c r="CZ190" s="19" t="s">
        <v>200</v>
      </c>
      <c r="DA190" s="19">
        <v>457.70666666666665</v>
      </c>
      <c r="DB190" s="19">
        <v>46.565599281736297</v>
      </c>
      <c r="DC190" s="19">
        <v>4.0954562460087836</v>
      </c>
      <c r="DD190" s="19">
        <v>4.0954562460087836</v>
      </c>
      <c r="DE190" s="35" t="s">
        <v>35</v>
      </c>
      <c r="DF190" s="19" t="s">
        <v>200</v>
      </c>
      <c r="DG190" s="19">
        <v>3229.6</v>
      </c>
      <c r="DH190" s="19">
        <v>44.079265024818937</v>
      </c>
      <c r="DI190" s="19">
        <v>0.54942692717294261</v>
      </c>
      <c r="DJ190" s="19">
        <v>0.54942692717294261</v>
      </c>
    </row>
    <row r="191" spans="1:114">
      <c r="A191" s="35" t="s">
        <v>159</v>
      </c>
      <c r="B191" s="19" t="s">
        <v>201</v>
      </c>
      <c r="C191" s="19">
        <v>53058.446666666663</v>
      </c>
      <c r="D191" s="19">
        <v>3801.99687227923</v>
      </c>
      <c r="E191" s="19">
        <v>2.884573144329472</v>
      </c>
      <c r="F191" s="19">
        <v>2.884573144329472</v>
      </c>
      <c r="G191" s="35" t="s">
        <v>56</v>
      </c>
      <c r="H191" s="19" t="s">
        <v>201</v>
      </c>
      <c r="I191" s="19">
        <v>21739.673333333332</v>
      </c>
      <c r="J191" s="19">
        <v>527.87712699451856</v>
      </c>
      <c r="K191" s="19">
        <v>0.97747163254551761</v>
      </c>
      <c r="L191" s="19">
        <v>0.97747163254551761</v>
      </c>
      <c r="M191" s="35" t="s">
        <v>161</v>
      </c>
      <c r="N191" s="19" t="s">
        <v>201</v>
      </c>
      <c r="O191" s="19">
        <v>18175</v>
      </c>
      <c r="P191" s="19">
        <v>86.52694903555782</v>
      </c>
      <c r="Q191" s="19">
        <v>0.19164668135117263</v>
      </c>
      <c r="R191" s="19">
        <v>0.19164668135117263</v>
      </c>
      <c r="S191" s="35" t="s">
        <v>162</v>
      </c>
      <c r="T191" s="19" t="s">
        <v>201</v>
      </c>
      <c r="U191" s="19">
        <v>2979.84</v>
      </c>
      <c r="V191" s="19">
        <v>95.594199328720606</v>
      </c>
      <c r="W191" s="19">
        <v>1.2914063765435964</v>
      </c>
      <c r="X191" s="19">
        <v>1.2914063765435964</v>
      </c>
      <c r="Y191" s="35" t="s">
        <v>163</v>
      </c>
      <c r="Z191" s="19" t="s">
        <v>201</v>
      </c>
      <c r="AA191" s="19">
        <v>58.263333333333343</v>
      </c>
      <c r="AB191" s="19">
        <v>15.451443067800913</v>
      </c>
      <c r="AC191" s="19">
        <v>10.675741528073742</v>
      </c>
      <c r="AD191" s="19">
        <v>10.675741528073742</v>
      </c>
      <c r="AE191" s="35" t="s">
        <v>37</v>
      </c>
      <c r="AF191" s="19" t="s">
        <v>201</v>
      </c>
      <c r="AG191" s="19">
        <v>62.713333333333331</v>
      </c>
      <c r="AH191" s="19">
        <v>9.8790110177820214</v>
      </c>
      <c r="AI191" s="19">
        <v>6.3412944111050837</v>
      </c>
      <c r="AJ191" s="19">
        <v>6.3412944111050837</v>
      </c>
      <c r="AK191" s="35" t="s">
        <v>105</v>
      </c>
      <c r="AL191" s="19" t="s">
        <v>201</v>
      </c>
      <c r="AM191" s="19">
        <v>1496.2166666666669</v>
      </c>
      <c r="AN191" s="19">
        <v>165.59178200392819</v>
      </c>
      <c r="AO191" s="19">
        <v>4.4552145555179195</v>
      </c>
      <c r="AP191" s="19">
        <v>4.4552145555179195</v>
      </c>
      <c r="AQ191" s="35" t="s">
        <v>38</v>
      </c>
      <c r="AR191" s="19" t="s">
        <v>201</v>
      </c>
      <c r="AS191" s="19">
        <v>104251.57666666666</v>
      </c>
      <c r="AT191" s="19">
        <v>1083.9844762839111</v>
      </c>
      <c r="AU191" s="19">
        <v>0.41856678565433431</v>
      </c>
      <c r="AV191" s="19">
        <v>0.41856678565433431</v>
      </c>
      <c r="AW191" s="35" t="s">
        <v>104</v>
      </c>
      <c r="AX191" s="19" t="s">
        <v>201</v>
      </c>
      <c r="AY191" s="19" t="s">
        <v>164</v>
      </c>
      <c r="AZ191" s="19" t="s">
        <v>164</v>
      </c>
      <c r="BA191" s="19" t="s">
        <v>164</v>
      </c>
      <c r="BB191" s="19" t="s">
        <v>164</v>
      </c>
      <c r="BC191" s="35" t="s">
        <v>40</v>
      </c>
      <c r="BD191" s="19" t="s">
        <v>201</v>
      </c>
      <c r="BE191" s="19">
        <v>88.350000000000009</v>
      </c>
      <c r="BF191" s="19">
        <v>28.449190606304544</v>
      </c>
      <c r="BG191" s="19">
        <v>12.962467880213335</v>
      </c>
      <c r="BH191" s="19">
        <v>12.962467880213335</v>
      </c>
      <c r="BI191" s="35" t="s">
        <v>39</v>
      </c>
      <c r="BJ191" s="19" t="s">
        <v>201</v>
      </c>
      <c r="BK191" s="19">
        <v>151.59</v>
      </c>
      <c r="BL191" s="19">
        <v>43.319252130296547</v>
      </c>
      <c r="BM191" s="19">
        <v>11.503625356829609</v>
      </c>
      <c r="BN191" s="19">
        <v>11.503625356829609</v>
      </c>
      <c r="BO191" s="35" t="s">
        <v>102</v>
      </c>
      <c r="BP191" s="19" t="s">
        <v>201</v>
      </c>
      <c r="BQ191" s="19">
        <v>1480.0133333333333</v>
      </c>
      <c r="BR191" s="19">
        <v>22.716177349860473</v>
      </c>
      <c r="BS191" s="19">
        <v>0.61786551249097166</v>
      </c>
      <c r="BT191" s="19">
        <v>0.61786551249097166</v>
      </c>
      <c r="BU191" s="35" t="s">
        <v>165</v>
      </c>
      <c r="BV191" s="19" t="s">
        <v>201</v>
      </c>
      <c r="BW191" s="19">
        <v>6776.6533333333327</v>
      </c>
      <c r="BX191" s="19">
        <v>123.37593759865686</v>
      </c>
      <c r="BY191" s="19">
        <v>0.73289123668120926</v>
      </c>
      <c r="BZ191" s="19">
        <v>0.73289123668120926</v>
      </c>
      <c r="CA191" s="35" t="s">
        <v>166</v>
      </c>
      <c r="CB191" s="19" t="s">
        <v>201</v>
      </c>
      <c r="CC191" s="19">
        <v>118.06666666666666</v>
      </c>
      <c r="CD191" s="19">
        <v>4.8130982848592589</v>
      </c>
      <c r="CE191" s="19">
        <v>1.6410497984935362</v>
      </c>
      <c r="CF191" s="19">
        <v>1.6410497984935362</v>
      </c>
      <c r="CG191" s="35" t="s">
        <v>167</v>
      </c>
      <c r="CH191" s="19" t="s">
        <v>201</v>
      </c>
      <c r="CI191" s="19">
        <v>21.083333333333332</v>
      </c>
      <c r="CJ191" s="19">
        <v>4.2485533653239775</v>
      </c>
      <c r="CK191" s="19">
        <v>8.1119662421029908</v>
      </c>
      <c r="CL191" s="19">
        <v>8.1119662421029908</v>
      </c>
      <c r="CM191" s="35" t="s">
        <v>170</v>
      </c>
      <c r="CN191" s="19" t="s">
        <v>201</v>
      </c>
      <c r="CO191" s="19" t="s">
        <v>164</v>
      </c>
      <c r="CP191" s="19" t="s">
        <v>164</v>
      </c>
      <c r="CQ191" s="19" t="s">
        <v>164</v>
      </c>
      <c r="CR191" s="19" t="s">
        <v>164</v>
      </c>
      <c r="CS191" s="35" t="s">
        <v>171</v>
      </c>
      <c r="CT191" s="19" t="s">
        <v>201</v>
      </c>
      <c r="CU191" s="19">
        <v>20.573333333333334</v>
      </c>
      <c r="CV191" s="19">
        <v>10.951112914862753</v>
      </c>
      <c r="CW191" s="19">
        <v>21.427816882525004</v>
      </c>
      <c r="CX191" s="19">
        <v>21.427816882525004</v>
      </c>
      <c r="CY191" s="35" t="s">
        <v>172</v>
      </c>
      <c r="CZ191" s="19" t="s">
        <v>201</v>
      </c>
      <c r="DA191" s="19">
        <v>389.74</v>
      </c>
      <c r="DB191" s="19">
        <v>21.28497270958696</v>
      </c>
      <c r="DC191" s="19">
        <v>2.1984796448470472</v>
      </c>
      <c r="DD191" s="19">
        <v>2.1984796448470472</v>
      </c>
      <c r="DE191" s="35" t="s">
        <v>35</v>
      </c>
      <c r="DF191" s="19" t="s">
        <v>201</v>
      </c>
      <c r="DG191" s="19">
        <v>2213.0566666666668</v>
      </c>
      <c r="DH191" s="19">
        <v>45.108359039878955</v>
      </c>
      <c r="DI191" s="19">
        <v>0.82051934786649827</v>
      </c>
      <c r="DJ191" s="19">
        <v>0.82051934786649827</v>
      </c>
    </row>
    <row r="192" spans="1:114">
      <c r="A192" s="35" t="s">
        <v>159</v>
      </c>
      <c r="B192" s="19" t="s">
        <v>211</v>
      </c>
      <c r="C192" s="19">
        <v>9082.9833333333336</v>
      </c>
      <c r="D192" s="19">
        <v>345.13941870024081</v>
      </c>
      <c r="E192" s="19">
        <v>1.5296440372510143</v>
      </c>
      <c r="F192" s="19">
        <v>1.5296440372510143</v>
      </c>
      <c r="G192" s="35" t="s">
        <v>56</v>
      </c>
      <c r="H192" s="19" t="s">
        <v>211</v>
      </c>
      <c r="I192" s="19">
        <v>27297.81</v>
      </c>
      <c r="J192" s="19">
        <v>803.89545728986491</v>
      </c>
      <c r="K192" s="19">
        <v>1.1854851003980533</v>
      </c>
      <c r="L192" s="19">
        <v>1.1854851003980533</v>
      </c>
      <c r="M192" s="35" t="s">
        <v>161</v>
      </c>
      <c r="N192" s="19" t="s">
        <v>211</v>
      </c>
      <c r="O192" s="19">
        <v>39050.21</v>
      </c>
      <c r="P192" s="19">
        <v>629.3993378522747</v>
      </c>
      <c r="Q192" s="19">
        <v>0.64882449898634442</v>
      </c>
      <c r="R192" s="19">
        <v>0.64882449898634442</v>
      </c>
      <c r="S192" s="35" t="s">
        <v>162</v>
      </c>
      <c r="T192" s="19" t="s">
        <v>211</v>
      </c>
      <c r="U192" s="19">
        <v>4723.1833333333334</v>
      </c>
      <c r="V192" s="19">
        <v>83.102750860424052</v>
      </c>
      <c r="W192" s="19">
        <v>0.70827991871280649</v>
      </c>
      <c r="X192" s="19">
        <v>0.70827991871280649</v>
      </c>
      <c r="Y192" s="35" t="s">
        <v>163</v>
      </c>
      <c r="Z192" s="19" t="s">
        <v>211</v>
      </c>
      <c r="AA192" s="19">
        <v>110.46</v>
      </c>
      <c r="AB192" s="19">
        <v>27.874117302340085</v>
      </c>
      <c r="AC192" s="19">
        <v>10.158285546242491</v>
      </c>
      <c r="AD192" s="19">
        <v>10.158285546242491</v>
      </c>
      <c r="AE192" s="35" t="s">
        <v>37</v>
      </c>
      <c r="AF192" s="19" t="s">
        <v>211</v>
      </c>
      <c r="AG192" s="19">
        <v>50.613333333333337</v>
      </c>
      <c r="AH192" s="19">
        <v>27.504030515306123</v>
      </c>
      <c r="AI192" s="19">
        <v>21.875386395304901</v>
      </c>
      <c r="AJ192" s="19">
        <v>21.875386395304901</v>
      </c>
      <c r="AK192" s="35" t="s">
        <v>105</v>
      </c>
      <c r="AL192" s="19" t="s">
        <v>211</v>
      </c>
      <c r="AM192" s="19">
        <v>1491.6466666666665</v>
      </c>
      <c r="AN192" s="19">
        <v>63.973338909018217</v>
      </c>
      <c r="AO192" s="19">
        <v>1.7264634486254316</v>
      </c>
      <c r="AP192" s="19">
        <v>1.7264634486254316</v>
      </c>
      <c r="AQ192" s="35" t="s">
        <v>38</v>
      </c>
      <c r="AR192" s="19" t="s">
        <v>211</v>
      </c>
      <c r="AS192" s="19">
        <v>49772.420000000006</v>
      </c>
      <c r="AT192" s="19">
        <v>474.29292511630302</v>
      </c>
      <c r="AU192" s="19">
        <v>0.38360319995550135</v>
      </c>
      <c r="AV192" s="19">
        <v>0.38360319995550135</v>
      </c>
      <c r="AW192" s="35" t="s">
        <v>104</v>
      </c>
      <c r="AX192" s="19" t="s">
        <v>211</v>
      </c>
      <c r="AY192" s="19" t="s">
        <v>164</v>
      </c>
      <c r="AZ192" s="19" t="s">
        <v>164</v>
      </c>
      <c r="BA192" s="19" t="s">
        <v>164</v>
      </c>
      <c r="BB192" s="19" t="s">
        <v>164</v>
      </c>
      <c r="BC192" s="35" t="s">
        <v>40</v>
      </c>
      <c r="BD192" s="19" t="s">
        <v>211</v>
      </c>
      <c r="BE192" s="19">
        <v>68.463333333333324</v>
      </c>
      <c r="BF192" s="19">
        <v>11.71779458650432</v>
      </c>
      <c r="BG192" s="19">
        <v>6.889888162388333</v>
      </c>
      <c r="BH192" s="19">
        <v>6.889888162388333</v>
      </c>
      <c r="BI192" s="35" t="s">
        <v>39</v>
      </c>
      <c r="BJ192" s="19" t="s">
        <v>211</v>
      </c>
      <c r="BK192" s="19">
        <v>56.873333333333335</v>
      </c>
      <c r="BL192" s="19">
        <v>10.987454643554136</v>
      </c>
      <c r="BM192" s="19">
        <v>7.7770115598495888</v>
      </c>
      <c r="BN192" s="19">
        <v>7.7770115598495888</v>
      </c>
      <c r="BO192" s="35" t="s">
        <v>102</v>
      </c>
      <c r="BP192" s="19" t="s">
        <v>211</v>
      </c>
      <c r="BQ192" s="19">
        <v>358.80333333333334</v>
      </c>
      <c r="BR192" s="19">
        <v>21.391358760715303</v>
      </c>
      <c r="BS192" s="19">
        <v>2.3999723292884436</v>
      </c>
      <c r="BT192" s="19">
        <v>2.3999723292884436</v>
      </c>
      <c r="BU192" s="35" t="s">
        <v>165</v>
      </c>
      <c r="BV192" s="19" t="s">
        <v>211</v>
      </c>
      <c r="BW192" s="19">
        <v>502.08</v>
      </c>
      <c r="BX192" s="19">
        <v>35.415963757730665</v>
      </c>
      <c r="BY192" s="19">
        <v>2.8395562401467309</v>
      </c>
      <c r="BZ192" s="19">
        <v>2.8395562401467309</v>
      </c>
      <c r="CA192" s="35" t="s">
        <v>166</v>
      </c>
      <c r="CB192" s="19" t="s">
        <v>211</v>
      </c>
      <c r="CC192" s="19">
        <v>136.01666666666668</v>
      </c>
      <c r="CD192" s="19">
        <v>2.2500766685259994</v>
      </c>
      <c r="CE192" s="19">
        <v>0.66593144260600978</v>
      </c>
      <c r="CF192" s="19">
        <v>0.66593144260600978</v>
      </c>
      <c r="CG192" s="35" t="s">
        <v>167</v>
      </c>
      <c r="CH192" s="19" t="s">
        <v>211</v>
      </c>
      <c r="CI192" s="19" t="s">
        <v>164</v>
      </c>
      <c r="CJ192" s="19" t="s">
        <v>164</v>
      </c>
      <c r="CK192" s="19" t="s">
        <v>164</v>
      </c>
      <c r="CL192" s="19" t="s">
        <v>164</v>
      </c>
      <c r="CM192" s="35" t="s">
        <v>170</v>
      </c>
      <c r="CN192" s="19" t="s">
        <v>211</v>
      </c>
      <c r="CO192" s="19">
        <v>54.359999999999992</v>
      </c>
      <c r="CP192" s="19">
        <v>20.80936524863947</v>
      </c>
      <c r="CQ192" s="19">
        <v>15.410038263665083</v>
      </c>
      <c r="CR192" s="19">
        <v>15.410038263665083</v>
      </c>
      <c r="CS192" s="35" t="s">
        <v>171</v>
      </c>
      <c r="CT192" s="19" t="s">
        <v>211</v>
      </c>
      <c r="CU192" s="19">
        <v>45.353333333333332</v>
      </c>
      <c r="CV192" s="19">
        <v>11.220064775269945</v>
      </c>
      <c r="CW192" s="19">
        <v>9.9588796563414093</v>
      </c>
      <c r="CX192" s="19">
        <v>9.9588796563414093</v>
      </c>
      <c r="CY192" s="35" t="s">
        <v>172</v>
      </c>
      <c r="CZ192" s="19" t="s">
        <v>211</v>
      </c>
      <c r="DA192" s="19">
        <v>578.67000000000007</v>
      </c>
      <c r="DB192" s="19">
        <v>26.455903352980009</v>
      </c>
      <c r="DC192" s="19">
        <v>1.8404158280362941</v>
      </c>
      <c r="DD192" s="19">
        <v>1.8404158280362941</v>
      </c>
      <c r="DE192" s="35" t="s">
        <v>35</v>
      </c>
      <c r="DF192" s="19" t="s">
        <v>211</v>
      </c>
      <c r="DG192" s="19">
        <v>135.18666666666664</v>
      </c>
      <c r="DH192" s="19">
        <v>15.244923287438532</v>
      </c>
      <c r="DI192" s="19">
        <v>4.5395804367506631</v>
      </c>
      <c r="DJ192" s="19">
        <v>4.5395804367506631</v>
      </c>
    </row>
    <row r="193" spans="1:114">
      <c r="A193" s="35" t="s">
        <v>159</v>
      </c>
      <c r="B193" s="19" t="s">
        <v>203</v>
      </c>
      <c r="C193" s="19">
        <v>13233.366666666667</v>
      </c>
      <c r="D193" s="19">
        <v>503.92814637432338</v>
      </c>
      <c r="E193" s="19">
        <v>1.5329309833570519</v>
      </c>
      <c r="F193" s="19">
        <v>1.5329309833570519</v>
      </c>
      <c r="G193" s="35" t="s">
        <v>56</v>
      </c>
      <c r="H193" s="19" t="s">
        <v>203</v>
      </c>
      <c r="I193" s="19">
        <v>27342.920000000002</v>
      </c>
      <c r="J193" s="19">
        <v>364.1467036222819</v>
      </c>
      <c r="K193" s="19">
        <v>0.53611236403788332</v>
      </c>
      <c r="L193" s="19">
        <v>0.53611236403788332</v>
      </c>
      <c r="M193" s="35" t="s">
        <v>161</v>
      </c>
      <c r="N193" s="19" t="s">
        <v>203</v>
      </c>
      <c r="O193" s="19">
        <v>34325.006666666668</v>
      </c>
      <c r="P193" s="19">
        <v>619.14934790885229</v>
      </c>
      <c r="Q193" s="19">
        <v>0.72612120833667337</v>
      </c>
      <c r="R193" s="19">
        <v>0.72612120833667337</v>
      </c>
      <c r="S193" s="35" t="s">
        <v>162</v>
      </c>
      <c r="T193" s="19" t="s">
        <v>203</v>
      </c>
      <c r="U193" s="19">
        <v>4953.6600000000008</v>
      </c>
      <c r="V193" s="19">
        <v>371.63850807209366</v>
      </c>
      <c r="W193" s="19">
        <v>3.0200827660156153</v>
      </c>
      <c r="X193" s="19">
        <v>3.0200827660156153</v>
      </c>
      <c r="Y193" s="35" t="s">
        <v>163</v>
      </c>
      <c r="Z193" s="19" t="s">
        <v>203</v>
      </c>
      <c r="AA193" s="19">
        <v>112.93333333333334</v>
      </c>
      <c r="AB193" s="19">
        <v>11.73271504295583</v>
      </c>
      <c r="AC193" s="19">
        <v>4.1821606176839197</v>
      </c>
      <c r="AD193" s="19">
        <v>4.1821606176839197</v>
      </c>
      <c r="AE193" s="35" t="s">
        <v>37</v>
      </c>
      <c r="AF193" s="19" t="s">
        <v>203</v>
      </c>
      <c r="AG193" s="19">
        <v>54.533333333333339</v>
      </c>
      <c r="AH193" s="19">
        <v>13.524534864639271</v>
      </c>
      <c r="AI193" s="19">
        <v>9.9835414471038906</v>
      </c>
      <c r="AJ193" s="19">
        <v>9.9835414471038906</v>
      </c>
      <c r="AK193" s="35" t="s">
        <v>105</v>
      </c>
      <c r="AL193" s="19" t="s">
        <v>203</v>
      </c>
      <c r="AM193" s="19">
        <v>1421.7933333333333</v>
      </c>
      <c r="AN193" s="19">
        <v>123.71529640538536</v>
      </c>
      <c r="AO193" s="19">
        <v>3.502767072834863</v>
      </c>
      <c r="AP193" s="19">
        <v>3.502767072834863</v>
      </c>
      <c r="AQ193" s="35" t="s">
        <v>38</v>
      </c>
      <c r="AR193" s="19" t="s">
        <v>203</v>
      </c>
      <c r="AS193" s="19">
        <v>56512.236666666664</v>
      </c>
      <c r="AT193" s="19">
        <v>1058.8476437746199</v>
      </c>
      <c r="AU193" s="19">
        <v>0.75424998511588892</v>
      </c>
      <c r="AV193" s="19">
        <v>0.75424998511588892</v>
      </c>
      <c r="AW193" s="35" t="s">
        <v>104</v>
      </c>
      <c r="AX193" s="19" t="s">
        <v>203</v>
      </c>
      <c r="AY193" s="19" t="s">
        <v>164</v>
      </c>
      <c r="AZ193" s="19" t="s">
        <v>164</v>
      </c>
      <c r="BA193" s="19" t="s">
        <v>164</v>
      </c>
      <c r="BB193" s="19" t="s">
        <v>164</v>
      </c>
      <c r="BC193" s="35" t="s">
        <v>40</v>
      </c>
      <c r="BD193" s="19" t="s">
        <v>203</v>
      </c>
      <c r="BE193" s="19">
        <v>95.516666666666666</v>
      </c>
      <c r="BF193" s="19">
        <v>24.225174598555196</v>
      </c>
      <c r="BG193" s="19">
        <v>10.209679049160405</v>
      </c>
      <c r="BH193" s="19">
        <v>10.209679049160405</v>
      </c>
      <c r="BI193" s="35" t="s">
        <v>39</v>
      </c>
      <c r="BJ193" s="19" t="s">
        <v>203</v>
      </c>
      <c r="BK193" s="19">
        <v>55.5</v>
      </c>
      <c r="BL193" s="19">
        <v>11.073878018064601</v>
      </c>
      <c r="BM193" s="19">
        <v>8.0321365725828748</v>
      </c>
      <c r="BN193" s="19">
        <v>8.0321365725828748</v>
      </c>
      <c r="BO193" s="35" t="s">
        <v>102</v>
      </c>
      <c r="BP193" s="19" t="s">
        <v>203</v>
      </c>
      <c r="BQ193" s="19">
        <v>460.04333333333329</v>
      </c>
      <c r="BR193" s="19">
        <v>5.3853294439034221</v>
      </c>
      <c r="BS193" s="19">
        <v>0.47123535520167253</v>
      </c>
      <c r="BT193" s="19">
        <v>0.47123535520167253</v>
      </c>
      <c r="BU193" s="35" t="s">
        <v>165</v>
      </c>
      <c r="BV193" s="19" t="s">
        <v>203</v>
      </c>
      <c r="BW193" s="19">
        <v>1054.3366666666666</v>
      </c>
      <c r="BX193" s="19">
        <v>25.889271986454322</v>
      </c>
      <c r="BY193" s="19">
        <v>0.98847311119269898</v>
      </c>
      <c r="BZ193" s="19">
        <v>0.98847311119269898</v>
      </c>
      <c r="CA193" s="35" t="s">
        <v>166</v>
      </c>
      <c r="CB193" s="19" t="s">
        <v>203</v>
      </c>
      <c r="CC193" s="19">
        <v>131.06333333333333</v>
      </c>
      <c r="CD193" s="19">
        <v>9.1574876498404372</v>
      </c>
      <c r="CE193" s="19">
        <v>2.8126744268419315</v>
      </c>
      <c r="CF193" s="19">
        <v>2.8126744268419315</v>
      </c>
      <c r="CG193" s="35" t="s">
        <v>167</v>
      </c>
      <c r="CH193" s="19" t="s">
        <v>203</v>
      </c>
      <c r="CI193" s="19" t="s">
        <v>164</v>
      </c>
      <c r="CJ193" s="19" t="s">
        <v>164</v>
      </c>
      <c r="CK193" s="19" t="s">
        <v>164</v>
      </c>
      <c r="CL193" s="19" t="s">
        <v>164</v>
      </c>
      <c r="CM193" s="35" t="s">
        <v>170</v>
      </c>
      <c r="CN193" s="19" t="s">
        <v>203</v>
      </c>
      <c r="CO193" s="19">
        <v>46.375</v>
      </c>
      <c r="CP193" s="19">
        <v>26.857659000898586</v>
      </c>
      <c r="CQ193" s="19">
        <v>23.313558348986156</v>
      </c>
      <c r="CR193" s="19">
        <v>23.313558348986156</v>
      </c>
      <c r="CS193" s="35" t="s">
        <v>171</v>
      </c>
      <c r="CT193" s="19" t="s">
        <v>203</v>
      </c>
      <c r="CU193" s="19">
        <v>42.22</v>
      </c>
      <c r="CV193" s="19">
        <v>1.6112462660669031</v>
      </c>
      <c r="CW193" s="19">
        <v>1.5362716881271017</v>
      </c>
      <c r="CX193" s="19">
        <v>1.5362716881271017</v>
      </c>
      <c r="CY193" s="35" t="s">
        <v>172</v>
      </c>
      <c r="CZ193" s="19" t="s">
        <v>203</v>
      </c>
      <c r="DA193" s="19">
        <v>548.75</v>
      </c>
      <c r="DB193" s="19">
        <v>44.289583907901324</v>
      </c>
      <c r="DC193" s="19">
        <v>3.2490126257565373</v>
      </c>
      <c r="DD193" s="19">
        <v>3.2490126257565373</v>
      </c>
      <c r="DE193" s="35" t="s">
        <v>35</v>
      </c>
      <c r="DF193" s="19" t="s">
        <v>203</v>
      </c>
      <c r="DG193" s="19">
        <v>362.96333333333331</v>
      </c>
      <c r="DH193" s="19">
        <v>24.913193234730002</v>
      </c>
      <c r="DI193" s="19">
        <v>2.7630641876448898</v>
      </c>
      <c r="DJ193" s="19">
        <v>2.7630641876448898</v>
      </c>
    </row>
    <row r="194" spans="1:114">
      <c r="A194" s="35" t="s">
        <v>159</v>
      </c>
      <c r="B194" s="19" t="s">
        <v>204</v>
      </c>
      <c r="C194" s="19">
        <v>3230.5233333333331</v>
      </c>
      <c r="D194" s="19">
        <v>309.98558498145724</v>
      </c>
      <c r="E194" s="19">
        <v>3.8627175122232735</v>
      </c>
      <c r="F194" s="19">
        <v>3.8627175122232735</v>
      </c>
      <c r="G194" s="35" t="s">
        <v>56</v>
      </c>
      <c r="H194" s="19" t="s">
        <v>204</v>
      </c>
      <c r="I194" s="19">
        <v>32011.043333333335</v>
      </c>
      <c r="J194" s="19">
        <v>446.44660216557355</v>
      </c>
      <c r="K194" s="19">
        <v>0.56142794366834092</v>
      </c>
      <c r="L194" s="19">
        <v>0.56142794366834092</v>
      </c>
      <c r="M194" s="35" t="s">
        <v>161</v>
      </c>
      <c r="N194" s="19" t="s">
        <v>204</v>
      </c>
      <c r="O194" s="19">
        <v>18914.906666666666</v>
      </c>
      <c r="P194" s="19">
        <v>391.47595978265457</v>
      </c>
      <c r="Q194" s="19">
        <v>0.8331538911326295</v>
      </c>
      <c r="R194" s="19">
        <v>0.8331538911326295</v>
      </c>
      <c r="S194" s="35" t="s">
        <v>162</v>
      </c>
      <c r="T194" s="19" t="s">
        <v>204</v>
      </c>
      <c r="U194" s="19">
        <v>5259.583333333333</v>
      </c>
      <c r="V194" s="19">
        <v>186.4446591081963</v>
      </c>
      <c r="W194" s="19">
        <v>1.4269966010216326</v>
      </c>
      <c r="X194" s="19">
        <v>1.4269966010216326</v>
      </c>
      <c r="Y194" s="35" t="s">
        <v>163</v>
      </c>
      <c r="Z194" s="19" t="s">
        <v>204</v>
      </c>
      <c r="AA194" s="19">
        <v>110.00333333333333</v>
      </c>
      <c r="AB194" s="19">
        <v>28.01145157561848</v>
      </c>
      <c r="AC194" s="19">
        <v>10.25071364418975</v>
      </c>
      <c r="AD194" s="19">
        <v>10.25071364418975</v>
      </c>
      <c r="AE194" s="35" t="s">
        <v>37</v>
      </c>
      <c r="AF194" s="19" t="s">
        <v>204</v>
      </c>
      <c r="AG194" s="19">
        <v>66.653333333333336</v>
      </c>
      <c r="AH194" s="19">
        <v>26.036445538826882</v>
      </c>
      <c r="AI194" s="19">
        <v>15.724764621393586</v>
      </c>
      <c r="AJ194" s="19">
        <v>15.724764621393586</v>
      </c>
      <c r="AK194" s="35" t="s">
        <v>105</v>
      </c>
      <c r="AL194" s="19" t="s">
        <v>204</v>
      </c>
      <c r="AM194" s="19">
        <v>873.29333333333341</v>
      </c>
      <c r="AN194" s="19">
        <v>126.73154560665562</v>
      </c>
      <c r="AO194" s="19">
        <v>5.8418300560220517</v>
      </c>
      <c r="AP194" s="19">
        <v>5.8418300560220517</v>
      </c>
      <c r="AQ194" s="35" t="s">
        <v>38</v>
      </c>
      <c r="AR194" s="19" t="s">
        <v>204</v>
      </c>
      <c r="AS194" s="19">
        <v>39429.323333333334</v>
      </c>
      <c r="AT194" s="19">
        <v>625.31372535047501</v>
      </c>
      <c r="AU194" s="19">
        <v>0.63841483380091857</v>
      </c>
      <c r="AV194" s="19">
        <v>0.63841483380091857</v>
      </c>
      <c r="AW194" s="35" t="s">
        <v>104</v>
      </c>
      <c r="AX194" s="19" t="s">
        <v>204</v>
      </c>
      <c r="AY194" s="19" t="s">
        <v>164</v>
      </c>
      <c r="AZ194" s="19" t="s">
        <v>164</v>
      </c>
      <c r="BA194" s="19" t="s">
        <v>164</v>
      </c>
      <c r="BB194" s="19" t="s">
        <v>164</v>
      </c>
      <c r="BC194" s="35" t="s">
        <v>40</v>
      </c>
      <c r="BD194" s="19" t="s">
        <v>204</v>
      </c>
      <c r="BE194" s="19">
        <v>34.476666666666667</v>
      </c>
      <c r="BF194" s="19">
        <v>13.837434939250908</v>
      </c>
      <c r="BG194" s="19">
        <v>16.156774145743089</v>
      </c>
      <c r="BH194" s="19">
        <v>16.156774145743089</v>
      </c>
      <c r="BI194" s="35" t="s">
        <v>39</v>
      </c>
      <c r="BJ194" s="19" t="s">
        <v>204</v>
      </c>
      <c r="BK194" s="19">
        <v>32.096666666666664</v>
      </c>
      <c r="BL194" s="19">
        <v>18.376178203209854</v>
      </c>
      <c r="BM194" s="19">
        <v>23.047275532542308</v>
      </c>
      <c r="BN194" s="19">
        <v>23.047275532542308</v>
      </c>
      <c r="BO194" s="35" t="s">
        <v>102</v>
      </c>
      <c r="BP194" s="19" t="s">
        <v>204</v>
      </c>
      <c r="BQ194" s="19">
        <v>382.59666666666664</v>
      </c>
      <c r="BR194" s="19">
        <v>46.383263860812654</v>
      </c>
      <c r="BS194" s="19">
        <v>4.8802768060305857</v>
      </c>
      <c r="BT194" s="19">
        <v>4.8802768060305857</v>
      </c>
      <c r="BU194" s="35" t="s">
        <v>165</v>
      </c>
      <c r="BV194" s="19" t="s">
        <v>204</v>
      </c>
      <c r="BW194" s="19">
        <v>126.47666666666667</v>
      </c>
      <c r="BX194" s="19">
        <v>6.7462673862457914</v>
      </c>
      <c r="BY194" s="19">
        <v>2.1472245863076962</v>
      </c>
      <c r="BZ194" s="19">
        <v>2.1472245863076962</v>
      </c>
      <c r="CA194" s="35" t="s">
        <v>166</v>
      </c>
      <c r="CB194" s="19" t="s">
        <v>204</v>
      </c>
      <c r="CC194" s="19">
        <v>141.57333333333335</v>
      </c>
      <c r="CD194" s="19">
        <v>3.5675135187624374</v>
      </c>
      <c r="CE194" s="19">
        <v>1.0143982749290035</v>
      </c>
      <c r="CF194" s="19">
        <v>1.0143982749290035</v>
      </c>
      <c r="CG194" s="35" t="s">
        <v>167</v>
      </c>
      <c r="CH194" s="19" t="s">
        <v>204</v>
      </c>
      <c r="CI194" s="19" t="s">
        <v>164</v>
      </c>
      <c r="CJ194" s="19" t="s">
        <v>164</v>
      </c>
      <c r="CK194" s="19" t="s">
        <v>164</v>
      </c>
      <c r="CL194" s="19" t="s">
        <v>164</v>
      </c>
      <c r="CM194" s="35" t="s">
        <v>170</v>
      </c>
      <c r="CN194" s="19" t="s">
        <v>204</v>
      </c>
      <c r="CO194" s="19" t="s">
        <v>164</v>
      </c>
      <c r="CP194" s="19" t="s">
        <v>164</v>
      </c>
      <c r="CQ194" s="19" t="s">
        <v>164</v>
      </c>
      <c r="CR194" s="19" t="s">
        <v>164</v>
      </c>
      <c r="CS194" s="35" t="s">
        <v>171</v>
      </c>
      <c r="CT194" s="19" t="s">
        <v>204</v>
      </c>
      <c r="CU194" s="19" t="s">
        <v>164</v>
      </c>
      <c r="CV194" s="19" t="s">
        <v>164</v>
      </c>
      <c r="CW194" s="19" t="s">
        <v>164</v>
      </c>
      <c r="CX194" s="19" t="s">
        <v>164</v>
      </c>
      <c r="CY194" s="35" t="s">
        <v>172</v>
      </c>
      <c r="CZ194" s="19" t="s">
        <v>204</v>
      </c>
      <c r="DA194" s="19">
        <v>264.63666666666671</v>
      </c>
      <c r="DB194" s="19">
        <v>49.487940900656731</v>
      </c>
      <c r="DC194" s="19">
        <v>7.5278975247087434</v>
      </c>
      <c r="DD194" s="19">
        <v>7.5278975247087434</v>
      </c>
      <c r="DE194" s="35" t="s">
        <v>35</v>
      </c>
      <c r="DF194" s="19" t="s">
        <v>204</v>
      </c>
      <c r="DG194" s="19">
        <v>67.63666666666667</v>
      </c>
      <c r="DH194" s="19">
        <v>3.3822000965166814</v>
      </c>
      <c r="DI194" s="19">
        <v>2.0129891476273603</v>
      </c>
      <c r="DJ194" s="19">
        <v>2.0129891476273603</v>
      </c>
    </row>
    <row r="195" spans="1:114">
      <c r="A195" s="35" t="s">
        <v>159</v>
      </c>
      <c r="B195" s="19" t="s">
        <v>205</v>
      </c>
      <c r="C195" s="19">
        <v>622.45499999999993</v>
      </c>
      <c r="D195" s="19">
        <v>238.10043672804576</v>
      </c>
      <c r="E195" s="19">
        <v>15.398434294822454</v>
      </c>
      <c r="F195" s="19">
        <v>15.398434294822454</v>
      </c>
      <c r="G195" s="35" t="s">
        <v>56</v>
      </c>
      <c r="H195" s="19" t="s">
        <v>205</v>
      </c>
      <c r="I195" s="19">
        <v>29213.676666666666</v>
      </c>
      <c r="J195" s="19">
        <v>712.18302436023669</v>
      </c>
      <c r="K195" s="19">
        <v>0.98136311647642194</v>
      </c>
      <c r="L195" s="19">
        <v>0.98136311647642194</v>
      </c>
      <c r="M195" s="35" t="s">
        <v>161</v>
      </c>
      <c r="N195" s="19" t="s">
        <v>205</v>
      </c>
      <c r="O195" s="19">
        <v>4033.6166666666668</v>
      </c>
      <c r="P195" s="19">
        <v>407.94000655855871</v>
      </c>
      <c r="Q195" s="19">
        <v>4.0712334658429477</v>
      </c>
      <c r="R195" s="19">
        <v>4.0712334658429477</v>
      </c>
      <c r="S195" s="35" t="s">
        <v>162</v>
      </c>
      <c r="T195" s="19" t="s">
        <v>205</v>
      </c>
      <c r="U195" s="19">
        <v>5912.836666666667</v>
      </c>
      <c r="V195" s="19">
        <v>288.54806568250729</v>
      </c>
      <c r="W195" s="19">
        <v>1.9644755004671843</v>
      </c>
      <c r="X195" s="19">
        <v>1.9644755004671843</v>
      </c>
      <c r="Y195" s="35" t="s">
        <v>163</v>
      </c>
      <c r="Z195" s="19" t="s">
        <v>205</v>
      </c>
      <c r="AA195" s="19">
        <v>157.58333333333334</v>
      </c>
      <c r="AB195" s="19">
        <v>34.480657685374197</v>
      </c>
      <c r="AC195" s="19">
        <v>8.808249143661806</v>
      </c>
      <c r="AD195" s="19">
        <v>8.808249143661806</v>
      </c>
      <c r="AE195" s="35" t="s">
        <v>37</v>
      </c>
      <c r="AF195" s="19" t="s">
        <v>205</v>
      </c>
      <c r="AG195" s="19">
        <v>97.783333333333346</v>
      </c>
      <c r="AH195" s="19">
        <v>10.683592527223661</v>
      </c>
      <c r="AI195" s="19">
        <v>4.3982185905491704</v>
      </c>
      <c r="AJ195" s="19">
        <v>4.3982185905491704</v>
      </c>
      <c r="AK195" s="35" t="s">
        <v>105</v>
      </c>
      <c r="AL195" s="19" t="s">
        <v>205</v>
      </c>
      <c r="AM195" s="19">
        <v>713.00333333333344</v>
      </c>
      <c r="AN195" s="19">
        <v>95.106348052514463</v>
      </c>
      <c r="AO195" s="19">
        <v>5.369604238061024</v>
      </c>
      <c r="AP195" s="19">
        <v>5.369604238061024</v>
      </c>
      <c r="AQ195" s="35" t="s">
        <v>38</v>
      </c>
      <c r="AR195" s="19" t="s">
        <v>205</v>
      </c>
      <c r="AS195" s="19">
        <v>53906.96</v>
      </c>
      <c r="AT195" s="19">
        <v>320.56129356964129</v>
      </c>
      <c r="AU195" s="19">
        <v>0.23938149387107946</v>
      </c>
      <c r="AV195" s="19">
        <v>0.23938149387107946</v>
      </c>
      <c r="AW195" s="35" t="s">
        <v>104</v>
      </c>
      <c r="AX195" s="19" t="s">
        <v>205</v>
      </c>
      <c r="AY195" s="19" t="s">
        <v>164</v>
      </c>
      <c r="AZ195" s="19" t="s">
        <v>164</v>
      </c>
      <c r="BA195" s="19" t="s">
        <v>164</v>
      </c>
      <c r="BB195" s="19" t="s">
        <v>164</v>
      </c>
      <c r="BC195" s="35" t="s">
        <v>40</v>
      </c>
      <c r="BD195" s="19" t="s">
        <v>205</v>
      </c>
      <c r="BE195" s="19">
        <v>47.110000000000007</v>
      </c>
      <c r="BF195" s="19">
        <v>30.612681244730126</v>
      </c>
      <c r="BG195" s="19">
        <v>26.158485576356817</v>
      </c>
      <c r="BH195" s="19">
        <v>26.158485576356817</v>
      </c>
      <c r="BI195" s="35" t="s">
        <v>39</v>
      </c>
      <c r="BJ195" s="19" t="s">
        <v>205</v>
      </c>
      <c r="BK195" s="19">
        <v>61.71</v>
      </c>
      <c r="BL195" s="19">
        <v>11.187421126112641</v>
      </c>
      <c r="BM195" s="19">
        <v>7.297914518950507</v>
      </c>
      <c r="BN195" s="19">
        <v>7.297914518950507</v>
      </c>
      <c r="BO195" s="35" t="s">
        <v>102</v>
      </c>
      <c r="BP195" s="19" t="s">
        <v>205</v>
      </c>
      <c r="BQ195" s="19">
        <v>326.41666666666669</v>
      </c>
      <c r="BR195" s="19">
        <v>10.583252721948893</v>
      </c>
      <c r="BS195" s="19">
        <v>1.305182293964265</v>
      </c>
      <c r="BT195" s="19">
        <v>1.305182293964265</v>
      </c>
      <c r="BU195" s="35" t="s">
        <v>165</v>
      </c>
      <c r="BV195" s="19" t="s">
        <v>205</v>
      </c>
      <c r="BW195" s="19">
        <v>52.95333333333334</v>
      </c>
      <c r="BX195" s="19">
        <v>5.6656495819266111</v>
      </c>
      <c r="BY195" s="19">
        <v>4.3070581839488504</v>
      </c>
      <c r="BZ195" s="19">
        <v>4.3070581839488504</v>
      </c>
      <c r="CA195" s="35" t="s">
        <v>166</v>
      </c>
      <c r="CB195" s="19" t="s">
        <v>205</v>
      </c>
      <c r="CC195" s="19">
        <v>145.72666666666666</v>
      </c>
      <c r="CD195" s="19">
        <v>4.1201004745306813</v>
      </c>
      <c r="CE195" s="19">
        <v>1.1381332418680588</v>
      </c>
      <c r="CF195" s="19">
        <v>1.1381332418680588</v>
      </c>
      <c r="CG195" s="35" t="s">
        <v>167</v>
      </c>
      <c r="CH195" s="19" t="s">
        <v>205</v>
      </c>
      <c r="CI195" s="19" t="s">
        <v>164</v>
      </c>
      <c r="CJ195" s="19" t="s">
        <v>164</v>
      </c>
      <c r="CK195" s="19" t="s">
        <v>164</v>
      </c>
      <c r="CL195" s="19" t="s">
        <v>164</v>
      </c>
      <c r="CM195" s="35" t="s">
        <v>170</v>
      </c>
      <c r="CN195" s="19" t="s">
        <v>205</v>
      </c>
      <c r="CO195" s="19" t="s">
        <v>164</v>
      </c>
      <c r="CP195" s="19" t="s">
        <v>164</v>
      </c>
      <c r="CQ195" s="19" t="s">
        <v>164</v>
      </c>
      <c r="CR195" s="19" t="s">
        <v>164</v>
      </c>
      <c r="CS195" s="35" t="s">
        <v>171</v>
      </c>
      <c r="CT195" s="19" t="s">
        <v>205</v>
      </c>
      <c r="CU195" s="19">
        <v>22.953333333333333</v>
      </c>
      <c r="CV195" s="19">
        <v>9.0759232850318927</v>
      </c>
      <c r="CW195" s="19">
        <v>15.917299379681083</v>
      </c>
      <c r="CX195" s="19">
        <v>15.917299379681083</v>
      </c>
      <c r="CY195" s="35" t="s">
        <v>172</v>
      </c>
      <c r="CZ195" s="19" t="s">
        <v>205</v>
      </c>
      <c r="DA195" s="19">
        <v>358.75333333333333</v>
      </c>
      <c r="DB195" s="19">
        <v>52.493687782247271</v>
      </c>
      <c r="DC195" s="19">
        <v>5.8902736402941542</v>
      </c>
      <c r="DD195" s="19">
        <v>5.8902736402941542</v>
      </c>
      <c r="DE195" s="35" t="s">
        <v>35</v>
      </c>
      <c r="DF195" s="19" t="s">
        <v>205</v>
      </c>
      <c r="DG195" s="19">
        <v>53.053333333333335</v>
      </c>
      <c r="DH195" s="19">
        <v>9.1743188883713316</v>
      </c>
      <c r="DI195" s="19">
        <v>6.9612220625645609</v>
      </c>
      <c r="DJ195" s="19">
        <v>6.9612220625645609</v>
      </c>
    </row>
    <row r="196" spans="1:114">
      <c r="A196" s="35" t="s">
        <v>159</v>
      </c>
      <c r="B196" s="19" t="s">
        <v>206</v>
      </c>
      <c r="C196" s="19">
        <v>678.88499999999999</v>
      </c>
      <c r="D196" s="19">
        <v>358.45928530499492</v>
      </c>
      <c r="E196" s="19">
        <v>21.255334973778908</v>
      </c>
      <c r="F196" s="19">
        <v>21.255334973778908</v>
      </c>
      <c r="G196" s="35" t="s">
        <v>56</v>
      </c>
      <c r="H196" s="19" t="s">
        <v>206</v>
      </c>
      <c r="I196" s="19">
        <v>31464.166666666668</v>
      </c>
      <c r="J196" s="19">
        <v>542.21884271522867</v>
      </c>
      <c r="K196" s="19">
        <v>0.69371758563511654</v>
      </c>
      <c r="L196" s="19">
        <v>0.69371758563511654</v>
      </c>
      <c r="M196" s="35" t="s">
        <v>161</v>
      </c>
      <c r="N196" s="19" t="s">
        <v>206</v>
      </c>
      <c r="O196" s="19">
        <v>3467.2933333333335</v>
      </c>
      <c r="P196" s="19">
        <v>146.0442166642782</v>
      </c>
      <c r="Q196" s="19">
        <v>1.695579320268306</v>
      </c>
      <c r="R196" s="19">
        <v>1.695579320268306</v>
      </c>
      <c r="S196" s="35" t="s">
        <v>162</v>
      </c>
      <c r="T196" s="19" t="s">
        <v>206</v>
      </c>
      <c r="U196" s="19">
        <v>7289.48</v>
      </c>
      <c r="V196" s="19">
        <v>182.06585927301299</v>
      </c>
      <c r="W196" s="19">
        <v>1.0054403229312705</v>
      </c>
      <c r="X196" s="19">
        <v>1.0054403229312705</v>
      </c>
      <c r="Y196" s="35" t="s">
        <v>163</v>
      </c>
      <c r="Z196" s="19" t="s">
        <v>206</v>
      </c>
      <c r="AA196" s="19">
        <v>176.21</v>
      </c>
      <c r="AB196" s="19">
        <v>35.570223814620881</v>
      </c>
      <c r="AC196" s="19">
        <v>8.1260666250622648</v>
      </c>
      <c r="AD196" s="19">
        <v>8.1260666250622648</v>
      </c>
      <c r="AE196" s="35" t="s">
        <v>37</v>
      </c>
      <c r="AF196" s="19" t="s">
        <v>206</v>
      </c>
      <c r="AG196" s="19">
        <v>97.63666666666667</v>
      </c>
      <c r="AH196" s="19">
        <v>19.317223054898605</v>
      </c>
      <c r="AI196" s="19">
        <v>7.9644553630464188</v>
      </c>
      <c r="AJ196" s="19">
        <v>7.9644553630464188</v>
      </c>
      <c r="AK196" s="35" t="s">
        <v>105</v>
      </c>
      <c r="AL196" s="19" t="s">
        <v>206</v>
      </c>
      <c r="AM196" s="19">
        <v>736.82333333333338</v>
      </c>
      <c r="AN196" s="19">
        <v>82.959006562280948</v>
      </c>
      <c r="AO196" s="19">
        <v>4.5323611096807515</v>
      </c>
      <c r="AP196" s="19">
        <v>4.5323611096807515</v>
      </c>
      <c r="AQ196" s="35" t="s">
        <v>38</v>
      </c>
      <c r="AR196" s="19" t="s">
        <v>206</v>
      </c>
      <c r="AS196" s="19">
        <v>58328.313333333332</v>
      </c>
      <c r="AT196" s="19">
        <v>809.36564218907074</v>
      </c>
      <c r="AU196" s="19">
        <v>0.55858552634034286</v>
      </c>
      <c r="AV196" s="19">
        <v>0.55858552634034286</v>
      </c>
      <c r="AW196" s="35" t="s">
        <v>104</v>
      </c>
      <c r="AX196" s="19" t="s">
        <v>206</v>
      </c>
      <c r="AY196" s="19" t="s">
        <v>164</v>
      </c>
      <c r="AZ196" s="19" t="s">
        <v>164</v>
      </c>
      <c r="BA196" s="19" t="s">
        <v>164</v>
      </c>
      <c r="BB196" s="19" t="s">
        <v>164</v>
      </c>
      <c r="BC196" s="35" t="s">
        <v>40</v>
      </c>
      <c r="BD196" s="19" t="s">
        <v>206</v>
      </c>
      <c r="BE196" s="19">
        <v>45.536666666666669</v>
      </c>
      <c r="BF196" s="19">
        <v>31.007057601175568</v>
      </c>
      <c r="BG196" s="19">
        <v>27.410922485974439</v>
      </c>
      <c r="BH196" s="19">
        <v>27.410922485974439</v>
      </c>
      <c r="BI196" s="35" t="s">
        <v>39</v>
      </c>
      <c r="BJ196" s="19" t="s">
        <v>206</v>
      </c>
      <c r="BK196" s="19">
        <v>57.513333333333328</v>
      </c>
      <c r="BL196" s="19">
        <v>18.336644192106867</v>
      </c>
      <c r="BM196" s="19">
        <v>12.834402380290868</v>
      </c>
      <c r="BN196" s="19">
        <v>12.834402380290868</v>
      </c>
      <c r="BO196" s="35" t="s">
        <v>102</v>
      </c>
      <c r="BP196" s="19" t="s">
        <v>206</v>
      </c>
      <c r="BQ196" s="19">
        <v>235.6</v>
      </c>
      <c r="BR196" s="19">
        <v>19.679937243663403</v>
      </c>
      <c r="BS196" s="19">
        <v>3.3625810036543138</v>
      </c>
      <c r="BT196" s="19">
        <v>3.3625810036543138</v>
      </c>
      <c r="BU196" s="35" t="s">
        <v>165</v>
      </c>
      <c r="BV196" s="19" t="s">
        <v>206</v>
      </c>
      <c r="BW196" s="19">
        <v>70.293333333333337</v>
      </c>
      <c r="BX196" s="19">
        <v>3.5104947257292896</v>
      </c>
      <c r="BY196" s="19">
        <v>2.0103816835182373</v>
      </c>
      <c r="BZ196" s="19">
        <v>2.0103816835182373</v>
      </c>
      <c r="CA196" s="35" t="s">
        <v>166</v>
      </c>
      <c r="CB196" s="19" t="s">
        <v>206</v>
      </c>
      <c r="CC196" s="19">
        <v>161.55666666666664</v>
      </c>
      <c r="CD196" s="19">
        <v>5.3212951211506523</v>
      </c>
      <c r="CE196" s="19">
        <v>1.3259183890883948</v>
      </c>
      <c r="CF196" s="19">
        <v>1.3259183890883948</v>
      </c>
      <c r="CG196" s="35" t="s">
        <v>167</v>
      </c>
      <c r="CH196" s="19" t="s">
        <v>206</v>
      </c>
      <c r="CI196" s="19" t="s">
        <v>164</v>
      </c>
      <c r="CJ196" s="19" t="s">
        <v>164</v>
      </c>
      <c r="CK196" s="19" t="s">
        <v>164</v>
      </c>
      <c r="CL196" s="19" t="s">
        <v>164</v>
      </c>
      <c r="CM196" s="35" t="s">
        <v>170</v>
      </c>
      <c r="CN196" s="19" t="s">
        <v>206</v>
      </c>
      <c r="CO196" s="19" t="s">
        <v>164</v>
      </c>
      <c r="CP196" s="19" t="s">
        <v>164</v>
      </c>
      <c r="CQ196" s="19" t="s">
        <v>164</v>
      </c>
      <c r="CR196" s="19" t="s">
        <v>164</v>
      </c>
      <c r="CS196" s="35" t="s">
        <v>171</v>
      </c>
      <c r="CT196" s="19" t="s">
        <v>206</v>
      </c>
      <c r="CU196" s="19">
        <v>12.286666666666667</v>
      </c>
      <c r="CV196" s="19">
        <v>3.6646153547140106</v>
      </c>
      <c r="CW196" s="19">
        <v>12.006561586621242</v>
      </c>
      <c r="CX196" s="19">
        <v>12.006561586621242</v>
      </c>
      <c r="CY196" s="35" t="s">
        <v>172</v>
      </c>
      <c r="CZ196" s="19" t="s">
        <v>206</v>
      </c>
      <c r="DA196" s="19">
        <v>325.90333333333336</v>
      </c>
      <c r="DB196" s="19">
        <v>17.251461542609221</v>
      </c>
      <c r="DC196" s="19">
        <v>2.1308919268221267</v>
      </c>
      <c r="DD196" s="19">
        <v>2.1308919268221267</v>
      </c>
      <c r="DE196" s="35" t="s">
        <v>35</v>
      </c>
      <c r="DF196" s="19" t="s">
        <v>206</v>
      </c>
      <c r="DG196" s="19">
        <v>58.449999999999996</v>
      </c>
      <c r="DH196" s="19">
        <v>9.8624021449328492</v>
      </c>
      <c r="DI196" s="19">
        <v>6.7923885896058644</v>
      </c>
      <c r="DJ196" s="19">
        <v>6.7923885896058644</v>
      </c>
    </row>
    <row r="197" spans="1:114">
      <c r="A197" s="35" t="s">
        <v>159</v>
      </c>
      <c r="B197" s="19" t="s">
        <v>207</v>
      </c>
      <c r="C197" s="19">
        <v>503.05</v>
      </c>
      <c r="D197" s="19" t="s">
        <v>164</v>
      </c>
      <c r="E197" s="19" t="s">
        <v>164</v>
      </c>
      <c r="F197" s="19" t="s">
        <v>164</v>
      </c>
      <c r="G197" s="35" t="s">
        <v>56</v>
      </c>
      <c r="H197" s="19" t="s">
        <v>207</v>
      </c>
      <c r="I197" s="19">
        <v>25879.823333333334</v>
      </c>
      <c r="J197" s="19">
        <v>255.83651081075013</v>
      </c>
      <c r="K197" s="19">
        <v>0.39794728689786679</v>
      </c>
      <c r="L197" s="19">
        <v>0.39794728689786679</v>
      </c>
      <c r="M197" s="35" t="s">
        <v>161</v>
      </c>
      <c r="N197" s="19" t="s">
        <v>207</v>
      </c>
      <c r="O197" s="19">
        <v>4715.5966666666673</v>
      </c>
      <c r="P197" s="19">
        <v>162.30990128538215</v>
      </c>
      <c r="Q197" s="19">
        <v>1.3855834703084291</v>
      </c>
      <c r="R197" s="19">
        <v>1.3855834703084291</v>
      </c>
      <c r="S197" s="35" t="s">
        <v>162</v>
      </c>
      <c r="T197" s="19" t="s">
        <v>207</v>
      </c>
      <c r="U197" s="19">
        <v>6000.6566666666668</v>
      </c>
      <c r="V197" s="19">
        <v>32.721453202984087</v>
      </c>
      <c r="W197" s="19">
        <v>0.21951193405297215</v>
      </c>
      <c r="X197" s="19">
        <v>0.21951193405297215</v>
      </c>
      <c r="Y197" s="35" t="s">
        <v>163</v>
      </c>
      <c r="Z197" s="19" t="s">
        <v>207</v>
      </c>
      <c r="AA197" s="19">
        <v>126.67333333333333</v>
      </c>
      <c r="AB197" s="19">
        <v>13.583585137407022</v>
      </c>
      <c r="AC197" s="19">
        <v>4.3167166487199173</v>
      </c>
      <c r="AD197" s="19">
        <v>4.3167166487199173</v>
      </c>
      <c r="AE197" s="35" t="s">
        <v>37</v>
      </c>
      <c r="AF197" s="19" t="s">
        <v>207</v>
      </c>
      <c r="AG197" s="19">
        <v>79.936666666666667</v>
      </c>
      <c r="AH197" s="19">
        <v>13.370162106640093</v>
      </c>
      <c r="AI197" s="19">
        <v>6.7330985422111596</v>
      </c>
      <c r="AJ197" s="19">
        <v>6.7330985422111596</v>
      </c>
      <c r="AK197" s="35" t="s">
        <v>105</v>
      </c>
      <c r="AL197" s="19" t="s">
        <v>207</v>
      </c>
      <c r="AM197" s="19">
        <v>1359.66</v>
      </c>
      <c r="AN197" s="19">
        <v>54.324843083697445</v>
      </c>
      <c r="AO197" s="19">
        <v>1.6083941745303163</v>
      </c>
      <c r="AP197" s="19">
        <v>1.6083941745303163</v>
      </c>
      <c r="AQ197" s="35" t="s">
        <v>38</v>
      </c>
      <c r="AR197" s="19" t="s">
        <v>207</v>
      </c>
      <c r="AS197" s="19">
        <v>44125.333333333336</v>
      </c>
      <c r="AT197" s="19">
        <v>407.90692305449136</v>
      </c>
      <c r="AU197" s="19">
        <v>0.37213233603046159</v>
      </c>
      <c r="AV197" s="19">
        <v>0.37213233603046159</v>
      </c>
      <c r="AW197" s="35" t="s">
        <v>104</v>
      </c>
      <c r="AX197" s="19" t="s">
        <v>207</v>
      </c>
      <c r="AY197" s="19" t="s">
        <v>164</v>
      </c>
      <c r="AZ197" s="19" t="s">
        <v>164</v>
      </c>
      <c r="BA197" s="19" t="s">
        <v>164</v>
      </c>
      <c r="BB197" s="19" t="s">
        <v>164</v>
      </c>
      <c r="BC197" s="35" t="s">
        <v>40</v>
      </c>
      <c r="BD197" s="19" t="s">
        <v>207</v>
      </c>
      <c r="BE197" s="19">
        <v>36.489999999999995</v>
      </c>
      <c r="BF197" s="19">
        <v>2.3186468202214576</v>
      </c>
      <c r="BG197" s="19">
        <v>2.5579088823410334</v>
      </c>
      <c r="BH197" s="19">
        <v>2.5579088823410334</v>
      </c>
      <c r="BI197" s="35" t="s">
        <v>39</v>
      </c>
      <c r="BJ197" s="19" t="s">
        <v>207</v>
      </c>
      <c r="BK197" s="19">
        <v>38.756666666666668</v>
      </c>
      <c r="BL197" s="19">
        <v>39.195948864741169</v>
      </c>
      <c r="BM197" s="19">
        <v>40.711686796066829</v>
      </c>
      <c r="BN197" s="19">
        <v>40.711686796066829</v>
      </c>
      <c r="BO197" s="35" t="s">
        <v>102</v>
      </c>
      <c r="BP197" s="19" t="s">
        <v>207</v>
      </c>
      <c r="BQ197" s="19">
        <v>137.82666666666665</v>
      </c>
      <c r="BR197" s="19">
        <v>28.364646869347606</v>
      </c>
      <c r="BS197" s="19">
        <v>8.2845411662929553</v>
      </c>
      <c r="BT197" s="19">
        <v>8.2845411662929553</v>
      </c>
      <c r="BU197" s="35" t="s">
        <v>165</v>
      </c>
      <c r="BV197" s="19" t="s">
        <v>207</v>
      </c>
      <c r="BW197" s="19">
        <v>20.673333333333332</v>
      </c>
      <c r="BX197" s="19">
        <v>5.8033908940330585</v>
      </c>
      <c r="BY197" s="19">
        <v>11.300447679149823</v>
      </c>
      <c r="BZ197" s="19">
        <v>11.300447679149823</v>
      </c>
      <c r="CA197" s="35" t="s">
        <v>166</v>
      </c>
      <c r="CB197" s="19" t="s">
        <v>207</v>
      </c>
      <c r="CC197" s="19">
        <v>131.98666666666668</v>
      </c>
      <c r="CD197" s="19">
        <v>6.6281492864119098</v>
      </c>
      <c r="CE197" s="19">
        <v>2.0215596136357732</v>
      </c>
      <c r="CF197" s="19">
        <v>2.0215596136357732</v>
      </c>
      <c r="CG197" s="35" t="s">
        <v>167</v>
      </c>
      <c r="CH197" s="19" t="s">
        <v>207</v>
      </c>
      <c r="CI197" s="19" t="s">
        <v>164</v>
      </c>
      <c r="CJ197" s="19" t="s">
        <v>164</v>
      </c>
      <c r="CK197" s="19" t="s">
        <v>164</v>
      </c>
      <c r="CL197" s="19" t="s">
        <v>164</v>
      </c>
      <c r="CM197" s="35" t="s">
        <v>170</v>
      </c>
      <c r="CN197" s="19" t="s">
        <v>207</v>
      </c>
      <c r="CO197" s="19" t="s">
        <v>164</v>
      </c>
      <c r="CP197" s="19" t="s">
        <v>164</v>
      </c>
      <c r="CQ197" s="19" t="s">
        <v>164</v>
      </c>
      <c r="CR197" s="19" t="s">
        <v>164</v>
      </c>
      <c r="CS197" s="35" t="s">
        <v>171</v>
      </c>
      <c r="CT197" s="19" t="s">
        <v>207</v>
      </c>
      <c r="CU197" s="19" t="s">
        <v>164</v>
      </c>
      <c r="CV197" s="19" t="s">
        <v>164</v>
      </c>
      <c r="CW197" s="19" t="s">
        <v>164</v>
      </c>
      <c r="CX197" s="19" t="s">
        <v>164</v>
      </c>
      <c r="CY197" s="35" t="s">
        <v>172</v>
      </c>
      <c r="CZ197" s="19" t="s">
        <v>207</v>
      </c>
      <c r="DA197" s="19">
        <v>72.010000000000005</v>
      </c>
      <c r="DB197" s="19">
        <v>40.675727847174862</v>
      </c>
      <c r="DC197" s="19">
        <v>22.738763989906456</v>
      </c>
      <c r="DD197" s="19">
        <v>22.738763989906456</v>
      </c>
      <c r="DE197" s="35" t="s">
        <v>35</v>
      </c>
      <c r="DF197" s="19" t="s">
        <v>207</v>
      </c>
      <c r="DG197" s="19">
        <v>33.31666666666667</v>
      </c>
      <c r="DH197" s="19">
        <v>5.4557417936077668</v>
      </c>
      <c r="DI197" s="19">
        <v>6.5919908586021272</v>
      </c>
      <c r="DJ197" s="19">
        <v>6.5919908586021272</v>
      </c>
    </row>
    <row r="200" spans="1:114">
      <c r="V200">
        <v>-16.418157000000001</v>
      </c>
      <c r="W200">
        <v>-68.047532000000004</v>
      </c>
    </row>
    <row r="201" spans="1:114">
      <c r="A201" s="26" t="s">
        <v>290</v>
      </c>
      <c r="V201">
        <v>-16.447838999999998</v>
      </c>
      <c r="W201">
        <v>-68.087594999999993</v>
      </c>
    </row>
    <row r="202" spans="1:114">
      <c r="A202" s="35" t="s">
        <v>191</v>
      </c>
      <c r="B202" s="35" t="s">
        <v>108</v>
      </c>
      <c r="C202" s="35" t="s">
        <v>159</v>
      </c>
      <c r="D202" s="35" t="s">
        <v>56</v>
      </c>
      <c r="E202" s="35" t="s">
        <v>161</v>
      </c>
      <c r="F202" s="35" t="s">
        <v>162</v>
      </c>
      <c r="G202" s="35" t="s">
        <v>163</v>
      </c>
      <c r="H202" s="35" t="s">
        <v>37</v>
      </c>
      <c r="I202" s="35" t="s">
        <v>105</v>
      </c>
      <c r="J202" s="35" t="s">
        <v>38</v>
      </c>
      <c r="K202" s="35" t="s">
        <v>40</v>
      </c>
      <c r="L202" s="35" t="s">
        <v>39</v>
      </c>
      <c r="M202" s="35" t="s">
        <v>102</v>
      </c>
      <c r="N202" s="35" t="s">
        <v>165</v>
      </c>
      <c r="O202" s="35" t="s">
        <v>166</v>
      </c>
      <c r="P202" s="35" t="s">
        <v>167</v>
      </c>
      <c r="Q202" s="35" t="s">
        <v>170</v>
      </c>
      <c r="R202" s="35" t="s">
        <v>171</v>
      </c>
      <c r="S202" s="35" t="s">
        <v>172</v>
      </c>
      <c r="T202" s="35" t="s">
        <v>35</v>
      </c>
      <c r="U202" s="36" t="s">
        <v>168</v>
      </c>
      <c r="V202" s="29" t="s">
        <v>106</v>
      </c>
      <c r="W202" s="29" t="s">
        <v>107</v>
      </c>
    </row>
    <row r="203" spans="1:114">
      <c r="A203" s="19" t="s">
        <v>192</v>
      </c>
      <c r="B203">
        <v>1.01</v>
      </c>
      <c r="C203" s="19">
        <v>1613.7633333333333</v>
      </c>
      <c r="D203" s="19">
        <v>23990.763333333332</v>
      </c>
      <c r="E203" s="19">
        <v>2727.2566666666667</v>
      </c>
      <c r="F203" s="19">
        <v>6174.1966666666667</v>
      </c>
      <c r="G203" s="19">
        <v>145.45666666666668</v>
      </c>
      <c r="H203" s="19">
        <v>86.696666666666673</v>
      </c>
      <c r="I203" s="19">
        <v>1423.36</v>
      </c>
      <c r="J203" s="19">
        <v>52369.79</v>
      </c>
      <c r="K203" s="19">
        <v>45.06</v>
      </c>
      <c r="L203" s="19">
        <v>36.523333333333333</v>
      </c>
      <c r="M203" s="19">
        <v>252.79333333333332</v>
      </c>
      <c r="N203" s="19">
        <v>68.36</v>
      </c>
      <c r="O203" s="19">
        <v>130.14666666666668</v>
      </c>
      <c r="P203" s="19">
        <v>0</v>
      </c>
      <c r="Q203" s="19">
        <v>0</v>
      </c>
      <c r="R203" s="19">
        <v>0</v>
      </c>
      <c r="S203" s="19">
        <v>234.35999999999999</v>
      </c>
      <c r="T203" s="19">
        <v>33.663333333333334</v>
      </c>
      <c r="U203" s="19">
        <v>0</v>
      </c>
      <c r="V203">
        <v>-16.419516999999999</v>
      </c>
      <c r="W203">
        <v>-68.052735999999996</v>
      </c>
    </row>
    <row r="204" spans="1:114">
      <c r="A204" s="19" t="s">
        <v>193</v>
      </c>
      <c r="B204">
        <v>1</v>
      </c>
      <c r="C204" s="19" t="s">
        <v>164</v>
      </c>
      <c r="D204" s="19">
        <v>32580.35666666667</v>
      </c>
      <c r="E204" s="19">
        <v>2695.9</v>
      </c>
      <c r="F204" s="19">
        <v>7939.246666666666</v>
      </c>
      <c r="G204" s="19">
        <v>180.10333333333335</v>
      </c>
      <c r="H204" s="19">
        <v>101.35666666666667</v>
      </c>
      <c r="I204" s="19">
        <v>955.46666666666658</v>
      </c>
      <c r="J204" s="19">
        <v>65303.29</v>
      </c>
      <c r="K204" s="19">
        <v>37.68</v>
      </c>
      <c r="L204" s="19">
        <v>61.303333333333335</v>
      </c>
      <c r="M204" s="19">
        <v>245.10333333333332</v>
      </c>
      <c r="N204" s="19">
        <v>107.75</v>
      </c>
      <c r="O204" s="19">
        <v>164.78</v>
      </c>
      <c r="P204" s="19">
        <v>0</v>
      </c>
      <c r="Q204" s="19">
        <v>0</v>
      </c>
      <c r="R204" s="19">
        <v>0</v>
      </c>
      <c r="S204" s="19">
        <v>213.59666666666666</v>
      </c>
      <c r="T204" s="19">
        <v>74.143333333333331</v>
      </c>
      <c r="U204" s="19">
        <v>0</v>
      </c>
      <c r="V204">
        <v>-16.426220000000001</v>
      </c>
      <c r="W204">
        <v>-68.058149999999998</v>
      </c>
    </row>
    <row r="205" spans="1:114">
      <c r="A205" s="19" t="s">
        <v>194</v>
      </c>
      <c r="B205">
        <v>1.01</v>
      </c>
      <c r="C205" s="19">
        <v>594.02</v>
      </c>
      <c r="D205" s="19">
        <v>30396.420000000002</v>
      </c>
      <c r="E205" s="19">
        <v>3257.3766666666666</v>
      </c>
      <c r="F205" s="19">
        <v>6090.7033333333338</v>
      </c>
      <c r="G205" s="19">
        <v>157.03</v>
      </c>
      <c r="H205" s="19">
        <v>84.303333333333327</v>
      </c>
      <c r="I205" s="19">
        <v>698.71</v>
      </c>
      <c r="J205" s="19">
        <v>60957.196666666663</v>
      </c>
      <c r="K205" s="19">
        <v>41.623333333333335</v>
      </c>
      <c r="L205" s="19">
        <v>55.366666666666674</v>
      </c>
      <c r="M205" s="19">
        <v>333.6466666666667</v>
      </c>
      <c r="N205" s="19">
        <v>73.569999999999993</v>
      </c>
      <c r="O205" s="19">
        <v>152.57666666666668</v>
      </c>
      <c r="P205" s="19">
        <v>0</v>
      </c>
      <c r="Q205" s="19">
        <v>0</v>
      </c>
      <c r="R205" s="19">
        <v>0</v>
      </c>
      <c r="S205" s="19">
        <v>168.93666666666667</v>
      </c>
      <c r="T205" s="19">
        <v>57.49666666666667</v>
      </c>
      <c r="U205" s="19">
        <v>0</v>
      </c>
      <c r="V205">
        <v>-16.431435</v>
      </c>
      <c r="W205">
        <v>-68.070689999999999</v>
      </c>
    </row>
    <row r="206" spans="1:114">
      <c r="A206" s="19" t="s">
        <v>195</v>
      </c>
      <c r="B206">
        <v>1</v>
      </c>
      <c r="C206" s="19">
        <v>2632.6833333333329</v>
      </c>
      <c r="D206" s="19">
        <v>23076.789999999997</v>
      </c>
      <c r="E206" s="19">
        <v>43008.22</v>
      </c>
      <c r="F206" s="19">
        <v>3456.103333333333</v>
      </c>
      <c r="G206" s="19">
        <v>75.446666666666658</v>
      </c>
      <c r="H206" s="19">
        <v>43.28</v>
      </c>
      <c r="I206" s="19">
        <v>1462.3999999999999</v>
      </c>
      <c r="J206" s="19">
        <v>41126.723333333335</v>
      </c>
      <c r="K206" s="19">
        <v>64.806666666666658</v>
      </c>
      <c r="L206" s="19">
        <v>30.43</v>
      </c>
      <c r="M206" s="19">
        <v>112.26666666666667</v>
      </c>
      <c r="N206" s="19">
        <v>63.396666666666668</v>
      </c>
      <c r="O206" s="19">
        <v>103.09333333333335</v>
      </c>
      <c r="P206" s="19">
        <v>0</v>
      </c>
      <c r="Q206" s="19">
        <v>51.533333333333331</v>
      </c>
      <c r="R206" s="19">
        <v>45.79</v>
      </c>
      <c r="S206" s="19">
        <v>476.38000000000005</v>
      </c>
      <c r="T206" s="19">
        <v>48.456666666666671</v>
      </c>
      <c r="U206" s="19">
        <v>0</v>
      </c>
      <c r="V206">
        <v>-16.434177999999999</v>
      </c>
      <c r="W206">
        <v>-68.075546000000003</v>
      </c>
    </row>
    <row r="207" spans="1:114">
      <c r="A207" s="19" t="s">
        <v>196</v>
      </c>
      <c r="B207">
        <v>1.01</v>
      </c>
      <c r="C207" s="19">
        <v>8534.2066666666669</v>
      </c>
      <c r="D207" s="19">
        <v>26540.806666666671</v>
      </c>
      <c r="E207" s="19">
        <v>38427.286666666674</v>
      </c>
      <c r="F207" s="19">
        <v>4460.0700000000006</v>
      </c>
      <c r="G207" s="19">
        <v>126.47333333333331</v>
      </c>
      <c r="H207" s="19">
        <v>56.970000000000006</v>
      </c>
      <c r="I207" s="19">
        <v>1482.07</v>
      </c>
      <c r="J207" s="19">
        <v>52579.876666666671</v>
      </c>
      <c r="K207" s="19">
        <v>73.31</v>
      </c>
      <c r="L207" s="19">
        <v>53.613333333333337</v>
      </c>
      <c r="M207" s="19">
        <v>455.49</v>
      </c>
      <c r="N207" s="19">
        <v>448.34666666666664</v>
      </c>
      <c r="O207" s="19">
        <v>125.89</v>
      </c>
      <c r="P207" s="19">
        <v>0</v>
      </c>
      <c r="Q207" s="19">
        <v>39.020000000000003</v>
      </c>
      <c r="R207" s="19">
        <v>36.696666666666665</v>
      </c>
      <c r="S207" s="19">
        <v>497.62666666666672</v>
      </c>
      <c r="T207" s="19">
        <v>183.06666666666669</v>
      </c>
      <c r="U207" s="19">
        <v>0</v>
      </c>
      <c r="V207">
        <v>-16.436114</v>
      </c>
      <c r="W207">
        <v>-68.077267000000006</v>
      </c>
    </row>
    <row r="208" spans="1:114">
      <c r="A208" s="19" t="s">
        <v>197</v>
      </c>
      <c r="B208">
        <v>1</v>
      </c>
      <c r="C208" s="19">
        <v>4818.456666666666</v>
      </c>
      <c r="D208" s="19">
        <v>25577.27</v>
      </c>
      <c r="E208" s="19">
        <v>37753.75</v>
      </c>
      <c r="F208" s="19">
        <v>4305.416666666667</v>
      </c>
      <c r="G208" s="19">
        <v>88.776666666666685</v>
      </c>
      <c r="H208" s="19">
        <v>41.813333333333333</v>
      </c>
      <c r="I208" s="19">
        <v>1393.2266666666667</v>
      </c>
      <c r="J208" s="19">
        <v>46301.856666666659</v>
      </c>
      <c r="K208" s="19">
        <v>63.426666666666655</v>
      </c>
      <c r="L208" s="19">
        <v>42.883333333333333</v>
      </c>
      <c r="M208" s="19">
        <v>296.12666666666667</v>
      </c>
      <c r="N208" s="19">
        <v>420.52666666666664</v>
      </c>
      <c r="O208" s="19">
        <v>126.11333333333334</v>
      </c>
      <c r="P208" s="19">
        <v>0</v>
      </c>
      <c r="Q208" s="19">
        <v>44.445</v>
      </c>
      <c r="R208" s="19">
        <v>32.736666666666672</v>
      </c>
      <c r="S208" s="19">
        <v>468.81333333333333</v>
      </c>
      <c r="T208" s="19">
        <v>176.33666666666667</v>
      </c>
      <c r="U208" s="19">
        <v>0</v>
      </c>
      <c r="V208">
        <v>-16.439841999999999</v>
      </c>
      <c r="W208">
        <v>-68.081554999999994</v>
      </c>
    </row>
    <row r="209" spans="1:23">
      <c r="A209" s="19" t="s">
        <v>198</v>
      </c>
      <c r="B209">
        <v>1.01</v>
      </c>
      <c r="C209" s="19">
        <v>45179.829999999994</v>
      </c>
      <c r="D209" s="19">
        <v>23236.483333333334</v>
      </c>
      <c r="E209" s="19">
        <v>22685.156666666666</v>
      </c>
      <c r="F209" s="19">
        <v>3976.8266666666664</v>
      </c>
      <c r="G209" s="19">
        <v>84.173333333333332</v>
      </c>
      <c r="H209" s="19">
        <v>77.283333333333331</v>
      </c>
      <c r="I209" s="19">
        <v>1871.9099999999999</v>
      </c>
      <c r="J209" s="19">
        <v>95173.126666666663</v>
      </c>
      <c r="K209" s="19">
        <v>104.87</v>
      </c>
      <c r="L209" s="19">
        <v>110.39</v>
      </c>
      <c r="M209" s="19">
        <v>2305.313333333333</v>
      </c>
      <c r="N209" s="19">
        <v>7688.0633333333344</v>
      </c>
      <c r="O209" s="19">
        <v>118.92999999999999</v>
      </c>
      <c r="P209" s="19">
        <v>18.213333333333335</v>
      </c>
      <c r="Q209" s="19">
        <v>40.270000000000003</v>
      </c>
      <c r="R209" s="19">
        <v>43.623333333333335</v>
      </c>
      <c r="S209" s="19">
        <v>532.99</v>
      </c>
      <c r="T209" s="19">
        <v>3890.8133333333335</v>
      </c>
      <c r="U209" s="19">
        <v>19.914999999999999</v>
      </c>
      <c r="V209">
        <v>-16.440926999999999</v>
      </c>
      <c r="W209">
        <v>-68.082379000000003</v>
      </c>
    </row>
    <row r="210" spans="1:23">
      <c r="A210" s="19" t="s">
        <v>199</v>
      </c>
      <c r="B210">
        <v>1</v>
      </c>
      <c r="C210" s="19">
        <v>40052.613333333335</v>
      </c>
      <c r="D210" s="19">
        <v>22147.33</v>
      </c>
      <c r="E210" s="19">
        <v>23485.119999999999</v>
      </c>
      <c r="F210" s="19">
        <v>3520.9</v>
      </c>
      <c r="G210" s="19">
        <v>62.49666666666667</v>
      </c>
      <c r="H210" s="19">
        <v>61.193333333333328</v>
      </c>
      <c r="I210" s="19">
        <v>1739.4266666666665</v>
      </c>
      <c r="J210" s="19">
        <v>99651.849999999991</v>
      </c>
      <c r="K210" s="19">
        <v>87.163333333333341</v>
      </c>
      <c r="L210" s="19">
        <v>62.69</v>
      </c>
      <c r="M210" s="19">
        <v>1142.1466666666668</v>
      </c>
      <c r="N210" s="19">
        <v>6848.336666666667</v>
      </c>
      <c r="O210" s="19">
        <v>112.28000000000002</v>
      </c>
      <c r="P210" s="19">
        <v>19.243333333333336</v>
      </c>
      <c r="Q210" s="19">
        <v>64.95</v>
      </c>
      <c r="R210" s="19">
        <v>50.863333333333337</v>
      </c>
      <c r="S210" s="19">
        <v>565.1633333333333</v>
      </c>
      <c r="T210" s="19">
        <v>1392.4666666666665</v>
      </c>
      <c r="U210" s="19">
        <v>17.909999999999997</v>
      </c>
      <c r="V210">
        <v>-16.443767999999999</v>
      </c>
      <c r="W210">
        <v>-68.083599000000007</v>
      </c>
    </row>
    <row r="211" spans="1:23">
      <c r="A211" s="19"/>
      <c r="C211" s="19"/>
      <c r="D211" s="19"/>
      <c r="E211" s="19"/>
      <c r="F211" s="19"/>
      <c r="G211" s="19"/>
      <c r="H211" s="19"/>
      <c r="I211" s="19"/>
      <c r="J211" s="19"/>
      <c r="K211" s="19"/>
      <c r="L211" s="19"/>
      <c r="M211" s="19"/>
      <c r="N211" s="19"/>
      <c r="O211" s="19"/>
      <c r="P211" s="19"/>
      <c r="Q211" s="19"/>
      <c r="R211" s="19"/>
      <c r="S211" s="19"/>
      <c r="T211" s="19"/>
      <c r="U211" s="19"/>
    </row>
    <row r="212" spans="1:23">
      <c r="A212" s="19"/>
      <c r="C212" s="19"/>
      <c r="D212" s="19"/>
      <c r="E212" s="19"/>
      <c r="F212" s="19"/>
      <c r="G212" s="19"/>
      <c r="H212" s="19"/>
      <c r="I212" s="19"/>
      <c r="J212" s="19"/>
      <c r="K212" s="19"/>
      <c r="L212" s="19"/>
      <c r="M212" s="19"/>
      <c r="N212" s="19"/>
      <c r="O212" s="19"/>
      <c r="P212" s="19"/>
      <c r="Q212" s="19"/>
      <c r="R212" s="19"/>
      <c r="S212" s="19"/>
      <c r="T212" s="19"/>
      <c r="V212">
        <v>-16.418157000000001</v>
      </c>
      <c r="W212">
        <v>-68.047532000000004</v>
      </c>
    </row>
    <row r="213" spans="1:23">
      <c r="A213" s="26" t="s">
        <v>289</v>
      </c>
      <c r="V213">
        <v>-16.447838999999998</v>
      </c>
      <c r="W213">
        <v>-68.087594999999993</v>
      </c>
    </row>
    <row r="214" spans="1:23">
      <c r="A214" s="35" t="s">
        <v>191</v>
      </c>
      <c r="B214" s="35" t="s">
        <v>108</v>
      </c>
      <c r="C214" s="35" t="s">
        <v>159</v>
      </c>
      <c r="D214" s="35" t="s">
        <v>56</v>
      </c>
      <c r="E214" s="35" t="s">
        <v>161</v>
      </c>
      <c r="F214" s="35" t="s">
        <v>162</v>
      </c>
      <c r="G214" s="35" t="s">
        <v>163</v>
      </c>
      <c r="H214" s="35" t="s">
        <v>37</v>
      </c>
      <c r="I214" s="35" t="s">
        <v>105</v>
      </c>
      <c r="J214" s="35" t="s">
        <v>38</v>
      </c>
      <c r="K214" s="35" t="s">
        <v>40</v>
      </c>
      <c r="L214" s="35" t="s">
        <v>39</v>
      </c>
      <c r="M214" s="35" t="s">
        <v>102</v>
      </c>
      <c r="N214" s="35" t="s">
        <v>165</v>
      </c>
      <c r="O214" s="35" t="s">
        <v>166</v>
      </c>
      <c r="P214" s="35" t="s">
        <v>167</v>
      </c>
      <c r="Q214" s="35" t="s">
        <v>170</v>
      </c>
      <c r="R214" s="35" t="s">
        <v>171</v>
      </c>
      <c r="S214" s="35" t="s">
        <v>172</v>
      </c>
      <c r="T214" s="35" t="s">
        <v>35</v>
      </c>
      <c r="U214" s="36" t="s">
        <v>168</v>
      </c>
      <c r="V214" s="29" t="s">
        <v>106</v>
      </c>
      <c r="W214" s="29" t="s">
        <v>107</v>
      </c>
    </row>
    <row r="215" spans="1:23">
      <c r="A215" s="19" t="s">
        <v>200</v>
      </c>
      <c r="B215">
        <v>1.01</v>
      </c>
      <c r="C215" s="19">
        <v>503.05</v>
      </c>
      <c r="D215" s="19">
        <v>25879.823333333334</v>
      </c>
      <c r="E215" s="19">
        <v>4715.5966666666673</v>
      </c>
      <c r="F215" s="19">
        <v>6000.6566666666668</v>
      </c>
      <c r="G215" s="19">
        <v>126.67333333333333</v>
      </c>
      <c r="H215" s="19">
        <v>79.936666666666667</v>
      </c>
      <c r="I215" s="19">
        <v>1359.66</v>
      </c>
      <c r="J215" s="19">
        <v>44125.333333333336</v>
      </c>
      <c r="K215" s="19">
        <v>36.489999999999995</v>
      </c>
      <c r="L215" s="19">
        <v>38.756666666666668</v>
      </c>
      <c r="M215" s="19">
        <v>137.82666666666665</v>
      </c>
      <c r="N215" s="19">
        <v>20.673333333333332</v>
      </c>
      <c r="O215" s="19">
        <v>131.98666666666668</v>
      </c>
      <c r="P215" s="19">
        <v>0</v>
      </c>
      <c r="Q215" s="19">
        <v>0</v>
      </c>
      <c r="R215" s="19">
        <v>0</v>
      </c>
      <c r="S215" s="19">
        <v>72.010000000000005</v>
      </c>
      <c r="T215" s="19">
        <v>33.31666666666667</v>
      </c>
      <c r="U215" s="19">
        <v>0</v>
      </c>
      <c r="V215">
        <v>-16.419516999999999</v>
      </c>
      <c r="W215">
        <v>-68.052735999999996</v>
      </c>
    </row>
    <row r="216" spans="1:23">
      <c r="A216" s="19" t="s">
        <v>201</v>
      </c>
      <c r="B216">
        <v>1</v>
      </c>
      <c r="C216" s="19">
        <v>678.88499999999999</v>
      </c>
      <c r="D216" s="19">
        <v>31464.166666666668</v>
      </c>
      <c r="E216" s="19">
        <v>3467.2933333333335</v>
      </c>
      <c r="F216" s="19">
        <v>7289.48</v>
      </c>
      <c r="G216" s="19">
        <v>176.21</v>
      </c>
      <c r="H216" s="19">
        <v>97.63666666666667</v>
      </c>
      <c r="I216" s="19">
        <v>736.82333333333338</v>
      </c>
      <c r="J216" s="19">
        <v>58328.313333333332</v>
      </c>
      <c r="K216" s="19">
        <v>45.536666666666669</v>
      </c>
      <c r="L216" s="19">
        <v>57.513333333333328</v>
      </c>
      <c r="M216" s="19">
        <v>235.6</v>
      </c>
      <c r="N216" s="19">
        <v>70.293333333333337</v>
      </c>
      <c r="O216" s="19">
        <v>161.55666666666664</v>
      </c>
      <c r="P216" s="19">
        <v>0</v>
      </c>
      <c r="Q216" s="19">
        <v>0</v>
      </c>
      <c r="R216" s="19">
        <v>12.286666666666667</v>
      </c>
      <c r="S216" s="19">
        <v>325.90333333333336</v>
      </c>
      <c r="T216" s="19">
        <v>58.449999999999996</v>
      </c>
      <c r="U216" s="19">
        <v>0</v>
      </c>
      <c r="V216">
        <v>-16.426220000000001</v>
      </c>
      <c r="W216">
        <v>-68.058149999999998</v>
      </c>
    </row>
    <row r="217" spans="1:23">
      <c r="A217" s="19" t="s">
        <v>211</v>
      </c>
      <c r="B217">
        <v>1.01</v>
      </c>
      <c r="C217" s="19">
        <v>622.45499999999993</v>
      </c>
      <c r="D217" s="19">
        <v>29213.676666666666</v>
      </c>
      <c r="E217" s="19">
        <v>4033.6166666666668</v>
      </c>
      <c r="F217" s="19">
        <v>5912.836666666667</v>
      </c>
      <c r="G217" s="19">
        <v>157.58333333333334</v>
      </c>
      <c r="H217" s="19">
        <v>97.783333333333346</v>
      </c>
      <c r="I217" s="19">
        <v>713.00333333333344</v>
      </c>
      <c r="J217" s="19">
        <v>53906.96</v>
      </c>
      <c r="K217" s="19">
        <v>47.110000000000007</v>
      </c>
      <c r="L217" s="19">
        <v>61.71</v>
      </c>
      <c r="M217" s="19">
        <v>326.41666666666669</v>
      </c>
      <c r="N217" s="19">
        <v>52.95333333333334</v>
      </c>
      <c r="O217" s="19">
        <v>145.72666666666666</v>
      </c>
      <c r="P217" s="19">
        <v>0</v>
      </c>
      <c r="Q217" s="19">
        <v>0</v>
      </c>
      <c r="R217" s="19">
        <v>22.953333333333333</v>
      </c>
      <c r="S217" s="19">
        <v>358.75333333333333</v>
      </c>
      <c r="T217" s="19">
        <v>53.053333333333335</v>
      </c>
      <c r="U217" s="19">
        <v>0</v>
      </c>
      <c r="V217">
        <v>-16.431435</v>
      </c>
      <c r="W217">
        <v>-68.070689999999999</v>
      </c>
    </row>
    <row r="218" spans="1:23">
      <c r="A218" s="19" t="s">
        <v>203</v>
      </c>
      <c r="B218">
        <v>1</v>
      </c>
      <c r="C218" s="19">
        <v>3230.5233333333331</v>
      </c>
      <c r="D218" s="19">
        <v>32011.043333333335</v>
      </c>
      <c r="E218" s="19">
        <v>18914.906666666666</v>
      </c>
      <c r="F218" s="19">
        <v>5259.583333333333</v>
      </c>
      <c r="G218" s="19">
        <v>110.00333333333333</v>
      </c>
      <c r="H218" s="19">
        <v>66.653333333333336</v>
      </c>
      <c r="I218" s="19">
        <v>873.29333333333341</v>
      </c>
      <c r="J218" s="19">
        <v>39429.323333333334</v>
      </c>
      <c r="K218" s="19">
        <v>34.476666666666667</v>
      </c>
      <c r="L218" s="19">
        <v>32.096666666666664</v>
      </c>
      <c r="M218" s="19">
        <v>382.59666666666664</v>
      </c>
      <c r="N218" s="19">
        <v>126.47666666666667</v>
      </c>
      <c r="O218" s="19">
        <v>141.57333333333335</v>
      </c>
      <c r="P218" s="19">
        <v>0</v>
      </c>
      <c r="Q218" s="19">
        <v>0</v>
      </c>
      <c r="R218" s="19">
        <v>0</v>
      </c>
      <c r="S218" s="19">
        <v>264.63666666666671</v>
      </c>
      <c r="T218" s="19">
        <v>67.63666666666667</v>
      </c>
      <c r="U218" s="19">
        <v>0</v>
      </c>
      <c r="V218">
        <v>-16.434177999999999</v>
      </c>
      <c r="W218">
        <v>-68.075546000000003</v>
      </c>
    </row>
    <row r="219" spans="1:23">
      <c r="A219" s="19" t="s">
        <v>204</v>
      </c>
      <c r="B219">
        <v>1.01</v>
      </c>
      <c r="C219" s="19">
        <v>13233.366666666667</v>
      </c>
      <c r="D219" s="19">
        <v>27342.920000000002</v>
      </c>
      <c r="E219" s="19">
        <v>34325.006666666668</v>
      </c>
      <c r="F219" s="19">
        <v>4953.6600000000008</v>
      </c>
      <c r="G219" s="19">
        <v>112.93333333333334</v>
      </c>
      <c r="H219" s="19">
        <v>54.533333333333339</v>
      </c>
      <c r="I219" s="19">
        <v>1421.7933333333333</v>
      </c>
      <c r="J219" s="19">
        <v>56512.236666666664</v>
      </c>
      <c r="K219" s="19">
        <v>95.516666666666666</v>
      </c>
      <c r="L219" s="19">
        <v>55.5</v>
      </c>
      <c r="M219" s="19">
        <v>460.04333333333329</v>
      </c>
      <c r="N219" s="19">
        <v>1054.3366666666666</v>
      </c>
      <c r="O219" s="19">
        <v>131.06333333333333</v>
      </c>
      <c r="P219" s="19">
        <v>0</v>
      </c>
      <c r="Q219" s="19">
        <v>46.375</v>
      </c>
      <c r="R219" s="19">
        <v>42.22</v>
      </c>
      <c r="S219" s="19">
        <v>548.75</v>
      </c>
      <c r="T219" s="19">
        <v>362.96333333333331</v>
      </c>
      <c r="U219" s="19">
        <v>0</v>
      </c>
      <c r="V219">
        <v>-16.436114</v>
      </c>
      <c r="W219">
        <v>-68.077267000000006</v>
      </c>
    </row>
    <row r="220" spans="1:23">
      <c r="A220" s="19" t="s">
        <v>205</v>
      </c>
      <c r="B220">
        <v>1</v>
      </c>
      <c r="C220" s="19">
        <v>9082.9833333333336</v>
      </c>
      <c r="D220" s="19">
        <v>27297.81</v>
      </c>
      <c r="E220" s="19">
        <v>39050.21</v>
      </c>
      <c r="F220" s="19">
        <v>4723.1833333333334</v>
      </c>
      <c r="G220" s="19">
        <v>110.46</v>
      </c>
      <c r="H220" s="19">
        <v>50.613333333333337</v>
      </c>
      <c r="I220" s="19">
        <v>1491.6466666666665</v>
      </c>
      <c r="J220" s="19">
        <v>49772.420000000006</v>
      </c>
      <c r="K220" s="19">
        <v>68.463333333333324</v>
      </c>
      <c r="L220" s="19">
        <v>56.873333333333335</v>
      </c>
      <c r="M220" s="19">
        <v>358.80333333333334</v>
      </c>
      <c r="N220" s="19">
        <v>502.08</v>
      </c>
      <c r="O220" s="19">
        <v>136.01666666666668</v>
      </c>
      <c r="P220" s="19">
        <v>0</v>
      </c>
      <c r="Q220" s="19">
        <v>54.359999999999992</v>
      </c>
      <c r="R220" s="19">
        <v>45.353333333333332</v>
      </c>
      <c r="S220" s="19">
        <v>578.67000000000007</v>
      </c>
      <c r="T220" s="19">
        <v>135.18666666666664</v>
      </c>
      <c r="U220" s="19">
        <v>14.33</v>
      </c>
      <c r="V220">
        <v>-16.439841999999999</v>
      </c>
      <c r="W220">
        <v>-68.081554999999994</v>
      </c>
    </row>
    <row r="221" spans="1:23">
      <c r="A221" s="19" t="s">
        <v>206</v>
      </c>
      <c r="B221">
        <v>1.01</v>
      </c>
      <c r="C221" s="19">
        <v>53058.446666666663</v>
      </c>
      <c r="D221" s="19">
        <v>21739.673333333332</v>
      </c>
      <c r="E221" s="19">
        <v>18175</v>
      </c>
      <c r="F221" s="19">
        <v>2979.84</v>
      </c>
      <c r="G221" s="19">
        <v>58.263333333333343</v>
      </c>
      <c r="H221" s="19">
        <v>62.713333333333331</v>
      </c>
      <c r="I221" s="19">
        <v>1496.2166666666669</v>
      </c>
      <c r="J221" s="19">
        <v>104251.57666666666</v>
      </c>
      <c r="K221" s="19">
        <v>88.350000000000009</v>
      </c>
      <c r="L221" s="19">
        <v>151.59</v>
      </c>
      <c r="M221" s="19">
        <v>1480.0133333333333</v>
      </c>
      <c r="N221" s="19">
        <v>6776.6533333333327</v>
      </c>
      <c r="O221" s="19">
        <v>118.06666666666666</v>
      </c>
      <c r="P221" s="19">
        <v>21.083333333333332</v>
      </c>
      <c r="Q221" s="19">
        <v>0</v>
      </c>
      <c r="R221" s="19">
        <v>20.573333333333334</v>
      </c>
      <c r="S221" s="19">
        <v>389.74</v>
      </c>
      <c r="T221" s="19">
        <v>2213.0566666666668</v>
      </c>
      <c r="U221" s="19">
        <v>14.97</v>
      </c>
      <c r="V221">
        <v>-16.440926999999999</v>
      </c>
      <c r="W221">
        <v>-68.082379000000003</v>
      </c>
    </row>
    <row r="222" spans="1:23">
      <c r="A222" s="19" t="s">
        <v>207</v>
      </c>
      <c r="B222">
        <v>1</v>
      </c>
      <c r="C222" s="19">
        <v>64785.793333333335</v>
      </c>
      <c r="D222" s="19">
        <v>19089.213333333333</v>
      </c>
      <c r="E222" s="19">
        <v>32055.076666666671</v>
      </c>
      <c r="F222" s="19">
        <v>3301.0066666666667</v>
      </c>
      <c r="G222" s="19">
        <v>57.456666666666671</v>
      </c>
      <c r="H222" s="19">
        <v>61.72</v>
      </c>
      <c r="I222" s="19">
        <v>2523.0466666666666</v>
      </c>
      <c r="J222" s="19">
        <v>166868.77000000002</v>
      </c>
      <c r="K222" s="19">
        <v>94.11</v>
      </c>
      <c r="L222" s="19">
        <v>123.85333333333334</v>
      </c>
      <c r="M222" s="19">
        <v>2894.2033333333334</v>
      </c>
      <c r="N222" s="19">
        <v>13026.196666666665</v>
      </c>
      <c r="O222" s="19">
        <v>101.58999999999999</v>
      </c>
      <c r="P222" s="19">
        <v>12.946666666666667</v>
      </c>
      <c r="Q222" s="19">
        <v>0</v>
      </c>
      <c r="R222" s="19">
        <v>47.286666666666669</v>
      </c>
      <c r="S222" s="19">
        <v>457.70666666666665</v>
      </c>
      <c r="T222" s="19">
        <v>3229.6</v>
      </c>
      <c r="U222" s="19">
        <v>14.636666666666665</v>
      </c>
      <c r="V222">
        <v>-16.443767999999999</v>
      </c>
      <c r="W222">
        <v>-68.083599000000007</v>
      </c>
    </row>
    <row r="232" spans="1:17">
      <c r="A232" t="s">
        <v>293</v>
      </c>
    </row>
    <row r="233" spans="1:17">
      <c r="A233" s="26" t="s">
        <v>213</v>
      </c>
    </row>
    <row r="234" spans="1:17">
      <c r="A234" s="30" t="s">
        <v>214</v>
      </c>
      <c r="B234" s="30" t="s">
        <v>159</v>
      </c>
      <c r="C234" s="30" t="s">
        <v>56</v>
      </c>
      <c r="D234" s="30" t="s">
        <v>161</v>
      </c>
      <c r="E234" s="30" t="s">
        <v>162</v>
      </c>
      <c r="F234" s="30" t="s">
        <v>163</v>
      </c>
      <c r="G234" s="30" t="s">
        <v>37</v>
      </c>
      <c r="H234" s="30" t="s">
        <v>105</v>
      </c>
      <c r="I234" s="30" t="s">
        <v>38</v>
      </c>
      <c r="J234" s="30" t="s">
        <v>40</v>
      </c>
      <c r="K234" s="30" t="s">
        <v>39</v>
      </c>
      <c r="L234" s="30" t="s">
        <v>102</v>
      </c>
      <c r="M234" s="30" t="s">
        <v>165</v>
      </c>
      <c r="N234" s="30" t="s">
        <v>36</v>
      </c>
      <c r="O234" s="30" t="s">
        <v>172</v>
      </c>
      <c r="P234" s="30" t="s">
        <v>35</v>
      </c>
      <c r="Q234" s="37" t="s">
        <v>168</v>
      </c>
    </row>
    <row r="235" spans="1:17">
      <c r="A235" s="19" t="s">
        <v>192</v>
      </c>
      <c r="B235" s="19">
        <v>18905</v>
      </c>
      <c r="C235" s="19">
        <v>28516.6</v>
      </c>
      <c r="D235" s="19">
        <v>4914.0949999999993</v>
      </c>
      <c r="E235" s="19">
        <v>6138.1049999999996</v>
      </c>
      <c r="F235" s="19">
        <v>187.89</v>
      </c>
      <c r="G235" s="19">
        <v>100.60499999999999</v>
      </c>
      <c r="H235" s="19">
        <v>179.29000000000002</v>
      </c>
      <c r="I235" s="19">
        <v>89259.375</v>
      </c>
      <c r="J235" s="19">
        <v>0</v>
      </c>
      <c r="K235" s="19">
        <v>40.055</v>
      </c>
      <c r="L235" s="19">
        <v>376.125</v>
      </c>
      <c r="M235" s="19">
        <v>59.43</v>
      </c>
      <c r="N235" s="19">
        <v>0</v>
      </c>
      <c r="O235" s="19">
        <v>0</v>
      </c>
      <c r="P235" s="19">
        <v>47.954999999999998</v>
      </c>
      <c r="Q235" s="19">
        <v>0</v>
      </c>
    </row>
    <row r="236" spans="1:17">
      <c r="A236" s="19" t="s">
        <v>193</v>
      </c>
      <c r="B236" s="19">
        <v>1873.7850000000001</v>
      </c>
      <c r="C236" s="19">
        <v>28764.760000000002</v>
      </c>
      <c r="D236" s="19">
        <v>2117.13</v>
      </c>
      <c r="E236" s="19">
        <v>6455.3899999999994</v>
      </c>
      <c r="F236" s="19">
        <v>185.07999999999998</v>
      </c>
      <c r="G236" s="19">
        <v>94.134999999999991</v>
      </c>
      <c r="H236" s="19">
        <v>373.53499999999997</v>
      </c>
      <c r="I236" s="19">
        <v>42263.539999999994</v>
      </c>
      <c r="J236" s="19">
        <v>32.78</v>
      </c>
      <c r="K236" s="19">
        <v>38.094999999999999</v>
      </c>
      <c r="L236" s="19">
        <v>456.36500000000001</v>
      </c>
      <c r="M236" s="19">
        <v>33.549999999999997</v>
      </c>
      <c r="N236" s="19">
        <v>0</v>
      </c>
      <c r="O236" s="19">
        <v>257.07</v>
      </c>
      <c r="P236" s="19">
        <v>56.155000000000001</v>
      </c>
      <c r="Q236" s="19">
        <v>0</v>
      </c>
    </row>
    <row r="237" spans="1:17">
      <c r="A237" s="19" t="s">
        <v>194</v>
      </c>
      <c r="B237" s="19">
        <v>899.40499999999997</v>
      </c>
      <c r="C237" s="19">
        <v>27333.995000000003</v>
      </c>
      <c r="D237" s="19">
        <v>2539.62</v>
      </c>
      <c r="E237" s="19">
        <v>6024.5</v>
      </c>
      <c r="F237" s="19">
        <v>181.41</v>
      </c>
      <c r="G237" s="19">
        <v>99.865000000000009</v>
      </c>
      <c r="H237" s="19">
        <v>750.74</v>
      </c>
      <c r="I237" s="19">
        <v>41451.294999999998</v>
      </c>
      <c r="J237" s="19">
        <v>58.78</v>
      </c>
      <c r="K237" s="19">
        <v>47.91</v>
      </c>
      <c r="L237" s="19">
        <v>331.39499999999998</v>
      </c>
      <c r="M237" s="19">
        <v>33.42</v>
      </c>
      <c r="N237" s="19">
        <v>0</v>
      </c>
      <c r="O237" s="19">
        <v>524.47500000000002</v>
      </c>
      <c r="P237" s="19">
        <v>48.515000000000001</v>
      </c>
      <c r="Q237" s="19">
        <v>0</v>
      </c>
    </row>
    <row r="238" spans="1:17">
      <c r="A238" s="19" t="s">
        <v>195</v>
      </c>
      <c r="B238" s="19">
        <v>1782.94</v>
      </c>
      <c r="C238" s="19">
        <v>26887.29</v>
      </c>
      <c r="D238" s="19">
        <v>2261.7750000000001</v>
      </c>
      <c r="E238" s="19">
        <v>5256.15</v>
      </c>
      <c r="F238" s="19">
        <v>164.73000000000002</v>
      </c>
      <c r="G238" s="19">
        <v>85.91</v>
      </c>
      <c r="H238" s="19">
        <v>534.64</v>
      </c>
      <c r="I238" s="19">
        <v>39248.904999999999</v>
      </c>
      <c r="J238" s="19">
        <v>34.875</v>
      </c>
      <c r="K238" s="19">
        <v>42.585000000000001</v>
      </c>
      <c r="L238" s="19">
        <v>486.185</v>
      </c>
      <c r="M238" s="19">
        <v>28.725000000000001</v>
      </c>
      <c r="N238" s="19">
        <v>0</v>
      </c>
      <c r="O238" s="19">
        <v>313.685</v>
      </c>
      <c r="P238" s="19">
        <v>55.8</v>
      </c>
      <c r="Q238" s="19">
        <v>0</v>
      </c>
    </row>
    <row r="239" spans="1:17">
      <c r="A239" s="19" t="s">
        <v>196</v>
      </c>
      <c r="B239" s="19">
        <v>2140.2799999999997</v>
      </c>
      <c r="C239" s="19">
        <v>28985.68</v>
      </c>
      <c r="D239" s="19">
        <v>9531.77</v>
      </c>
      <c r="E239" s="19">
        <v>5525.6149999999998</v>
      </c>
      <c r="F239" s="19">
        <v>172.66000000000003</v>
      </c>
      <c r="G239" s="19">
        <v>62.844999999999999</v>
      </c>
      <c r="H239" s="19">
        <v>785.63499999999999</v>
      </c>
      <c r="I239" s="19">
        <v>38137.19</v>
      </c>
      <c r="J239" s="19">
        <v>57.525000000000006</v>
      </c>
      <c r="K239" s="19">
        <v>38.590000000000003</v>
      </c>
      <c r="L239" s="19">
        <v>188.95</v>
      </c>
      <c r="M239" s="19">
        <v>105.69</v>
      </c>
      <c r="N239" s="19">
        <v>0</v>
      </c>
      <c r="O239" s="19">
        <v>561.93000000000006</v>
      </c>
      <c r="P239" s="19">
        <v>46.884999999999998</v>
      </c>
      <c r="Q239" s="19">
        <v>0</v>
      </c>
    </row>
    <row r="240" spans="1:17">
      <c r="A240" s="19" t="s">
        <v>197</v>
      </c>
      <c r="B240" s="19">
        <v>5181.9349999999995</v>
      </c>
      <c r="C240" s="19">
        <v>30624.294999999998</v>
      </c>
      <c r="D240" s="19">
        <v>16400.955000000002</v>
      </c>
      <c r="E240" s="19">
        <v>5345.9050000000007</v>
      </c>
      <c r="F240" s="19">
        <v>143.19499999999999</v>
      </c>
      <c r="G240" s="19">
        <v>67.52000000000001</v>
      </c>
      <c r="H240" s="19">
        <v>820.02</v>
      </c>
      <c r="I240" s="19">
        <v>45690.47</v>
      </c>
      <c r="J240" s="19">
        <v>70.174999999999997</v>
      </c>
      <c r="K240" s="19">
        <v>35.295000000000002</v>
      </c>
      <c r="L240" s="19">
        <v>348.31</v>
      </c>
      <c r="M240" s="19">
        <v>416.69500000000005</v>
      </c>
      <c r="N240" s="19">
        <v>0</v>
      </c>
      <c r="O240" s="19">
        <v>735.28499999999997</v>
      </c>
      <c r="P240" s="19">
        <v>114.22499999999999</v>
      </c>
      <c r="Q240" s="19">
        <v>0</v>
      </c>
    </row>
    <row r="241" spans="1:17">
      <c r="A241" s="19" t="s">
        <v>198</v>
      </c>
      <c r="B241" s="19">
        <v>1634.4549999999999</v>
      </c>
      <c r="C241" s="19">
        <v>30137.125</v>
      </c>
      <c r="D241" s="19">
        <v>13755.435000000001</v>
      </c>
      <c r="E241" s="19">
        <v>5232.125</v>
      </c>
      <c r="F241" s="19">
        <v>184.495</v>
      </c>
      <c r="G241" s="19">
        <v>78.185000000000002</v>
      </c>
      <c r="H241" s="19">
        <v>828.7</v>
      </c>
      <c r="I241" s="19">
        <v>43359.96</v>
      </c>
      <c r="J241" s="19">
        <v>72.16</v>
      </c>
      <c r="K241" s="19">
        <v>42.284999999999997</v>
      </c>
      <c r="L241" s="19">
        <v>154.76999999999998</v>
      </c>
      <c r="M241" s="19">
        <v>155.60500000000002</v>
      </c>
      <c r="N241" s="19">
        <v>0</v>
      </c>
      <c r="O241" s="19">
        <v>685.91000000000008</v>
      </c>
      <c r="P241" s="19">
        <v>114.72</v>
      </c>
      <c r="Q241" s="19">
        <v>0</v>
      </c>
    </row>
    <row r="242" spans="1:17">
      <c r="A242" s="19" t="s">
        <v>199</v>
      </c>
      <c r="B242" s="19">
        <v>9759.43</v>
      </c>
      <c r="C242" s="19">
        <v>27192.23</v>
      </c>
      <c r="D242" s="19">
        <v>39671.845000000001</v>
      </c>
      <c r="E242" s="19">
        <v>4366.83</v>
      </c>
      <c r="F242" s="19">
        <v>114.96000000000001</v>
      </c>
      <c r="G242" s="19">
        <v>60.98</v>
      </c>
      <c r="H242" s="19">
        <v>1642.625</v>
      </c>
      <c r="I242" s="19">
        <v>43808.714999999997</v>
      </c>
      <c r="J242" s="19">
        <v>81.97999999999999</v>
      </c>
      <c r="K242" s="19">
        <v>54.814999999999998</v>
      </c>
      <c r="L242" s="19">
        <v>302.40499999999997</v>
      </c>
      <c r="M242" s="19">
        <v>658.84500000000003</v>
      </c>
      <c r="N242" s="19">
        <v>0</v>
      </c>
      <c r="O242" s="19">
        <v>608.46</v>
      </c>
      <c r="P242" s="19">
        <v>128.5</v>
      </c>
      <c r="Q242" s="19">
        <v>10.34</v>
      </c>
    </row>
    <row r="245" spans="1:17">
      <c r="A245" s="26" t="s">
        <v>215</v>
      </c>
    </row>
    <row r="246" spans="1:17">
      <c r="A246" s="30" t="s">
        <v>214</v>
      </c>
      <c r="B246" s="30" t="s">
        <v>159</v>
      </c>
      <c r="C246" s="30" t="s">
        <v>56</v>
      </c>
      <c r="D246" s="30" t="s">
        <v>161</v>
      </c>
      <c r="E246" s="30" t="s">
        <v>162</v>
      </c>
      <c r="F246" s="30" t="s">
        <v>163</v>
      </c>
      <c r="G246" s="30" t="s">
        <v>37</v>
      </c>
      <c r="H246" s="30" t="s">
        <v>105</v>
      </c>
      <c r="I246" s="30" t="s">
        <v>38</v>
      </c>
      <c r="J246" s="30" t="s">
        <v>40</v>
      </c>
      <c r="K246" s="30" t="s">
        <v>39</v>
      </c>
      <c r="L246" s="30" t="s">
        <v>102</v>
      </c>
      <c r="M246" s="30" t="s">
        <v>165</v>
      </c>
      <c r="N246" s="30" t="s">
        <v>36</v>
      </c>
      <c r="O246" s="30" t="s">
        <v>172</v>
      </c>
      <c r="P246" s="30" t="s">
        <v>35</v>
      </c>
      <c r="Q246" s="37" t="s">
        <v>168</v>
      </c>
    </row>
    <row r="247" spans="1:17">
      <c r="A247" s="19" t="s">
        <v>200</v>
      </c>
      <c r="B247" s="19">
        <v>4050.8450000000003</v>
      </c>
      <c r="C247" s="19">
        <v>28830.875</v>
      </c>
      <c r="D247" s="19">
        <v>8779.7350000000006</v>
      </c>
      <c r="E247" s="19">
        <v>5505.64</v>
      </c>
      <c r="F247" s="19">
        <v>249.66499999999999</v>
      </c>
      <c r="G247" s="19">
        <v>90.83</v>
      </c>
      <c r="H247" s="19">
        <v>477.08000000000004</v>
      </c>
      <c r="I247" s="19">
        <v>94478.75</v>
      </c>
      <c r="J247" s="19">
        <v>0</v>
      </c>
      <c r="K247" s="19">
        <v>54.480000000000004</v>
      </c>
      <c r="L247" s="19">
        <v>1021.6899999999999</v>
      </c>
      <c r="M247" s="19">
        <v>91.050000000000011</v>
      </c>
      <c r="N247" s="19">
        <v>0</v>
      </c>
      <c r="O247" s="19">
        <v>122.45</v>
      </c>
      <c r="P247" s="19">
        <v>67.83</v>
      </c>
      <c r="Q247" s="19">
        <v>0</v>
      </c>
    </row>
    <row r="248" spans="1:17">
      <c r="A248" s="19" t="s">
        <v>201</v>
      </c>
      <c r="B248" s="19">
        <v>1639.375</v>
      </c>
      <c r="C248" s="19">
        <v>25853.98</v>
      </c>
      <c r="D248" s="19">
        <v>1418.5549999999998</v>
      </c>
      <c r="E248" s="19">
        <v>5310.22</v>
      </c>
      <c r="F248" s="19">
        <v>181.54000000000002</v>
      </c>
      <c r="G248" s="19">
        <v>113.28999999999999</v>
      </c>
      <c r="H248" s="19">
        <v>431.16499999999996</v>
      </c>
      <c r="I248" s="19">
        <v>42003.324999999997</v>
      </c>
      <c r="J248" s="19">
        <v>81.814999999999998</v>
      </c>
      <c r="K248" s="19">
        <v>34.954999999999998</v>
      </c>
      <c r="L248" s="19">
        <v>187.57999999999998</v>
      </c>
      <c r="M248" s="19">
        <v>34.484999999999999</v>
      </c>
      <c r="N248" s="19">
        <v>0</v>
      </c>
      <c r="O248" s="19">
        <v>638.60500000000002</v>
      </c>
      <c r="P248" s="19">
        <v>40.564999999999998</v>
      </c>
      <c r="Q248" s="19">
        <v>0</v>
      </c>
    </row>
    <row r="249" spans="1:17">
      <c r="A249" s="19" t="s">
        <v>211</v>
      </c>
      <c r="B249" s="19">
        <v>1151.3699999999999</v>
      </c>
      <c r="C249" s="19">
        <v>29432.715</v>
      </c>
      <c r="D249" s="19">
        <v>2089.7150000000001</v>
      </c>
      <c r="E249" s="19">
        <v>5964.33</v>
      </c>
      <c r="F249" s="19">
        <v>199.49</v>
      </c>
      <c r="G249" s="19">
        <v>91.004999999999995</v>
      </c>
      <c r="H249" s="19">
        <v>646.30500000000006</v>
      </c>
      <c r="I249" s="19">
        <v>41887.254999999997</v>
      </c>
      <c r="J249" s="19">
        <v>86.425000000000011</v>
      </c>
      <c r="K249" s="19">
        <v>33.590000000000003</v>
      </c>
      <c r="L249" s="19">
        <v>331.94</v>
      </c>
      <c r="M249" s="19">
        <v>37.35</v>
      </c>
      <c r="N249" s="19">
        <v>0</v>
      </c>
      <c r="O249" s="19">
        <v>567.65499999999997</v>
      </c>
      <c r="P249" s="19">
        <v>45.445</v>
      </c>
      <c r="Q249" s="19">
        <v>0</v>
      </c>
    </row>
    <row r="250" spans="1:17">
      <c r="A250" s="19" t="s">
        <v>203</v>
      </c>
      <c r="B250" s="19">
        <v>1150.19</v>
      </c>
      <c r="C250" s="19">
        <v>27741.200000000001</v>
      </c>
      <c r="D250" s="19">
        <v>2337.335</v>
      </c>
      <c r="E250" s="19">
        <v>5578.32</v>
      </c>
      <c r="F250" s="19">
        <v>176.51499999999999</v>
      </c>
      <c r="G250" s="19">
        <v>85.075000000000003</v>
      </c>
      <c r="H250" s="19">
        <v>867.2</v>
      </c>
      <c r="I250" s="19">
        <v>40692.89</v>
      </c>
      <c r="J250" s="19">
        <v>74.844999999999999</v>
      </c>
      <c r="K250" s="19">
        <v>44.725000000000001</v>
      </c>
      <c r="L250" s="19">
        <v>473.96000000000004</v>
      </c>
      <c r="M250" s="19">
        <v>31.385000000000002</v>
      </c>
      <c r="N250" s="19">
        <v>0</v>
      </c>
      <c r="O250" s="19">
        <v>460.56</v>
      </c>
      <c r="P250" s="19">
        <v>48.515000000000001</v>
      </c>
      <c r="Q250" s="19">
        <v>0</v>
      </c>
    </row>
    <row r="251" spans="1:17">
      <c r="A251" s="19" t="s">
        <v>204</v>
      </c>
      <c r="B251" s="19">
        <v>2771.95</v>
      </c>
      <c r="C251" s="19">
        <v>29479.61</v>
      </c>
      <c r="D251" s="19">
        <v>20651.169999999998</v>
      </c>
      <c r="E251" s="19">
        <v>4604.2150000000001</v>
      </c>
      <c r="F251" s="19">
        <v>151.93</v>
      </c>
      <c r="G251" s="19">
        <v>77.17</v>
      </c>
      <c r="H251" s="19">
        <v>909.48</v>
      </c>
      <c r="I251" s="19">
        <v>42478.104999999996</v>
      </c>
      <c r="J251" s="19">
        <v>68.17</v>
      </c>
      <c r="K251" s="19">
        <v>58.71</v>
      </c>
      <c r="L251" s="19">
        <v>127.715</v>
      </c>
      <c r="M251" s="19">
        <v>89.06</v>
      </c>
      <c r="N251" s="19">
        <v>0</v>
      </c>
      <c r="O251" s="19">
        <v>599.79500000000007</v>
      </c>
      <c r="P251" s="19">
        <v>51.540000000000006</v>
      </c>
      <c r="Q251" s="19">
        <v>0</v>
      </c>
    </row>
    <row r="252" spans="1:17">
      <c r="A252" s="19" t="s">
        <v>205</v>
      </c>
      <c r="B252" s="19">
        <v>4309.8850000000002</v>
      </c>
      <c r="C252" s="19">
        <v>33209.975000000006</v>
      </c>
      <c r="D252" s="19">
        <v>7397.43</v>
      </c>
      <c r="E252" s="19">
        <v>5275.4500000000007</v>
      </c>
      <c r="F252" s="19">
        <v>164.35500000000002</v>
      </c>
      <c r="G252" s="19">
        <v>84.75</v>
      </c>
      <c r="H252" s="19">
        <v>758.18499999999995</v>
      </c>
      <c r="I252" s="19">
        <v>43579.729999999996</v>
      </c>
      <c r="J252" s="19">
        <v>68.405000000000001</v>
      </c>
      <c r="K252" s="19">
        <v>40.18</v>
      </c>
      <c r="L252" s="19">
        <v>96.134999999999991</v>
      </c>
      <c r="M252" s="19">
        <v>221.38499999999999</v>
      </c>
      <c r="N252" s="19">
        <v>0</v>
      </c>
      <c r="O252" s="19">
        <v>709.77499999999998</v>
      </c>
      <c r="P252" s="19">
        <v>95.234999999999999</v>
      </c>
      <c r="Q252" s="19">
        <v>0</v>
      </c>
    </row>
    <row r="253" spans="1:17">
      <c r="A253" s="19" t="s">
        <v>206</v>
      </c>
      <c r="B253" s="19">
        <v>1574.14</v>
      </c>
      <c r="C253" s="19">
        <v>29242.3</v>
      </c>
      <c r="D253" s="19">
        <v>14297.845000000001</v>
      </c>
      <c r="E253" s="19">
        <v>4945.6499999999996</v>
      </c>
      <c r="F253" s="19">
        <v>182.74</v>
      </c>
      <c r="G253" s="19">
        <v>75</v>
      </c>
      <c r="H253" s="19">
        <v>778.86</v>
      </c>
      <c r="I253" s="19">
        <v>39792.354999999996</v>
      </c>
      <c r="J253" s="19">
        <v>67.91</v>
      </c>
      <c r="K253" s="19">
        <v>46.739999999999995</v>
      </c>
      <c r="L253" s="19">
        <v>158.53</v>
      </c>
      <c r="M253" s="19">
        <v>138.88999999999999</v>
      </c>
      <c r="N253" s="19">
        <v>0</v>
      </c>
      <c r="O253" s="19">
        <v>704.96500000000003</v>
      </c>
      <c r="P253" s="19">
        <v>78.294999999999987</v>
      </c>
      <c r="Q253" s="19">
        <v>0</v>
      </c>
    </row>
    <row r="254" spans="1:17">
      <c r="A254" s="19" t="s">
        <v>207</v>
      </c>
      <c r="B254" s="19">
        <v>9346.3850000000002</v>
      </c>
      <c r="C254" s="19">
        <v>28497.744999999999</v>
      </c>
      <c r="D254" s="19">
        <v>29860.275000000001</v>
      </c>
      <c r="E254" s="19">
        <v>4450.6849999999995</v>
      </c>
      <c r="F254" s="19">
        <v>118.97</v>
      </c>
      <c r="G254" s="19">
        <v>89.81</v>
      </c>
      <c r="H254" s="19">
        <v>1565.7350000000001</v>
      </c>
      <c r="I254" s="19">
        <v>46583.065000000002</v>
      </c>
      <c r="J254" s="19">
        <v>84.685000000000002</v>
      </c>
      <c r="K254" s="19">
        <v>48.849999999999994</v>
      </c>
      <c r="L254" s="19">
        <v>280.91999999999996</v>
      </c>
      <c r="M254" s="19">
        <v>503.75</v>
      </c>
      <c r="N254" s="19">
        <v>0</v>
      </c>
      <c r="O254" s="19">
        <v>658.23</v>
      </c>
      <c r="P254" s="19">
        <v>125.16499999999999</v>
      </c>
      <c r="Q254" s="19">
        <v>0</v>
      </c>
    </row>
    <row r="257" spans="1:18">
      <c r="A257" s="38" t="s">
        <v>216</v>
      </c>
    </row>
    <row r="258" spans="1:18">
      <c r="A258" s="30" t="s">
        <v>214</v>
      </c>
      <c r="B258" s="30" t="s">
        <v>159</v>
      </c>
      <c r="C258" s="30" t="s">
        <v>56</v>
      </c>
      <c r="D258" s="30" t="s">
        <v>161</v>
      </c>
      <c r="E258" s="30" t="s">
        <v>162</v>
      </c>
      <c r="F258" s="30" t="s">
        <v>163</v>
      </c>
      <c r="G258" s="30" t="s">
        <v>37</v>
      </c>
      <c r="H258" s="30" t="s">
        <v>105</v>
      </c>
      <c r="I258" s="30" t="s">
        <v>38</v>
      </c>
      <c r="J258" s="30" t="s">
        <v>40</v>
      </c>
      <c r="K258" s="30" t="s">
        <v>39</v>
      </c>
      <c r="L258" s="30" t="s">
        <v>102</v>
      </c>
      <c r="M258" s="30" t="s">
        <v>165</v>
      </c>
      <c r="N258" s="30" t="s">
        <v>36</v>
      </c>
      <c r="O258" s="30" t="s">
        <v>172</v>
      </c>
      <c r="P258" s="30" t="s">
        <v>35</v>
      </c>
      <c r="Q258" s="37" t="s">
        <v>168</v>
      </c>
    </row>
    <row r="259" spans="1:18">
      <c r="A259" s="19" t="s">
        <v>217</v>
      </c>
      <c r="B259" s="19">
        <v>1428.7649999999999</v>
      </c>
      <c r="C259" s="19">
        <v>29174.269999999997</v>
      </c>
      <c r="D259" s="19">
        <v>35537.175000000003</v>
      </c>
      <c r="E259" s="19">
        <v>4832.66</v>
      </c>
      <c r="F259" s="19">
        <v>181.75</v>
      </c>
      <c r="G259" s="19">
        <v>74.495000000000005</v>
      </c>
      <c r="H259" s="19">
        <v>1290.5650000000001</v>
      </c>
      <c r="I259" s="19">
        <v>45088.729999999996</v>
      </c>
      <c r="J259" s="19">
        <v>77.534999999999997</v>
      </c>
      <c r="K259" s="19">
        <v>47.02</v>
      </c>
      <c r="L259" s="19">
        <v>197.95</v>
      </c>
      <c r="M259" s="19">
        <v>104.91499999999999</v>
      </c>
      <c r="N259" s="19">
        <v>0</v>
      </c>
      <c r="O259" s="19">
        <v>676.69</v>
      </c>
      <c r="P259" s="19">
        <v>112.08</v>
      </c>
      <c r="Q259" s="19">
        <v>0</v>
      </c>
    </row>
    <row r="260" spans="1:18">
      <c r="A260" s="19" t="s">
        <v>218</v>
      </c>
      <c r="B260" s="19">
        <v>5511.4949999999999</v>
      </c>
      <c r="C260" s="19">
        <v>23524.15</v>
      </c>
      <c r="D260" s="19">
        <v>44542.520000000004</v>
      </c>
      <c r="E260" s="19">
        <v>3371.0699999999997</v>
      </c>
      <c r="F260" s="19">
        <v>115.27500000000001</v>
      </c>
      <c r="G260" s="19">
        <v>73.914999999999992</v>
      </c>
      <c r="H260" s="19">
        <v>1941.63</v>
      </c>
      <c r="I260" s="19">
        <v>44587.789999999994</v>
      </c>
      <c r="J260" s="19">
        <v>82.17</v>
      </c>
      <c r="K260" s="19">
        <v>51.894999999999996</v>
      </c>
      <c r="L260" s="19">
        <v>275.125</v>
      </c>
      <c r="M260" s="19">
        <v>642.15</v>
      </c>
      <c r="N260" s="19">
        <v>0</v>
      </c>
      <c r="O260" s="19">
        <v>557.69000000000005</v>
      </c>
      <c r="P260" s="19">
        <v>146.77000000000001</v>
      </c>
      <c r="Q260" s="19">
        <v>0</v>
      </c>
    </row>
    <row r="266" spans="1:18">
      <c r="A266" s="39" t="s">
        <v>214</v>
      </c>
      <c r="B266" s="39" t="s">
        <v>219</v>
      </c>
      <c r="C266" s="39" t="s">
        <v>220</v>
      </c>
      <c r="D266" s="39" t="s">
        <v>36</v>
      </c>
      <c r="E266" s="39" t="s">
        <v>35</v>
      </c>
      <c r="F266" s="39" t="s">
        <v>37</v>
      </c>
      <c r="G266" s="39" t="s">
        <v>104</v>
      </c>
      <c r="H266" s="39" t="s">
        <v>40</v>
      </c>
      <c r="I266" s="39" t="s">
        <v>39</v>
      </c>
      <c r="J266" s="39" t="s">
        <v>221</v>
      </c>
      <c r="K266" s="39" t="s">
        <v>222</v>
      </c>
      <c r="L266" s="39" t="s">
        <v>223</v>
      </c>
      <c r="M266" s="39" t="s">
        <v>226</v>
      </c>
      <c r="O266" s="39" t="s">
        <v>35</v>
      </c>
      <c r="P266" s="39" t="s">
        <v>224</v>
      </c>
      <c r="Q266" s="39" t="s">
        <v>227</v>
      </c>
      <c r="R266" s="39" t="s">
        <v>225</v>
      </c>
    </row>
    <row r="267" spans="1:18">
      <c r="A267" t="s">
        <v>228</v>
      </c>
      <c r="B267">
        <v>1</v>
      </c>
      <c r="C267">
        <v>17.5</v>
      </c>
      <c r="D267">
        <v>5</v>
      </c>
      <c r="E267">
        <v>30.1</v>
      </c>
      <c r="F267">
        <v>82.4</v>
      </c>
      <c r="G267">
        <v>15.5</v>
      </c>
      <c r="H267">
        <v>26.9</v>
      </c>
      <c r="I267">
        <v>24.2</v>
      </c>
      <c r="J267">
        <v>17.399999999999999</v>
      </c>
      <c r="K267">
        <v>31.6</v>
      </c>
      <c r="L267">
        <v>12.5</v>
      </c>
      <c r="M267">
        <v>1.63</v>
      </c>
      <c r="O267">
        <v>30.1</v>
      </c>
      <c r="P267">
        <v>12.5</v>
      </c>
      <c r="Q267" t="s">
        <v>230</v>
      </c>
      <c r="R267" t="s">
        <v>229</v>
      </c>
    </row>
    <row r="268" spans="1:18">
      <c r="A268" t="s">
        <v>231</v>
      </c>
      <c r="B268">
        <v>1.01</v>
      </c>
      <c r="C268">
        <v>17.3</v>
      </c>
      <c r="D268">
        <v>5</v>
      </c>
      <c r="E268">
        <v>33.5</v>
      </c>
      <c r="F268">
        <v>85.7</v>
      </c>
      <c r="G268">
        <v>17</v>
      </c>
      <c r="H268">
        <v>27.3</v>
      </c>
      <c r="I268">
        <v>27.8</v>
      </c>
      <c r="J268">
        <v>18.3</v>
      </c>
      <c r="K268">
        <v>32.200000000000003</v>
      </c>
      <c r="L268">
        <v>15.3</v>
      </c>
      <c r="M268">
        <v>1.69</v>
      </c>
      <c r="O268">
        <v>33.5</v>
      </c>
      <c r="P268">
        <v>14.2</v>
      </c>
      <c r="Q268" t="s">
        <v>230</v>
      </c>
      <c r="R268" t="s">
        <v>229</v>
      </c>
    </row>
    <row r="269" spans="1:18">
      <c r="A269" t="s">
        <v>232</v>
      </c>
      <c r="B269">
        <v>1</v>
      </c>
      <c r="C269">
        <v>11.3</v>
      </c>
      <c r="D269">
        <v>5.01</v>
      </c>
      <c r="E269">
        <v>30.9</v>
      </c>
      <c r="F269">
        <v>84.4</v>
      </c>
      <c r="G269">
        <v>13.9</v>
      </c>
      <c r="H269">
        <v>11</v>
      </c>
      <c r="I269">
        <v>10</v>
      </c>
      <c r="J269">
        <v>11.2</v>
      </c>
      <c r="K269">
        <v>18.8</v>
      </c>
      <c r="L269">
        <v>13.3</v>
      </c>
      <c r="M269">
        <v>1.21</v>
      </c>
      <c r="O269">
        <v>30.9</v>
      </c>
      <c r="P269">
        <v>10.4</v>
      </c>
      <c r="Q269" t="s">
        <v>230</v>
      </c>
      <c r="R269" t="s">
        <v>229</v>
      </c>
    </row>
    <row r="270" spans="1:18">
      <c r="A270" t="s">
        <v>233</v>
      </c>
      <c r="B270">
        <v>1.01</v>
      </c>
      <c r="C270">
        <v>13.8</v>
      </c>
      <c r="D270">
        <v>5.08</v>
      </c>
      <c r="E270">
        <v>23.2</v>
      </c>
      <c r="F270">
        <v>78.7</v>
      </c>
      <c r="G270">
        <v>16.100000000000001</v>
      </c>
      <c r="H270">
        <v>19</v>
      </c>
      <c r="I270">
        <v>12.8</v>
      </c>
      <c r="J270">
        <v>16.100000000000001</v>
      </c>
      <c r="K270">
        <v>23.1</v>
      </c>
      <c r="L270">
        <v>16.3</v>
      </c>
      <c r="M270">
        <v>1.38</v>
      </c>
      <c r="O270">
        <v>23.2</v>
      </c>
      <c r="P270">
        <v>0</v>
      </c>
      <c r="Q270" t="s">
        <v>230</v>
      </c>
      <c r="R270" t="s">
        <v>229</v>
      </c>
    </row>
    <row r="271" spans="1:18">
      <c r="A271" t="s">
        <v>234</v>
      </c>
      <c r="B271">
        <v>1</v>
      </c>
      <c r="C271">
        <v>12.3</v>
      </c>
      <c r="D271">
        <v>5.9</v>
      </c>
      <c r="E271">
        <v>0</v>
      </c>
      <c r="F271">
        <v>77.099999999999994</v>
      </c>
      <c r="G271">
        <v>12.4</v>
      </c>
      <c r="H271">
        <v>15.7</v>
      </c>
      <c r="I271">
        <v>13.7</v>
      </c>
      <c r="J271">
        <v>22.3</v>
      </c>
      <c r="K271">
        <v>23</v>
      </c>
      <c r="L271">
        <v>10.9</v>
      </c>
      <c r="M271">
        <v>1.29</v>
      </c>
      <c r="O271">
        <v>0</v>
      </c>
      <c r="P271">
        <v>10</v>
      </c>
      <c r="Q271" t="s">
        <v>230</v>
      </c>
      <c r="R271" t="s">
        <v>229</v>
      </c>
    </row>
    <row r="272" spans="1:18">
      <c r="A272" t="s">
        <v>235</v>
      </c>
      <c r="B272">
        <v>1.01</v>
      </c>
      <c r="C272">
        <v>16.3</v>
      </c>
      <c r="D272">
        <v>5.0999999999999996</v>
      </c>
      <c r="E272">
        <v>0</v>
      </c>
      <c r="F272">
        <v>80.8</v>
      </c>
      <c r="G272">
        <v>18.600000000000001</v>
      </c>
      <c r="H272">
        <v>26.1</v>
      </c>
      <c r="I272">
        <v>44.6</v>
      </c>
      <c r="J272">
        <v>16.600000000000001</v>
      </c>
      <c r="K272">
        <v>26</v>
      </c>
      <c r="L272">
        <v>12.6</v>
      </c>
      <c r="M272">
        <v>1.57</v>
      </c>
      <c r="O272">
        <v>0</v>
      </c>
      <c r="P272">
        <v>12.5</v>
      </c>
      <c r="Q272" t="s">
        <v>230</v>
      </c>
      <c r="R272" t="s">
        <v>229</v>
      </c>
    </row>
    <row r="273" spans="1:18">
      <c r="A273" t="s">
        <v>236</v>
      </c>
      <c r="B273">
        <v>1</v>
      </c>
      <c r="C273">
        <v>15.7</v>
      </c>
      <c r="D273">
        <v>5.8</v>
      </c>
      <c r="E273">
        <v>0</v>
      </c>
      <c r="F273">
        <v>61.9</v>
      </c>
      <c r="G273">
        <v>16.8</v>
      </c>
      <c r="H273">
        <v>24.1</v>
      </c>
      <c r="I273">
        <v>15</v>
      </c>
      <c r="J273">
        <v>21.1</v>
      </c>
      <c r="K273">
        <v>26.2</v>
      </c>
      <c r="L273">
        <v>12.3</v>
      </c>
      <c r="M273">
        <v>1.46</v>
      </c>
      <c r="O273">
        <v>0</v>
      </c>
      <c r="P273">
        <v>10.8</v>
      </c>
      <c r="Q273" t="s">
        <v>230</v>
      </c>
      <c r="R273" t="s">
        <v>229</v>
      </c>
    </row>
    <row r="274" spans="1:18">
      <c r="A274" t="s">
        <v>237</v>
      </c>
      <c r="B274">
        <v>1.01</v>
      </c>
      <c r="C274">
        <v>9.19</v>
      </c>
      <c r="D274">
        <v>4</v>
      </c>
      <c r="E274">
        <v>39.799999999999997</v>
      </c>
      <c r="F274">
        <v>51</v>
      </c>
      <c r="G274">
        <v>13.6</v>
      </c>
      <c r="H274">
        <v>21.1</v>
      </c>
      <c r="I274">
        <v>21.7</v>
      </c>
      <c r="J274">
        <v>0</v>
      </c>
      <c r="K274">
        <v>12.9</v>
      </c>
      <c r="L274">
        <v>5.89</v>
      </c>
      <c r="M274">
        <v>0.98</v>
      </c>
      <c r="O274">
        <v>39.799999999999997</v>
      </c>
      <c r="P274">
        <v>11.1</v>
      </c>
      <c r="Q274" t="s">
        <v>230</v>
      </c>
      <c r="R274" t="s">
        <v>229</v>
      </c>
    </row>
    <row r="275" spans="1:18">
      <c r="A275" t="s">
        <v>238</v>
      </c>
      <c r="B275">
        <v>1</v>
      </c>
      <c r="C275">
        <v>8.86</v>
      </c>
      <c r="D275">
        <v>3.3</v>
      </c>
      <c r="E275">
        <v>58.5</v>
      </c>
      <c r="F275">
        <v>49.2</v>
      </c>
      <c r="G275">
        <v>11.1</v>
      </c>
      <c r="H275">
        <v>23.2</v>
      </c>
      <c r="I275">
        <v>37.4</v>
      </c>
      <c r="J275">
        <v>15.8</v>
      </c>
      <c r="K275">
        <v>12.7</v>
      </c>
      <c r="L275">
        <v>7.54</v>
      </c>
      <c r="M275">
        <v>0.99</v>
      </c>
      <c r="O275">
        <v>58.5</v>
      </c>
      <c r="P275">
        <v>0</v>
      </c>
      <c r="Q275" t="s">
        <v>230</v>
      </c>
      <c r="R275" t="s">
        <v>229</v>
      </c>
    </row>
    <row r="276" spans="1:18">
      <c r="A276" t="s">
        <v>239</v>
      </c>
      <c r="B276">
        <v>1.01</v>
      </c>
      <c r="C276">
        <v>8.73</v>
      </c>
      <c r="D276">
        <v>5.4</v>
      </c>
      <c r="E276">
        <v>37.200000000000003</v>
      </c>
      <c r="F276">
        <v>48.6</v>
      </c>
      <c r="G276">
        <v>12.9</v>
      </c>
      <c r="H276">
        <v>18.8</v>
      </c>
      <c r="I276">
        <v>36.4</v>
      </c>
      <c r="J276">
        <v>0</v>
      </c>
      <c r="K276">
        <v>12.7</v>
      </c>
      <c r="L276">
        <v>6.91</v>
      </c>
      <c r="M276">
        <v>0.99</v>
      </c>
      <c r="O276">
        <v>37.200000000000003</v>
      </c>
      <c r="P276">
        <v>0</v>
      </c>
      <c r="Q276" t="s">
        <v>230</v>
      </c>
      <c r="R276" t="s">
        <v>229</v>
      </c>
    </row>
    <row r="277" spans="1:18">
      <c r="A277" t="s">
        <v>240</v>
      </c>
      <c r="B277">
        <v>1</v>
      </c>
      <c r="C277">
        <v>8.18</v>
      </c>
      <c r="D277">
        <v>6.1</v>
      </c>
      <c r="E277">
        <v>45.8</v>
      </c>
      <c r="F277">
        <v>49.5</v>
      </c>
      <c r="G277">
        <v>13.4</v>
      </c>
      <c r="H277">
        <v>21.2</v>
      </c>
      <c r="I277">
        <v>25.3</v>
      </c>
      <c r="J277">
        <v>14</v>
      </c>
      <c r="K277">
        <v>11.5</v>
      </c>
      <c r="L277">
        <v>7.03</v>
      </c>
      <c r="M277">
        <v>0.98</v>
      </c>
      <c r="O277">
        <v>45.8</v>
      </c>
      <c r="P277">
        <v>0</v>
      </c>
      <c r="Q277" t="s">
        <v>230</v>
      </c>
      <c r="R277" t="s">
        <v>229</v>
      </c>
    </row>
    <row r="278" spans="1:18">
      <c r="A278" t="s">
        <v>241</v>
      </c>
      <c r="B278">
        <v>1.01</v>
      </c>
      <c r="C278">
        <v>7.43</v>
      </c>
      <c r="D278">
        <v>5.7</v>
      </c>
      <c r="E278">
        <v>36.700000000000003</v>
      </c>
      <c r="F278">
        <v>42.3</v>
      </c>
      <c r="G278">
        <v>13.1</v>
      </c>
      <c r="H278">
        <v>18.5</v>
      </c>
      <c r="I278">
        <v>21.6</v>
      </c>
      <c r="J278">
        <v>15.4</v>
      </c>
      <c r="K278">
        <v>9.6</v>
      </c>
      <c r="L278">
        <v>5.16</v>
      </c>
      <c r="M278">
        <v>0.89</v>
      </c>
      <c r="O278">
        <v>36.700000000000003</v>
      </c>
      <c r="P278">
        <v>10.4</v>
      </c>
      <c r="Q278" t="s">
        <v>230</v>
      </c>
      <c r="R278" t="s">
        <v>229</v>
      </c>
    </row>
    <row r="279" spans="1:18">
      <c r="A279" t="s">
        <v>242</v>
      </c>
      <c r="B279">
        <v>1</v>
      </c>
      <c r="C279">
        <v>7.85</v>
      </c>
      <c r="D279">
        <v>6.6</v>
      </c>
      <c r="E279">
        <v>49.8</v>
      </c>
      <c r="F279">
        <v>48.4</v>
      </c>
      <c r="G279">
        <v>11.4</v>
      </c>
      <c r="H279">
        <v>18.8</v>
      </c>
      <c r="I279">
        <v>22.9</v>
      </c>
      <c r="J279">
        <v>11.9</v>
      </c>
      <c r="K279">
        <v>10.6</v>
      </c>
      <c r="L279">
        <v>6.79</v>
      </c>
      <c r="M279">
        <v>0.89</v>
      </c>
      <c r="O279">
        <v>49.8</v>
      </c>
      <c r="P279">
        <v>0</v>
      </c>
      <c r="Q279" t="s">
        <v>230</v>
      </c>
      <c r="R279" t="s">
        <v>229</v>
      </c>
    </row>
    <row r="280" spans="1:18">
      <c r="A280" t="s">
        <v>243</v>
      </c>
      <c r="B280">
        <v>1.01</v>
      </c>
      <c r="C280">
        <v>8</v>
      </c>
      <c r="D280">
        <v>3.6</v>
      </c>
      <c r="E280">
        <v>32.700000000000003</v>
      </c>
      <c r="F280">
        <v>45.8</v>
      </c>
      <c r="G280">
        <v>10.9</v>
      </c>
      <c r="H280">
        <v>17.3</v>
      </c>
      <c r="I280">
        <v>22.9</v>
      </c>
      <c r="J280">
        <v>0</v>
      </c>
      <c r="K280">
        <v>10.199999999999999</v>
      </c>
      <c r="L280">
        <v>0</v>
      </c>
      <c r="M280">
        <v>0.87</v>
      </c>
      <c r="O280">
        <v>32.700000000000003</v>
      </c>
      <c r="P280">
        <v>0</v>
      </c>
      <c r="Q280" t="s">
        <v>230</v>
      </c>
      <c r="R280" t="s">
        <v>229</v>
      </c>
    </row>
    <row r="281" spans="1:18">
      <c r="A281" t="s">
        <v>244</v>
      </c>
      <c r="B281">
        <v>1</v>
      </c>
      <c r="C281">
        <v>8.1300000000000008</v>
      </c>
      <c r="D281">
        <v>5.7</v>
      </c>
      <c r="E281">
        <v>41.2</v>
      </c>
      <c r="F281">
        <v>47.6</v>
      </c>
      <c r="G281">
        <v>13.2</v>
      </c>
      <c r="H281">
        <v>20</v>
      </c>
      <c r="I281">
        <v>29.6</v>
      </c>
      <c r="J281">
        <v>12.2</v>
      </c>
      <c r="K281">
        <v>11.7</v>
      </c>
      <c r="L281">
        <v>7.73</v>
      </c>
      <c r="M281">
        <v>0.9</v>
      </c>
      <c r="O281">
        <v>41.2</v>
      </c>
      <c r="P281">
        <v>0</v>
      </c>
      <c r="Q281" t="s">
        <v>230</v>
      </c>
      <c r="R281" t="s">
        <v>229</v>
      </c>
    </row>
    <row r="282" spans="1:18">
      <c r="A282" t="s">
        <v>245</v>
      </c>
      <c r="B282">
        <v>1.01</v>
      </c>
      <c r="C282">
        <v>7.56</v>
      </c>
      <c r="D282">
        <v>4.2</v>
      </c>
      <c r="E282">
        <v>38.299999999999997</v>
      </c>
      <c r="F282">
        <v>42.2</v>
      </c>
      <c r="G282">
        <v>11.2</v>
      </c>
      <c r="H282">
        <v>19.3</v>
      </c>
      <c r="I282">
        <v>21.8</v>
      </c>
      <c r="J282">
        <v>15.4</v>
      </c>
      <c r="K282">
        <v>11.3</v>
      </c>
      <c r="L282">
        <v>8.3000000000000007</v>
      </c>
      <c r="M282">
        <v>0.91</v>
      </c>
      <c r="O282">
        <v>38.299999999999997</v>
      </c>
      <c r="P282">
        <v>0</v>
      </c>
      <c r="Q282" t="s">
        <v>230</v>
      </c>
      <c r="R282" t="s">
        <v>229</v>
      </c>
    </row>
    <row r="283" spans="1:18">
      <c r="A283" t="s">
        <v>246</v>
      </c>
      <c r="B283">
        <v>1</v>
      </c>
      <c r="C283">
        <v>8.0299999999999994</v>
      </c>
      <c r="D283">
        <v>4.5</v>
      </c>
      <c r="E283">
        <v>34.700000000000003</v>
      </c>
      <c r="F283">
        <v>48.8</v>
      </c>
      <c r="G283">
        <v>12.6</v>
      </c>
      <c r="H283">
        <v>19.8</v>
      </c>
      <c r="I283">
        <v>21.5</v>
      </c>
      <c r="J283">
        <v>12.4</v>
      </c>
      <c r="K283">
        <v>11.8</v>
      </c>
      <c r="L283">
        <v>7.87</v>
      </c>
      <c r="M283">
        <v>0.94</v>
      </c>
      <c r="O283">
        <v>34.700000000000003</v>
      </c>
      <c r="P283">
        <v>10.9</v>
      </c>
      <c r="Q283" t="s">
        <v>230</v>
      </c>
      <c r="R283" t="s">
        <v>229</v>
      </c>
    </row>
    <row r="284" spans="1:18">
      <c r="A284" t="s">
        <v>247</v>
      </c>
      <c r="B284">
        <v>1.01</v>
      </c>
      <c r="C284">
        <v>7.49</v>
      </c>
      <c r="D284">
        <v>5</v>
      </c>
      <c r="E284">
        <v>33.200000000000003</v>
      </c>
      <c r="F284">
        <v>41.8</v>
      </c>
      <c r="G284">
        <v>11</v>
      </c>
      <c r="H284">
        <v>19.899999999999999</v>
      </c>
      <c r="I284">
        <v>19.899999999999999</v>
      </c>
      <c r="J284">
        <v>17.2</v>
      </c>
      <c r="K284">
        <v>10.8</v>
      </c>
      <c r="L284">
        <v>0</v>
      </c>
      <c r="M284">
        <v>0.95</v>
      </c>
      <c r="O284">
        <v>33.200000000000003</v>
      </c>
      <c r="P284">
        <v>0</v>
      </c>
      <c r="Q284" t="s">
        <v>230</v>
      </c>
      <c r="R284" t="s">
        <v>229</v>
      </c>
    </row>
    <row r="285" spans="1:18">
      <c r="A285" t="s">
        <v>248</v>
      </c>
      <c r="B285">
        <v>1</v>
      </c>
      <c r="C285">
        <v>8.33</v>
      </c>
      <c r="D285">
        <v>5.0999999999999996</v>
      </c>
      <c r="E285">
        <v>36.6</v>
      </c>
      <c r="F285">
        <v>42.7</v>
      </c>
      <c r="G285">
        <v>11.2</v>
      </c>
      <c r="H285">
        <v>23.3</v>
      </c>
      <c r="I285">
        <v>24.8</v>
      </c>
      <c r="J285">
        <v>12.9</v>
      </c>
      <c r="K285">
        <v>11.9</v>
      </c>
      <c r="L285">
        <v>5.22</v>
      </c>
      <c r="M285">
        <v>1.01</v>
      </c>
      <c r="O285">
        <v>36.6</v>
      </c>
      <c r="P285">
        <v>0</v>
      </c>
      <c r="Q285" t="s">
        <v>230</v>
      </c>
      <c r="R285" t="s">
        <v>229</v>
      </c>
    </row>
    <row r="286" spans="1:18">
      <c r="A286" t="s">
        <v>249</v>
      </c>
      <c r="B286">
        <v>1.01</v>
      </c>
      <c r="C286">
        <v>6.56</v>
      </c>
      <c r="D286">
        <v>5.9</v>
      </c>
      <c r="E286">
        <v>32.799999999999997</v>
      </c>
      <c r="F286">
        <v>37.700000000000003</v>
      </c>
      <c r="G286">
        <v>10.4</v>
      </c>
      <c r="H286">
        <v>16.399999999999999</v>
      </c>
      <c r="I286">
        <v>17.8</v>
      </c>
      <c r="J286">
        <v>11.7</v>
      </c>
      <c r="K286">
        <v>8.9700000000000006</v>
      </c>
      <c r="L286">
        <v>0</v>
      </c>
      <c r="M286">
        <v>0.85</v>
      </c>
      <c r="O286">
        <v>32.799999999999997</v>
      </c>
      <c r="P286">
        <v>0</v>
      </c>
      <c r="Q286" t="s">
        <v>230</v>
      </c>
      <c r="R286" t="s">
        <v>229</v>
      </c>
    </row>
    <row r="287" spans="1:18">
      <c r="A287" t="s">
        <v>250</v>
      </c>
      <c r="B287">
        <v>1</v>
      </c>
      <c r="C287">
        <v>9.11</v>
      </c>
      <c r="D287">
        <v>4</v>
      </c>
      <c r="E287">
        <v>34.6</v>
      </c>
      <c r="F287">
        <v>46.5</v>
      </c>
      <c r="G287">
        <v>8.2200000000000006</v>
      </c>
      <c r="H287">
        <v>21.5</v>
      </c>
      <c r="I287">
        <v>24.1</v>
      </c>
      <c r="J287">
        <v>11.3</v>
      </c>
      <c r="K287">
        <v>13.4</v>
      </c>
      <c r="L287">
        <v>8.89</v>
      </c>
      <c r="M287">
        <v>1.1100000000000001</v>
      </c>
      <c r="O287">
        <v>34.6</v>
      </c>
      <c r="P287">
        <v>0</v>
      </c>
      <c r="Q287" t="s">
        <v>230</v>
      </c>
      <c r="R287" t="s">
        <v>229</v>
      </c>
    </row>
    <row r="288" spans="1:18">
      <c r="A288" t="s">
        <v>251</v>
      </c>
      <c r="B288">
        <v>1.01</v>
      </c>
      <c r="C288">
        <v>10.5</v>
      </c>
      <c r="D288">
        <v>5.3</v>
      </c>
      <c r="E288">
        <v>31.3</v>
      </c>
      <c r="F288">
        <v>50</v>
      </c>
      <c r="G288">
        <v>15.2</v>
      </c>
      <c r="H288">
        <v>26</v>
      </c>
      <c r="I288">
        <v>23.5</v>
      </c>
      <c r="J288">
        <v>14</v>
      </c>
      <c r="K288">
        <v>17.3</v>
      </c>
      <c r="L288">
        <v>8.7200000000000006</v>
      </c>
      <c r="M288">
        <v>1.2</v>
      </c>
      <c r="O288">
        <v>31.3</v>
      </c>
      <c r="P288">
        <v>0</v>
      </c>
      <c r="Q288" t="s">
        <v>230</v>
      </c>
      <c r="R288" t="s">
        <v>229</v>
      </c>
    </row>
    <row r="289" spans="1:18">
      <c r="A289" t="s">
        <v>252</v>
      </c>
      <c r="B289">
        <v>1</v>
      </c>
      <c r="C289">
        <v>10.8</v>
      </c>
      <c r="D289">
        <v>5.7</v>
      </c>
      <c r="E289">
        <v>36.4</v>
      </c>
      <c r="F289">
        <v>52.3</v>
      </c>
      <c r="G289">
        <v>13.6</v>
      </c>
      <c r="H289">
        <v>22.9</v>
      </c>
      <c r="I289">
        <v>24.6</v>
      </c>
      <c r="J289">
        <v>15.3</v>
      </c>
      <c r="K289">
        <v>17.5</v>
      </c>
      <c r="L289">
        <v>10</v>
      </c>
      <c r="M289">
        <v>1.3</v>
      </c>
      <c r="O289">
        <v>36.4</v>
      </c>
      <c r="P289">
        <v>0</v>
      </c>
      <c r="Q289" t="s">
        <v>230</v>
      </c>
      <c r="R289" t="s">
        <v>229</v>
      </c>
    </row>
    <row r="290" spans="1:18">
      <c r="A290" t="s">
        <v>253</v>
      </c>
      <c r="B290">
        <v>1.01</v>
      </c>
      <c r="C290">
        <v>12.8</v>
      </c>
      <c r="D290">
        <v>5</v>
      </c>
      <c r="E290">
        <v>29.3</v>
      </c>
      <c r="F290">
        <v>60.8</v>
      </c>
      <c r="G290">
        <v>15.5</v>
      </c>
      <c r="H290">
        <v>28.6</v>
      </c>
      <c r="I290">
        <v>24.7</v>
      </c>
      <c r="J290">
        <v>18.899999999999999</v>
      </c>
      <c r="K290">
        <v>21</v>
      </c>
      <c r="L290">
        <v>11.7</v>
      </c>
      <c r="M290">
        <v>1.41</v>
      </c>
      <c r="O290">
        <v>29.3</v>
      </c>
      <c r="P290">
        <v>12</v>
      </c>
      <c r="Q290" t="s">
        <v>230</v>
      </c>
      <c r="R290" t="s">
        <v>229</v>
      </c>
    </row>
    <row r="291" spans="1:18">
      <c r="A291" t="s">
        <v>254</v>
      </c>
      <c r="B291">
        <v>1</v>
      </c>
      <c r="C291">
        <v>12.5</v>
      </c>
      <c r="D291">
        <v>3.9</v>
      </c>
      <c r="E291">
        <v>33.6</v>
      </c>
      <c r="F291">
        <v>56.8</v>
      </c>
      <c r="G291">
        <v>13.5</v>
      </c>
      <c r="H291">
        <v>22.4</v>
      </c>
      <c r="I291">
        <v>22.6</v>
      </c>
      <c r="J291">
        <v>12</v>
      </c>
      <c r="K291">
        <v>25.3</v>
      </c>
      <c r="L291">
        <v>10.3</v>
      </c>
      <c r="M291">
        <v>1.36</v>
      </c>
      <c r="O291">
        <v>33.6</v>
      </c>
      <c r="P291">
        <v>0</v>
      </c>
      <c r="Q291" t="s">
        <v>230</v>
      </c>
      <c r="R291" t="s">
        <v>229</v>
      </c>
    </row>
    <row r="292" spans="1:18">
      <c r="A292" t="s">
        <v>255</v>
      </c>
      <c r="B292">
        <v>1.01</v>
      </c>
      <c r="C292">
        <v>13.6</v>
      </c>
      <c r="D292">
        <v>5</v>
      </c>
      <c r="E292">
        <v>20.9</v>
      </c>
      <c r="F292">
        <v>48</v>
      </c>
      <c r="G292">
        <v>13.3</v>
      </c>
      <c r="H292">
        <v>18.5</v>
      </c>
      <c r="I292">
        <v>15.9</v>
      </c>
      <c r="J292">
        <v>15.8</v>
      </c>
      <c r="K292">
        <v>26.6</v>
      </c>
      <c r="L292">
        <v>9.18</v>
      </c>
      <c r="M292">
        <v>1.25</v>
      </c>
      <c r="O292">
        <v>20.9</v>
      </c>
      <c r="P292">
        <v>0</v>
      </c>
      <c r="Q292" t="s">
        <v>230</v>
      </c>
      <c r="R292" t="s">
        <v>229</v>
      </c>
    </row>
    <row r="293" spans="1:18">
      <c r="A293" t="s">
        <v>256</v>
      </c>
      <c r="B293">
        <v>1</v>
      </c>
      <c r="C293">
        <v>13</v>
      </c>
      <c r="D293">
        <v>5.4</v>
      </c>
      <c r="E293">
        <v>25.5</v>
      </c>
      <c r="F293">
        <v>58.6</v>
      </c>
      <c r="G293">
        <v>13.2</v>
      </c>
      <c r="H293">
        <v>21.9</v>
      </c>
      <c r="I293">
        <v>22.3</v>
      </c>
      <c r="J293">
        <v>13.3</v>
      </c>
      <c r="K293">
        <v>23.7</v>
      </c>
      <c r="L293">
        <v>8.9700000000000006</v>
      </c>
      <c r="M293">
        <v>1.21</v>
      </c>
      <c r="O293">
        <v>25.5</v>
      </c>
      <c r="P293">
        <v>0</v>
      </c>
      <c r="Q293" t="s">
        <v>230</v>
      </c>
      <c r="R293" t="s">
        <v>229</v>
      </c>
    </row>
    <row r="294" spans="1:18">
      <c r="A294" t="s">
        <v>257</v>
      </c>
      <c r="B294">
        <v>1.01</v>
      </c>
      <c r="C294">
        <v>11.1</v>
      </c>
      <c r="D294">
        <v>4</v>
      </c>
      <c r="E294">
        <v>38.799999999999997</v>
      </c>
      <c r="F294">
        <v>58.5</v>
      </c>
      <c r="G294">
        <v>13.8</v>
      </c>
      <c r="H294">
        <v>24.8</v>
      </c>
      <c r="I294">
        <v>27.8</v>
      </c>
      <c r="J294">
        <v>13.1</v>
      </c>
      <c r="K294">
        <v>18.100000000000001</v>
      </c>
      <c r="L294">
        <v>11.4</v>
      </c>
      <c r="M294">
        <v>1.32</v>
      </c>
      <c r="O294">
        <v>38.799999999999997</v>
      </c>
      <c r="P294">
        <v>10.4</v>
      </c>
      <c r="Q294" t="s">
        <v>230</v>
      </c>
      <c r="R294" t="s">
        <v>229</v>
      </c>
    </row>
    <row r="295" spans="1:18">
      <c r="A295" t="s">
        <v>258</v>
      </c>
      <c r="B295">
        <v>1</v>
      </c>
      <c r="C295">
        <v>10.8</v>
      </c>
      <c r="D295">
        <v>5.9</v>
      </c>
      <c r="E295">
        <v>35.200000000000003</v>
      </c>
      <c r="F295">
        <v>59.5</v>
      </c>
      <c r="G295">
        <v>15</v>
      </c>
      <c r="H295">
        <v>20.9</v>
      </c>
      <c r="I295">
        <v>19.7</v>
      </c>
      <c r="J295">
        <v>11.5</v>
      </c>
      <c r="K295">
        <v>17</v>
      </c>
      <c r="L295">
        <v>8.2200000000000006</v>
      </c>
      <c r="M295">
        <v>1.1499999999999999</v>
      </c>
      <c r="O295">
        <v>35.200000000000003</v>
      </c>
      <c r="P295">
        <v>0</v>
      </c>
      <c r="Q295" t="s">
        <v>230</v>
      </c>
      <c r="R295" t="s">
        <v>229</v>
      </c>
    </row>
    <row r="296" spans="1:18">
      <c r="A296" t="s">
        <v>259</v>
      </c>
      <c r="B296">
        <v>1.01</v>
      </c>
      <c r="C296">
        <v>11.4</v>
      </c>
      <c r="D296">
        <v>5</v>
      </c>
      <c r="E296">
        <v>40.9</v>
      </c>
      <c r="F296">
        <v>59.7</v>
      </c>
      <c r="G296">
        <v>12</v>
      </c>
      <c r="H296">
        <v>28.5</v>
      </c>
      <c r="I296">
        <v>25.3</v>
      </c>
      <c r="J296">
        <v>11</v>
      </c>
      <c r="K296">
        <v>17.600000000000001</v>
      </c>
      <c r="L296">
        <v>9.43</v>
      </c>
      <c r="M296">
        <v>1.27</v>
      </c>
      <c r="O296">
        <v>40.9</v>
      </c>
      <c r="P296">
        <v>10.7</v>
      </c>
      <c r="Q296" t="s">
        <v>230</v>
      </c>
      <c r="R296" t="s">
        <v>229</v>
      </c>
    </row>
    <row r="297" spans="1:18">
      <c r="A297" t="s">
        <v>260</v>
      </c>
      <c r="B297">
        <v>1</v>
      </c>
      <c r="C297">
        <v>12.5</v>
      </c>
      <c r="D297">
        <v>5</v>
      </c>
      <c r="E297">
        <v>25.2</v>
      </c>
      <c r="F297">
        <v>56.1</v>
      </c>
      <c r="G297">
        <v>12.5</v>
      </c>
      <c r="H297">
        <v>25.6</v>
      </c>
      <c r="I297">
        <v>24.2</v>
      </c>
      <c r="J297">
        <v>0</v>
      </c>
      <c r="K297">
        <v>20.5</v>
      </c>
      <c r="L297">
        <v>7.29</v>
      </c>
      <c r="M297">
        <v>1.1599999999999999</v>
      </c>
      <c r="O297">
        <v>25.2</v>
      </c>
      <c r="P297">
        <v>10.7</v>
      </c>
      <c r="Q297" t="s">
        <v>230</v>
      </c>
      <c r="R297" t="s">
        <v>229</v>
      </c>
    </row>
    <row r="298" spans="1:18">
      <c r="A298" t="s">
        <v>261</v>
      </c>
      <c r="B298">
        <v>1.01</v>
      </c>
      <c r="C298">
        <v>11.9</v>
      </c>
      <c r="D298">
        <v>5</v>
      </c>
      <c r="E298">
        <v>39.4</v>
      </c>
      <c r="F298">
        <v>65.900000000000006</v>
      </c>
      <c r="G298">
        <v>11.7</v>
      </c>
      <c r="H298">
        <v>25.2</v>
      </c>
      <c r="I298">
        <v>26</v>
      </c>
      <c r="J298">
        <v>21.5</v>
      </c>
      <c r="K298">
        <v>19.7</v>
      </c>
      <c r="L298">
        <v>9.7200000000000006</v>
      </c>
      <c r="M298">
        <v>1.2</v>
      </c>
      <c r="O298">
        <v>39.4</v>
      </c>
      <c r="P298">
        <v>11.9</v>
      </c>
      <c r="Q298" t="s">
        <v>230</v>
      </c>
      <c r="R298" t="s">
        <v>229</v>
      </c>
    </row>
    <row r="299" spans="1:18">
      <c r="A299" t="s">
        <v>262</v>
      </c>
      <c r="B299">
        <v>1</v>
      </c>
      <c r="C299">
        <v>16.3</v>
      </c>
      <c r="D299">
        <v>5</v>
      </c>
      <c r="E299">
        <v>31.3</v>
      </c>
      <c r="F299">
        <v>76.3</v>
      </c>
      <c r="G299">
        <v>16.7</v>
      </c>
      <c r="H299">
        <v>41.8</v>
      </c>
      <c r="I299">
        <v>27.8</v>
      </c>
      <c r="J299">
        <v>14.3</v>
      </c>
      <c r="K299">
        <v>24.1</v>
      </c>
      <c r="L299">
        <v>12.9</v>
      </c>
      <c r="M299">
        <v>1.72</v>
      </c>
      <c r="O299">
        <v>31.3</v>
      </c>
      <c r="P299">
        <v>13.7</v>
      </c>
      <c r="Q299" t="s">
        <v>230</v>
      </c>
      <c r="R299" t="s">
        <v>229</v>
      </c>
    </row>
    <row r="300" spans="1:18">
      <c r="A300" t="s">
        <v>263</v>
      </c>
      <c r="B300">
        <v>1.01</v>
      </c>
      <c r="C300">
        <v>12.8</v>
      </c>
      <c r="D300">
        <v>5</v>
      </c>
      <c r="E300">
        <v>35.5</v>
      </c>
      <c r="F300">
        <v>67.3</v>
      </c>
      <c r="G300">
        <v>16.100000000000001</v>
      </c>
      <c r="H300">
        <v>30.3</v>
      </c>
      <c r="I300">
        <v>26.1</v>
      </c>
      <c r="J300">
        <v>11.6</v>
      </c>
      <c r="K300">
        <v>20.8</v>
      </c>
      <c r="L300">
        <v>10.9</v>
      </c>
      <c r="M300">
        <v>1.35</v>
      </c>
      <c r="O300">
        <v>35.5</v>
      </c>
      <c r="P300">
        <v>12.3</v>
      </c>
      <c r="Q300" t="s">
        <v>230</v>
      </c>
      <c r="R300" t="s">
        <v>229</v>
      </c>
    </row>
    <row r="301" spans="1:18">
      <c r="A301" t="s">
        <v>264</v>
      </c>
      <c r="B301">
        <v>1</v>
      </c>
      <c r="C301">
        <v>12.2</v>
      </c>
      <c r="D301">
        <v>5</v>
      </c>
      <c r="E301">
        <v>30.6</v>
      </c>
      <c r="F301">
        <v>62.8</v>
      </c>
      <c r="G301">
        <v>14.3</v>
      </c>
      <c r="H301">
        <v>27.7</v>
      </c>
      <c r="I301">
        <v>25.8</v>
      </c>
      <c r="J301">
        <v>11.9</v>
      </c>
      <c r="K301">
        <v>19.3</v>
      </c>
      <c r="L301">
        <v>11.2</v>
      </c>
      <c r="M301">
        <v>1.35</v>
      </c>
      <c r="O301">
        <v>30.6</v>
      </c>
      <c r="P301">
        <v>13</v>
      </c>
      <c r="Q301" t="s">
        <v>230</v>
      </c>
      <c r="R301" t="s">
        <v>229</v>
      </c>
    </row>
    <row r="302" spans="1:18">
      <c r="A302" t="s">
        <v>265</v>
      </c>
      <c r="B302">
        <v>1.01</v>
      </c>
      <c r="C302">
        <v>15.3</v>
      </c>
      <c r="D302">
        <v>5</v>
      </c>
      <c r="E302">
        <v>35.6</v>
      </c>
      <c r="F302">
        <v>77.099999999999994</v>
      </c>
      <c r="G302">
        <v>15.4</v>
      </c>
      <c r="H302">
        <v>35.4</v>
      </c>
      <c r="I302">
        <v>40.5</v>
      </c>
      <c r="J302">
        <v>20.100000000000001</v>
      </c>
      <c r="K302">
        <v>24.7</v>
      </c>
      <c r="L302">
        <v>11.2</v>
      </c>
      <c r="M302">
        <v>1.65</v>
      </c>
      <c r="O302">
        <v>35.6</v>
      </c>
      <c r="P302">
        <v>13.2</v>
      </c>
      <c r="Q302" t="s">
        <v>230</v>
      </c>
      <c r="R302" t="s">
        <v>229</v>
      </c>
    </row>
    <row r="303" spans="1:18">
      <c r="A303" t="s">
        <v>266</v>
      </c>
      <c r="B303">
        <v>1</v>
      </c>
      <c r="C303">
        <v>13.1</v>
      </c>
      <c r="D303">
        <v>5</v>
      </c>
      <c r="E303">
        <v>29.5</v>
      </c>
      <c r="F303">
        <v>69.5</v>
      </c>
      <c r="G303">
        <v>15</v>
      </c>
      <c r="H303">
        <v>26.2</v>
      </c>
      <c r="I303">
        <v>22.1</v>
      </c>
      <c r="J303">
        <v>16.2</v>
      </c>
      <c r="K303">
        <v>22.6</v>
      </c>
      <c r="L303">
        <v>10</v>
      </c>
      <c r="M303">
        <v>1.39</v>
      </c>
      <c r="O303">
        <v>29.5</v>
      </c>
      <c r="P303">
        <v>10.5</v>
      </c>
      <c r="Q303" t="s">
        <v>230</v>
      </c>
      <c r="R303" t="s">
        <v>229</v>
      </c>
    </row>
    <row r="304" spans="1:18">
      <c r="A304" t="s">
        <v>267</v>
      </c>
      <c r="B304">
        <v>1.01</v>
      </c>
      <c r="C304">
        <v>13.9</v>
      </c>
      <c r="D304">
        <v>5</v>
      </c>
      <c r="E304">
        <v>27.7</v>
      </c>
      <c r="F304">
        <v>77.400000000000006</v>
      </c>
      <c r="G304">
        <v>14.2</v>
      </c>
      <c r="H304">
        <v>34.9</v>
      </c>
      <c r="I304">
        <v>36.700000000000003</v>
      </c>
      <c r="J304">
        <v>11.9</v>
      </c>
      <c r="K304">
        <v>21.8</v>
      </c>
      <c r="L304">
        <v>13.5</v>
      </c>
      <c r="M304">
        <v>1.51</v>
      </c>
      <c r="O304">
        <v>27.7</v>
      </c>
      <c r="P304">
        <v>12.9</v>
      </c>
      <c r="Q304" t="s">
        <v>230</v>
      </c>
      <c r="R304" t="s">
        <v>229</v>
      </c>
    </row>
    <row r="305" spans="1:18">
      <c r="A305" t="s">
        <v>268</v>
      </c>
      <c r="B305">
        <v>1</v>
      </c>
      <c r="C305">
        <v>15.4</v>
      </c>
      <c r="D305">
        <v>5</v>
      </c>
      <c r="E305">
        <v>0</v>
      </c>
      <c r="F305">
        <v>69.5</v>
      </c>
      <c r="G305">
        <v>15.8</v>
      </c>
      <c r="H305">
        <v>35.4</v>
      </c>
      <c r="I305">
        <v>26.6</v>
      </c>
      <c r="J305">
        <v>16.600000000000001</v>
      </c>
      <c r="K305">
        <v>26.8</v>
      </c>
      <c r="L305">
        <v>13.6</v>
      </c>
      <c r="M305">
        <v>1.9</v>
      </c>
      <c r="O305">
        <v>0</v>
      </c>
      <c r="P305">
        <v>12</v>
      </c>
      <c r="Q305" t="s">
        <v>230</v>
      </c>
      <c r="R305" t="s">
        <v>229</v>
      </c>
    </row>
    <row r="306" spans="1:18">
      <c r="A306" t="s">
        <v>269</v>
      </c>
      <c r="B306">
        <v>1.01</v>
      </c>
      <c r="C306">
        <v>11.3</v>
      </c>
      <c r="D306">
        <v>5</v>
      </c>
      <c r="E306">
        <v>26</v>
      </c>
      <c r="F306">
        <v>56.8</v>
      </c>
      <c r="G306">
        <v>14.3</v>
      </c>
      <c r="H306">
        <v>21.5</v>
      </c>
      <c r="I306">
        <v>16.5</v>
      </c>
      <c r="J306">
        <v>20</v>
      </c>
      <c r="K306">
        <v>21.1</v>
      </c>
      <c r="L306">
        <v>10.9</v>
      </c>
      <c r="M306">
        <v>1.22</v>
      </c>
      <c r="O306">
        <v>26</v>
      </c>
      <c r="P306">
        <v>0</v>
      </c>
      <c r="Q306" t="s">
        <v>230</v>
      </c>
      <c r="R306" t="s">
        <v>229</v>
      </c>
    </row>
    <row r="307" spans="1:18">
      <c r="A307" t="s">
        <v>270</v>
      </c>
      <c r="B307">
        <v>1</v>
      </c>
      <c r="C307">
        <v>10.3</v>
      </c>
      <c r="D307">
        <v>5</v>
      </c>
      <c r="E307">
        <v>29.1</v>
      </c>
      <c r="F307">
        <v>62.2</v>
      </c>
      <c r="G307">
        <v>13.8</v>
      </c>
      <c r="H307">
        <v>26</v>
      </c>
      <c r="I307">
        <v>26.7</v>
      </c>
      <c r="J307">
        <v>12.8</v>
      </c>
      <c r="K307">
        <v>17</v>
      </c>
      <c r="L307">
        <v>9.5299999999999994</v>
      </c>
      <c r="M307">
        <v>2.9</v>
      </c>
      <c r="O307">
        <v>29.1</v>
      </c>
      <c r="P307">
        <v>10.3</v>
      </c>
      <c r="Q307" t="s">
        <v>230</v>
      </c>
      <c r="R307" t="s">
        <v>229</v>
      </c>
    </row>
    <row r="308" spans="1:18">
      <c r="A308" t="s">
        <v>271</v>
      </c>
      <c r="B308">
        <v>1.01</v>
      </c>
      <c r="C308">
        <v>10.7</v>
      </c>
      <c r="D308">
        <v>5</v>
      </c>
      <c r="E308">
        <v>47.1</v>
      </c>
      <c r="F308">
        <v>74.900000000000006</v>
      </c>
      <c r="G308">
        <v>12</v>
      </c>
      <c r="H308">
        <v>24.6</v>
      </c>
      <c r="I308">
        <v>31.5</v>
      </c>
      <c r="J308">
        <v>15.5</v>
      </c>
      <c r="K308">
        <v>16.899999999999999</v>
      </c>
      <c r="L308">
        <v>6.9</v>
      </c>
      <c r="M308">
        <v>1.25</v>
      </c>
      <c r="O308">
        <v>47.1</v>
      </c>
      <c r="P308">
        <v>0</v>
      </c>
      <c r="Q308" t="s">
        <v>230</v>
      </c>
      <c r="R308" t="s">
        <v>229</v>
      </c>
    </row>
    <row r="309" spans="1:18">
      <c r="A309" t="s">
        <v>272</v>
      </c>
      <c r="B309">
        <v>1</v>
      </c>
      <c r="C309">
        <v>11.3</v>
      </c>
      <c r="D309">
        <v>5</v>
      </c>
      <c r="E309">
        <v>34</v>
      </c>
      <c r="F309">
        <v>57.2</v>
      </c>
      <c r="G309">
        <v>12.2</v>
      </c>
      <c r="H309">
        <v>25.7</v>
      </c>
      <c r="I309">
        <v>20.7</v>
      </c>
      <c r="J309">
        <v>12.7</v>
      </c>
      <c r="K309">
        <v>18.899999999999999</v>
      </c>
      <c r="L309">
        <v>9.0299999999999994</v>
      </c>
      <c r="M309">
        <v>1.8</v>
      </c>
      <c r="O309">
        <v>34</v>
      </c>
      <c r="P309">
        <v>10.1</v>
      </c>
      <c r="Q309" t="s">
        <v>230</v>
      </c>
      <c r="R309" t="s">
        <v>229</v>
      </c>
    </row>
    <row r="310" spans="1:18">
      <c r="A310" t="s">
        <v>273</v>
      </c>
      <c r="B310">
        <v>1.01</v>
      </c>
      <c r="C310">
        <v>15.6</v>
      </c>
      <c r="D310">
        <v>5</v>
      </c>
      <c r="E310">
        <v>23.6</v>
      </c>
      <c r="F310">
        <v>62.4</v>
      </c>
      <c r="G310">
        <v>15.4</v>
      </c>
      <c r="H310">
        <v>29</v>
      </c>
      <c r="I310">
        <v>22.7</v>
      </c>
      <c r="J310">
        <v>15.8</v>
      </c>
      <c r="K310">
        <v>27.9</v>
      </c>
      <c r="L310">
        <v>10</v>
      </c>
      <c r="M310">
        <v>1.46</v>
      </c>
      <c r="O310">
        <v>23.6</v>
      </c>
      <c r="P310">
        <v>11.3</v>
      </c>
      <c r="Q310" t="s">
        <v>230</v>
      </c>
      <c r="R310" t="s">
        <v>229</v>
      </c>
    </row>
    <row r="316" spans="1:18">
      <c r="A316" s="30" t="s">
        <v>301</v>
      </c>
      <c r="B316" s="30" t="s">
        <v>20</v>
      </c>
      <c r="C316" s="30" t="s">
        <v>299</v>
      </c>
      <c r="D316" s="30" t="s">
        <v>165</v>
      </c>
      <c r="E316" s="30" t="s">
        <v>161</v>
      </c>
      <c r="F316" s="30" t="s">
        <v>37</v>
      </c>
      <c r="G316" s="30" t="s">
        <v>38</v>
      </c>
      <c r="H316" s="30" t="s">
        <v>39</v>
      </c>
      <c r="M316" s="30" t="s">
        <v>102</v>
      </c>
      <c r="O316" s="30" t="s">
        <v>36</v>
      </c>
      <c r="P316" s="30" t="s">
        <v>172</v>
      </c>
      <c r="Q316" s="30" t="s">
        <v>35</v>
      </c>
    </row>
    <row r="317" spans="1:18">
      <c r="A317" s="73">
        <v>1</v>
      </c>
      <c r="B317" s="12" t="s">
        <v>296</v>
      </c>
      <c r="C317" s="19">
        <v>4050.8450000000003</v>
      </c>
      <c r="D317" s="19">
        <v>91.050000000000011</v>
      </c>
      <c r="E317" s="19">
        <v>8779.7350000000006</v>
      </c>
      <c r="F317" s="19">
        <v>90.83</v>
      </c>
      <c r="G317" s="19">
        <v>94478.75</v>
      </c>
      <c r="H317" s="19">
        <v>54.480000000000004</v>
      </c>
      <c r="M317" s="19">
        <v>1021.6899999999999</v>
      </c>
      <c r="O317" s="19">
        <v>0</v>
      </c>
      <c r="P317" s="19">
        <v>122.45</v>
      </c>
      <c r="Q317" s="19">
        <v>67.83</v>
      </c>
    </row>
    <row r="318" spans="1:18">
      <c r="A318" s="73">
        <v>0.95</v>
      </c>
      <c r="B318" s="12" t="s">
        <v>297</v>
      </c>
      <c r="C318" s="19">
        <v>1639.375</v>
      </c>
      <c r="D318" s="19">
        <v>34.484999999999999</v>
      </c>
      <c r="E318" s="19">
        <v>1418.5549999999998</v>
      </c>
      <c r="F318" s="19">
        <v>113.28999999999999</v>
      </c>
      <c r="G318" s="19">
        <v>42003.324999999997</v>
      </c>
      <c r="H318" s="19">
        <v>34.954999999999998</v>
      </c>
      <c r="M318" s="19">
        <v>187.57999999999998</v>
      </c>
      <c r="O318" s="19">
        <v>0</v>
      </c>
      <c r="P318" s="19">
        <v>638.60500000000002</v>
      </c>
      <c r="Q318" s="19">
        <v>40.564999999999998</v>
      </c>
    </row>
    <row r="319" spans="1:18">
      <c r="A319" s="73">
        <v>1.5</v>
      </c>
      <c r="B319" s="12" t="s">
        <v>298</v>
      </c>
      <c r="C319" s="19">
        <v>1151.3699999999999</v>
      </c>
      <c r="D319" s="19">
        <v>37.35</v>
      </c>
      <c r="E319" s="19">
        <v>2089.7150000000001</v>
      </c>
      <c r="F319" s="19">
        <v>91.004999999999995</v>
      </c>
      <c r="G319" s="19">
        <v>41887.254999999997</v>
      </c>
      <c r="H319" s="19">
        <v>33.590000000000003</v>
      </c>
      <c r="M319" s="19">
        <v>331.94</v>
      </c>
      <c r="O319" s="19">
        <v>0</v>
      </c>
      <c r="P319" s="19">
        <v>567.65499999999997</v>
      </c>
      <c r="Q319" s="19">
        <v>45.445</v>
      </c>
    </row>
    <row r="320" spans="1:18">
      <c r="A320" s="73">
        <v>1.2</v>
      </c>
      <c r="B320" s="19" t="s">
        <v>300</v>
      </c>
      <c r="C320" s="19">
        <v>1150.19</v>
      </c>
      <c r="D320" s="19">
        <v>31.385000000000002</v>
      </c>
      <c r="E320" s="19">
        <v>2337.335</v>
      </c>
      <c r="F320" s="19">
        <v>85.075000000000003</v>
      </c>
      <c r="G320" s="19">
        <v>40692.89</v>
      </c>
      <c r="H320" s="19">
        <v>44.725000000000001</v>
      </c>
      <c r="M320" s="19">
        <v>473.96000000000004</v>
      </c>
      <c r="O320" s="19">
        <v>0</v>
      </c>
      <c r="P320" s="19">
        <v>460.56</v>
      </c>
      <c r="Q320" s="19">
        <v>48.515000000000001</v>
      </c>
    </row>
    <row r="321" spans="2:17">
      <c r="B321" s="19"/>
      <c r="C321" s="19">
        <v>2771.95</v>
      </c>
      <c r="D321" s="19">
        <v>89.06</v>
      </c>
      <c r="E321" s="19">
        <v>20651.169999999998</v>
      </c>
      <c r="F321" s="19">
        <v>77.17</v>
      </c>
      <c r="G321" s="19">
        <v>42478.104999999996</v>
      </c>
      <c r="H321" s="19">
        <v>58.71</v>
      </c>
      <c r="M321" s="19">
        <v>127.715</v>
      </c>
      <c r="O321" s="19">
        <v>0</v>
      </c>
      <c r="P321" s="19">
        <v>599.79500000000007</v>
      </c>
      <c r="Q321" s="19">
        <v>51.540000000000006</v>
      </c>
    </row>
    <row r="322" spans="2:17">
      <c r="B322" s="19"/>
      <c r="C322" s="19">
        <v>4309.8850000000002</v>
      </c>
      <c r="D322" s="19">
        <v>221.38499999999999</v>
      </c>
      <c r="E322" s="19">
        <v>7397.43</v>
      </c>
      <c r="F322" s="19">
        <v>84.75</v>
      </c>
      <c r="G322" s="19">
        <v>43579.729999999996</v>
      </c>
      <c r="H322" s="19">
        <v>40.18</v>
      </c>
      <c r="M322" s="19">
        <v>96.134999999999991</v>
      </c>
      <c r="O322" s="19">
        <v>0</v>
      </c>
      <c r="P322" s="19">
        <v>709.77499999999998</v>
      </c>
      <c r="Q322" s="19">
        <v>95.234999999999999</v>
      </c>
    </row>
    <row r="323" spans="2:17">
      <c r="B323" s="19"/>
      <c r="C323" s="19">
        <v>1574.14</v>
      </c>
      <c r="D323" s="19">
        <v>138.88999999999999</v>
      </c>
      <c r="E323" s="19">
        <v>14297.845000000001</v>
      </c>
      <c r="F323" s="19">
        <v>75</v>
      </c>
      <c r="G323" s="19">
        <v>39792.354999999996</v>
      </c>
      <c r="H323" s="19">
        <v>46.739999999999995</v>
      </c>
      <c r="M323" s="19">
        <v>158.53</v>
      </c>
      <c r="O323" s="19">
        <v>0</v>
      </c>
      <c r="P323" s="19">
        <v>704.96500000000003</v>
      </c>
      <c r="Q323" s="19">
        <v>78.294999999999987</v>
      </c>
    </row>
    <row r="324" spans="2:17">
      <c r="B324" s="19"/>
      <c r="C324" s="19">
        <v>9346.3850000000002</v>
      </c>
      <c r="D324" s="19">
        <v>503.75</v>
      </c>
      <c r="E324" s="19">
        <v>29860.275000000001</v>
      </c>
      <c r="F324" s="19">
        <v>89.81</v>
      </c>
      <c r="G324" s="19">
        <v>46583.065000000002</v>
      </c>
      <c r="H324" s="19">
        <v>48.849999999999994</v>
      </c>
      <c r="M324" s="19">
        <v>280.91999999999996</v>
      </c>
      <c r="O324" s="19">
        <v>0</v>
      </c>
      <c r="P324" s="19">
        <v>658.23</v>
      </c>
      <c r="Q324" s="19">
        <v>125.16499999999999</v>
      </c>
    </row>
  </sheetData>
  <sortState xmlns:xlrd2="http://schemas.microsoft.com/office/spreadsheetml/2017/richdata2" ref="A215:T222">
    <sortCondition ref="A215:A222"/>
  </sortState>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e7f6189-6c37-43dc-afcf-1838a2bb84d0" xsi:nil="true"/>
    <lcf76f155ced4ddcb4097134ff3c332f xmlns="db58a7c1-ecde-4ff6-9b0b-4a750c4cc7c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71973E3C808BC4A941CE4453F340418" ma:contentTypeVersion="16" ma:contentTypeDescription="Crear nuevo documento." ma:contentTypeScope="" ma:versionID="532d4cdcc1242e4be38ccffb966f180b">
  <xsd:schema xmlns:xsd="http://www.w3.org/2001/XMLSchema" xmlns:xs="http://www.w3.org/2001/XMLSchema" xmlns:p="http://schemas.microsoft.com/office/2006/metadata/properties" xmlns:ns2="db58a7c1-ecde-4ff6-9b0b-4a750c4cc7c9" xmlns:ns3="3e7f6189-6c37-43dc-afcf-1838a2bb84d0" targetNamespace="http://schemas.microsoft.com/office/2006/metadata/properties" ma:root="true" ma:fieldsID="2728c4261e31cb35541ff7ffb4c88bbe" ns2:_="" ns3:_="">
    <xsd:import namespace="db58a7c1-ecde-4ff6-9b0b-4a750c4cc7c9"/>
    <xsd:import namespace="3e7f6189-6c37-43dc-afcf-1838a2bb84d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AutoKeyPoints" minOccurs="0"/>
                <xsd:element ref="ns2:MediaServiceKeyPoint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58a7c1-ecde-4ff6-9b0b-4a750c4cc7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fe885d71-aa37-409e-a1a7-75695a02a33c" ma:termSetId="09814cd3-568e-fe90-9814-8d621ff8fb84" ma:anchorId="fba54fb3-c3e1-fe81-a776-ca4b69148c4d" ma:open="true" ma:isKeyword="false">
      <xsd:complexType>
        <xsd:sequence>
          <xsd:element ref="pc:Terms" minOccurs="0" maxOccurs="1"/>
        </xsd:sequence>
      </xsd:complex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e7f6189-6c37-43dc-afcf-1838a2bb84d0"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e9dad71-78f2-4e9a-aaae-cdb8afa4fc66}" ma:internalName="TaxCatchAll" ma:showField="CatchAllData" ma:web="3e7f6189-6c37-43dc-afcf-1838a2bb84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602D4B-C3C3-4EF4-A649-9E4EEB518351}">
  <ds:schemaRefs>
    <ds:schemaRef ds:uri="http://schemas.microsoft.com/office/2006/metadata/properties"/>
    <ds:schemaRef ds:uri="http://schemas.microsoft.com/office/infopath/2007/PartnerControls"/>
    <ds:schemaRef ds:uri="3e7f6189-6c37-43dc-afcf-1838a2bb84d0"/>
    <ds:schemaRef ds:uri="db58a7c1-ecde-4ff6-9b0b-4a750c4cc7c9"/>
  </ds:schemaRefs>
</ds:datastoreItem>
</file>

<file path=customXml/itemProps2.xml><?xml version="1.0" encoding="utf-8"?>
<ds:datastoreItem xmlns:ds="http://schemas.openxmlformats.org/officeDocument/2006/customXml" ds:itemID="{EA2FA3A0-BD3B-4672-8783-E8EA013791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58a7c1-ecde-4ff6-9b0b-4a750c4cc7c9"/>
    <ds:schemaRef ds:uri="3e7f6189-6c37-43dc-afcf-1838a2bb84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5021EA-C2A5-4681-9ADB-793BF968F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TruVariogram</vt:lpstr>
      <vt:lpstr>Model</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Romero</dc:creator>
  <cp:keywords/>
  <dc:description/>
  <cp:lastModifiedBy>Christian Romero</cp:lastModifiedBy>
  <cp:revision/>
  <dcterms:created xsi:type="dcterms:W3CDTF">2023-06-02T03:51:16Z</dcterms:created>
  <dcterms:modified xsi:type="dcterms:W3CDTF">2025-04-11T05:09:36Z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0x010100A71973E3C808BC4A941CE4453F340418</vt:lpwstr>
  </property>
  <property fmtid="{D5CDD505-2E9C-101B-9397-08002B2CF9AE}" pid="3" name="MediaServiceImageTags">
    <vt:lpwstr/>
  </property>
</Properties>
</file>