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EA850B28-694B-4338-9799-7D526C5958AB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Sales'!$A$1:$T$3830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6" r:id="rId11"/>
    <pivotCache cacheId="7" r:id="rId12"/>
    <pivotCache cacheId="8" r:id="rId13"/>
    <pivotCache cacheId="9" r:id="rId14"/>
    <pivotCache cacheId="10" r:id="rId15"/>
    <pivotCache cacheId="11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21" i="4" l="1"/>
  <c r="L3721" i="4" s="1"/>
  <c r="M3721" i="4"/>
  <c r="K3722" i="4"/>
  <c r="L3722" i="4" s="1"/>
  <c r="M3722" i="4"/>
  <c r="K3723" i="4"/>
  <c r="L3723" i="4" s="1"/>
  <c r="M3723" i="4"/>
  <c r="K3724" i="4"/>
  <c r="L3724" i="4" s="1"/>
  <c r="K3725" i="4"/>
  <c r="L3725" i="4"/>
  <c r="M3725" i="4"/>
  <c r="K3726" i="4"/>
  <c r="L3726" i="4"/>
  <c r="M3726" i="4"/>
  <c r="K3727" i="4"/>
  <c r="M3727" i="4" s="1"/>
  <c r="K3728" i="4"/>
  <c r="M3728" i="4" s="1"/>
  <c r="L3728" i="4"/>
  <c r="K3729" i="4"/>
  <c r="L3729" i="4"/>
  <c r="M3729" i="4"/>
  <c r="K3730" i="4"/>
  <c r="L3730" i="4"/>
  <c r="M3730" i="4"/>
  <c r="K3731" i="4"/>
  <c r="M3731" i="4" s="1"/>
  <c r="K3732" i="4"/>
  <c r="M3732" i="4" s="1"/>
  <c r="L3732" i="4"/>
  <c r="K3733" i="4"/>
  <c r="L3733" i="4"/>
  <c r="M3733" i="4"/>
  <c r="K3734" i="4"/>
  <c r="L3734" i="4"/>
  <c r="M3734" i="4"/>
  <c r="K3735" i="4"/>
  <c r="M3735" i="4" s="1"/>
  <c r="K3736" i="4"/>
  <c r="M3736" i="4" s="1"/>
  <c r="L3736" i="4"/>
  <c r="K3737" i="4"/>
  <c r="L3737" i="4"/>
  <c r="M3737" i="4"/>
  <c r="K3738" i="4"/>
  <c r="L3738" i="4"/>
  <c r="M3738" i="4"/>
  <c r="K3739" i="4"/>
  <c r="M3739" i="4" s="1"/>
  <c r="K3740" i="4"/>
  <c r="M3740" i="4" s="1"/>
  <c r="L3740" i="4"/>
  <c r="K3741" i="4"/>
  <c r="L3741" i="4"/>
  <c r="M3741" i="4"/>
  <c r="K3742" i="4"/>
  <c r="L3742" i="4"/>
  <c r="M3742" i="4"/>
  <c r="K3743" i="4"/>
  <c r="M3743" i="4" s="1"/>
  <c r="K3744" i="4"/>
  <c r="M3744" i="4" s="1"/>
  <c r="L3744" i="4"/>
  <c r="K3745" i="4"/>
  <c r="L3745" i="4"/>
  <c r="M3745" i="4"/>
  <c r="K3746" i="4"/>
  <c r="L3746" i="4"/>
  <c r="M3746" i="4"/>
  <c r="K3747" i="4"/>
  <c r="M3747" i="4" s="1"/>
  <c r="K3748" i="4"/>
  <c r="M3748" i="4" s="1"/>
  <c r="L3748" i="4"/>
  <c r="K3749" i="4"/>
  <c r="L3749" i="4"/>
  <c r="M3749" i="4"/>
  <c r="K3750" i="4"/>
  <c r="L3750" i="4"/>
  <c r="M3750" i="4"/>
  <c r="K3751" i="4"/>
  <c r="M3751" i="4" s="1"/>
  <c r="K3752" i="4"/>
  <c r="M3752" i="4" s="1"/>
  <c r="L3752" i="4"/>
  <c r="K3753" i="4"/>
  <c r="L3753" i="4"/>
  <c r="M3753" i="4"/>
  <c r="K3754" i="4"/>
  <c r="L3754" i="4"/>
  <c r="M3754" i="4"/>
  <c r="K3755" i="4"/>
  <c r="M3755" i="4" s="1"/>
  <c r="K3756" i="4"/>
  <c r="M3756" i="4" s="1"/>
  <c r="L3756" i="4"/>
  <c r="K3757" i="4"/>
  <c r="L3757" i="4"/>
  <c r="M3757" i="4"/>
  <c r="K3758" i="4"/>
  <c r="L3758" i="4"/>
  <c r="M3758" i="4"/>
  <c r="K3759" i="4"/>
  <c r="M3759" i="4" s="1"/>
  <c r="K3760" i="4"/>
  <c r="M3760" i="4" s="1"/>
  <c r="L3760" i="4"/>
  <c r="K3761" i="4"/>
  <c r="L3761" i="4"/>
  <c r="M3761" i="4"/>
  <c r="K3762" i="4"/>
  <c r="L3762" i="4"/>
  <c r="M3762" i="4"/>
  <c r="K3763" i="4"/>
  <c r="M3763" i="4" s="1"/>
  <c r="K3764" i="4"/>
  <c r="M3764" i="4" s="1"/>
  <c r="L3764" i="4"/>
  <c r="K3765" i="4"/>
  <c r="L3765" i="4"/>
  <c r="M3765" i="4"/>
  <c r="K3766" i="4"/>
  <c r="L3766" i="4"/>
  <c r="M3766" i="4"/>
  <c r="K3767" i="4"/>
  <c r="M3767" i="4" s="1"/>
  <c r="K3768" i="4"/>
  <c r="M3768" i="4" s="1"/>
  <c r="L3768" i="4"/>
  <c r="K3769" i="4"/>
  <c r="L3769" i="4"/>
  <c r="M3769" i="4"/>
  <c r="K3770" i="4"/>
  <c r="L3770" i="4"/>
  <c r="M3770" i="4"/>
  <c r="K3771" i="4"/>
  <c r="M3771" i="4" s="1"/>
  <c r="K3772" i="4"/>
  <c r="M3772" i="4" s="1"/>
  <c r="L3772" i="4"/>
  <c r="K3773" i="4"/>
  <c r="L3773" i="4"/>
  <c r="M3773" i="4"/>
  <c r="K3774" i="4"/>
  <c r="L3774" i="4"/>
  <c r="M3774" i="4"/>
  <c r="K3775" i="4"/>
  <c r="M3775" i="4" s="1"/>
  <c r="K3776" i="4"/>
  <c r="M3776" i="4" s="1"/>
  <c r="L3776" i="4"/>
  <c r="K3777" i="4"/>
  <c r="L3777" i="4"/>
  <c r="M3777" i="4"/>
  <c r="K3778" i="4"/>
  <c r="L3778" i="4"/>
  <c r="M3778" i="4"/>
  <c r="K3779" i="4"/>
  <c r="M3779" i="4" s="1"/>
  <c r="K3780" i="4"/>
  <c r="M3780" i="4" s="1"/>
  <c r="L3780" i="4"/>
  <c r="K3781" i="4"/>
  <c r="L3781" i="4"/>
  <c r="M3781" i="4"/>
  <c r="K3782" i="4"/>
  <c r="L3782" i="4"/>
  <c r="M3782" i="4"/>
  <c r="K3783" i="4"/>
  <c r="M3783" i="4" s="1"/>
  <c r="K3784" i="4"/>
  <c r="M3784" i="4" s="1"/>
  <c r="L3784" i="4"/>
  <c r="K3785" i="4"/>
  <c r="L3785" i="4"/>
  <c r="M3785" i="4"/>
  <c r="K3786" i="4"/>
  <c r="L3786" i="4"/>
  <c r="M3786" i="4"/>
  <c r="K3787" i="4"/>
  <c r="M3787" i="4" s="1"/>
  <c r="K3788" i="4"/>
  <c r="M3788" i="4" s="1"/>
  <c r="L3788" i="4"/>
  <c r="K3789" i="4"/>
  <c r="L3789" i="4"/>
  <c r="M3789" i="4"/>
  <c r="K3790" i="4"/>
  <c r="L3790" i="4"/>
  <c r="M3790" i="4"/>
  <c r="K3791" i="4"/>
  <c r="M3791" i="4" s="1"/>
  <c r="K3792" i="4"/>
  <c r="M3792" i="4" s="1"/>
  <c r="L3792" i="4"/>
  <c r="K3793" i="4"/>
  <c r="L3793" i="4"/>
  <c r="M3793" i="4"/>
  <c r="K3794" i="4"/>
  <c r="L3794" i="4"/>
  <c r="M3794" i="4"/>
  <c r="K3795" i="4"/>
  <c r="M3795" i="4" s="1"/>
  <c r="K3796" i="4"/>
  <c r="M3796" i="4" s="1"/>
  <c r="L3796" i="4"/>
  <c r="K3797" i="4"/>
  <c r="L3797" i="4"/>
  <c r="M3797" i="4"/>
  <c r="K3798" i="4"/>
  <c r="L3798" i="4"/>
  <c r="M3798" i="4"/>
  <c r="K3799" i="4"/>
  <c r="M3799" i="4" s="1"/>
  <c r="K3800" i="4"/>
  <c r="M3800" i="4" s="1"/>
  <c r="L3800" i="4"/>
  <c r="K3801" i="4"/>
  <c r="L3801" i="4"/>
  <c r="M3801" i="4"/>
  <c r="K3802" i="4"/>
  <c r="L3802" i="4"/>
  <c r="M3802" i="4"/>
  <c r="K3803" i="4"/>
  <c r="M3803" i="4" s="1"/>
  <c r="K3804" i="4"/>
  <c r="M3804" i="4" s="1"/>
  <c r="L3804" i="4"/>
  <c r="K3805" i="4"/>
  <c r="L3805" i="4"/>
  <c r="M3805" i="4"/>
  <c r="K3806" i="4"/>
  <c r="L3806" i="4"/>
  <c r="M3806" i="4"/>
  <c r="K3807" i="4"/>
  <c r="M3807" i="4" s="1"/>
  <c r="K3808" i="4"/>
  <c r="M3808" i="4" s="1"/>
  <c r="L3808" i="4"/>
  <c r="K3809" i="4"/>
  <c r="L3809" i="4"/>
  <c r="M3809" i="4"/>
  <c r="K3810" i="4"/>
  <c r="L3810" i="4"/>
  <c r="M3810" i="4"/>
  <c r="K3811" i="4"/>
  <c r="M3811" i="4" s="1"/>
  <c r="K3812" i="4"/>
  <c r="M3812" i="4" s="1"/>
  <c r="L3812" i="4"/>
  <c r="K3813" i="4"/>
  <c r="L3813" i="4"/>
  <c r="M3813" i="4"/>
  <c r="K3814" i="4"/>
  <c r="L3814" i="4"/>
  <c r="M3814" i="4"/>
  <c r="K3815" i="4"/>
  <c r="M3815" i="4" s="1"/>
  <c r="K3816" i="4"/>
  <c r="M3816" i="4" s="1"/>
  <c r="L3816" i="4"/>
  <c r="K3817" i="4"/>
  <c r="L3817" i="4"/>
  <c r="M3817" i="4"/>
  <c r="K3818" i="4"/>
  <c r="L3818" i="4"/>
  <c r="M3818" i="4"/>
  <c r="K3819" i="4"/>
  <c r="M3819" i="4" s="1"/>
  <c r="K3820" i="4"/>
  <c r="M3820" i="4" s="1"/>
  <c r="L3820" i="4"/>
  <c r="K3821" i="4"/>
  <c r="L3821" i="4"/>
  <c r="M3821" i="4"/>
  <c r="K3822" i="4"/>
  <c r="L3822" i="4"/>
  <c r="M3822" i="4"/>
  <c r="K3823" i="4"/>
  <c r="M3823" i="4" s="1"/>
  <c r="K3824" i="4"/>
  <c r="M3824" i="4" s="1"/>
  <c r="L3824" i="4"/>
  <c r="K3825" i="4"/>
  <c r="L3825" i="4"/>
  <c r="M3825" i="4"/>
  <c r="K3826" i="4"/>
  <c r="L3826" i="4"/>
  <c r="M3826" i="4"/>
  <c r="K3827" i="4"/>
  <c r="M3827" i="4" s="1"/>
  <c r="K3828" i="4"/>
  <c r="M3828" i="4" s="1"/>
  <c r="L3828" i="4"/>
  <c r="K3829" i="4"/>
  <c r="L3829" i="4"/>
  <c r="M3829" i="4"/>
  <c r="K3830" i="4"/>
  <c r="L3830" i="4"/>
  <c r="M3830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7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J2" i="4"/>
  <c r="I2" i="4"/>
  <c r="E2" i="4"/>
  <c r="L3827" i="4" l="1"/>
  <c r="L3823" i="4"/>
  <c r="L3819" i="4"/>
  <c r="L3815" i="4"/>
  <c r="L3811" i="4"/>
  <c r="L3807" i="4"/>
  <c r="L3803" i="4"/>
  <c r="L3799" i="4"/>
  <c r="L3795" i="4"/>
  <c r="L3791" i="4"/>
  <c r="L3787" i="4"/>
  <c r="L3783" i="4"/>
  <c r="L3779" i="4"/>
  <c r="L3775" i="4"/>
  <c r="L3771" i="4"/>
  <c r="L3767" i="4"/>
  <c r="L3763" i="4"/>
  <c r="L3759" i="4"/>
  <c r="L3755" i="4"/>
  <c r="L3751" i="4"/>
  <c r="L3747" i="4"/>
  <c r="L3743" i="4"/>
  <c r="L3739" i="4"/>
  <c r="L3735" i="4"/>
  <c r="L3731" i="4"/>
  <c r="L3727" i="4"/>
  <c r="M3724" i="4"/>
  <c r="O3076" i="4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7" i="4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61" i="4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K3651" i="4"/>
  <c r="K3652" i="4"/>
  <c r="K3653" i="4"/>
  <c r="K3654" i="4"/>
  <c r="K3655" i="4"/>
  <c r="M3655" i="4" s="1"/>
  <c r="K3656" i="4"/>
  <c r="K3657" i="4"/>
  <c r="K3658" i="4"/>
  <c r="K3659" i="4"/>
  <c r="M3659" i="4" s="1"/>
  <c r="K3660" i="4"/>
  <c r="K3661" i="4"/>
  <c r="K3662" i="4"/>
  <c r="K3663" i="4"/>
  <c r="K3664" i="4"/>
  <c r="K3665" i="4"/>
  <c r="L3665" i="4" s="1"/>
  <c r="K3666" i="4"/>
  <c r="K3667" i="4"/>
  <c r="K3668" i="4"/>
  <c r="K3669" i="4"/>
  <c r="L3669" i="4" s="1"/>
  <c r="K3670" i="4"/>
  <c r="K3671" i="4"/>
  <c r="K3672" i="4"/>
  <c r="K3673" i="4"/>
  <c r="L3673" i="4" s="1"/>
  <c r="K3674" i="4"/>
  <c r="K3675" i="4"/>
  <c r="K3676" i="4"/>
  <c r="K3677" i="4"/>
  <c r="L3677" i="4" s="1"/>
  <c r="K3678" i="4"/>
  <c r="K3679" i="4"/>
  <c r="K3680" i="4"/>
  <c r="K3681" i="4"/>
  <c r="L3681" i="4" s="1"/>
  <c r="K3682" i="4"/>
  <c r="K3683" i="4"/>
  <c r="K3684" i="4"/>
  <c r="K3685" i="4"/>
  <c r="L3685" i="4" s="1"/>
  <c r="K3686" i="4"/>
  <c r="K3687" i="4"/>
  <c r="K3688" i="4"/>
  <c r="M3688" i="4" s="1"/>
  <c r="K3689" i="4"/>
  <c r="M3689" i="4" s="1"/>
  <c r="K3690" i="4"/>
  <c r="L3690" i="4" s="1"/>
  <c r="K3691" i="4"/>
  <c r="K3692" i="4"/>
  <c r="K3693" i="4"/>
  <c r="K3694" i="4"/>
  <c r="L3694" i="4" s="1"/>
  <c r="K3695" i="4"/>
  <c r="K3696" i="4"/>
  <c r="L3696" i="4" s="1"/>
  <c r="K3697" i="4"/>
  <c r="M3697" i="4" s="1"/>
  <c r="K3698" i="4"/>
  <c r="L3698" i="4" s="1"/>
  <c r="K3699" i="4"/>
  <c r="K3700" i="4"/>
  <c r="K3701" i="4"/>
  <c r="K3702" i="4"/>
  <c r="L3702" i="4" s="1"/>
  <c r="K3703" i="4"/>
  <c r="K3704" i="4"/>
  <c r="K3705" i="4"/>
  <c r="M3705" i="4" s="1"/>
  <c r="K3706" i="4"/>
  <c r="L3706" i="4" s="1"/>
  <c r="K3707" i="4"/>
  <c r="K3708" i="4"/>
  <c r="K3709" i="4"/>
  <c r="K3710" i="4"/>
  <c r="L3710" i="4" s="1"/>
  <c r="K3711" i="4"/>
  <c r="K3712" i="4"/>
  <c r="K3713" i="4"/>
  <c r="M3713" i="4" s="1"/>
  <c r="K3714" i="4"/>
  <c r="L3714" i="4" s="1"/>
  <c r="K3715" i="4"/>
  <c r="K3716" i="4"/>
  <c r="M3716" i="4" s="1"/>
  <c r="K3717" i="4"/>
  <c r="K3718" i="4"/>
  <c r="L3718" i="4" s="1"/>
  <c r="K3719" i="4"/>
  <c r="K3720" i="4"/>
  <c r="L3720" i="4" s="1"/>
  <c r="M3676" i="4" l="1"/>
  <c r="L3676" i="4"/>
  <c r="M3668" i="4"/>
  <c r="L3668" i="4"/>
  <c r="M3712" i="4"/>
  <c r="L3712" i="4"/>
  <c r="M3680" i="4"/>
  <c r="L3680" i="4"/>
  <c r="M3684" i="4"/>
  <c r="L3684" i="4"/>
  <c r="L3704" i="4"/>
  <c r="M3704" i="4"/>
  <c r="M3672" i="4"/>
  <c r="L3672" i="4"/>
  <c r="M3664" i="4"/>
  <c r="L3664" i="4"/>
  <c r="M3720" i="4"/>
  <c r="M3696" i="4"/>
  <c r="L3688" i="4"/>
  <c r="M3717" i="4"/>
  <c r="L3717" i="4"/>
  <c r="M3708" i="4"/>
  <c r="L3708" i="4"/>
  <c r="M3693" i="4"/>
  <c r="L3693" i="4"/>
  <c r="M3700" i="4"/>
  <c r="L3700" i="4"/>
  <c r="M3709" i="4"/>
  <c r="L3709" i="4"/>
  <c r="M3692" i="4"/>
  <c r="L3692" i="4"/>
  <c r="M3701" i="4"/>
  <c r="L3701" i="4"/>
  <c r="L3716" i="4"/>
  <c r="L3713" i="4"/>
  <c r="L3705" i="4"/>
  <c r="L3697" i="4"/>
  <c r="L3689" i="4"/>
  <c r="L3658" i="4"/>
  <c r="M3658" i="4"/>
  <c r="M3719" i="4"/>
  <c r="L3719" i="4"/>
  <c r="M3703" i="4"/>
  <c r="L3703" i="4"/>
  <c r="M3695" i="4"/>
  <c r="L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711" i="4"/>
  <c r="L3657" i="4"/>
  <c r="M3657" i="4"/>
  <c r="M3715" i="4"/>
  <c r="L3715" i="4"/>
  <c r="L3707" i="4"/>
  <c r="M3707" i="4"/>
  <c r="L3699" i="4"/>
  <c r="M3699" i="4"/>
  <c r="L3691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K3611" i="4"/>
  <c r="K3612" i="4"/>
  <c r="L3612" i="4" s="1"/>
  <c r="K3613" i="4"/>
  <c r="K3614" i="4"/>
  <c r="K3615" i="4"/>
  <c r="K3616" i="4"/>
  <c r="L3616" i="4" s="1"/>
  <c r="K3617" i="4"/>
  <c r="K3618" i="4"/>
  <c r="K3619" i="4"/>
  <c r="K3620" i="4"/>
  <c r="L3620" i="4" s="1"/>
  <c r="K3621" i="4"/>
  <c r="K3622" i="4"/>
  <c r="K3623" i="4"/>
  <c r="M3623" i="4" s="1"/>
  <c r="K3624" i="4"/>
  <c r="L3624" i="4" s="1"/>
  <c r="K3625" i="4"/>
  <c r="K3626" i="4"/>
  <c r="K3627" i="4"/>
  <c r="K3628" i="4"/>
  <c r="L3628" i="4" s="1"/>
  <c r="K3629" i="4"/>
  <c r="K3630" i="4"/>
  <c r="L3630" i="4" s="1"/>
  <c r="K3631" i="4"/>
  <c r="K3632" i="4"/>
  <c r="L3632" i="4" s="1"/>
  <c r="K3633" i="4"/>
  <c r="K3634" i="4"/>
  <c r="L3634" i="4" s="1"/>
  <c r="K3635" i="4"/>
  <c r="K3636" i="4"/>
  <c r="L3636" i="4" s="1"/>
  <c r="K3637" i="4"/>
  <c r="K3638" i="4"/>
  <c r="K3639" i="4"/>
  <c r="K3640" i="4"/>
  <c r="L3640" i="4" s="1"/>
  <c r="K3641" i="4"/>
  <c r="K3642" i="4"/>
  <c r="K3643" i="4"/>
  <c r="K3644" i="4"/>
  <c r="L3644" i="4" s="1"/>
  <c r="K3645" i="4"/>
  <c r="K3646" i="4"/>
  <c r="L3646" i="4" s="1"/>
  <c r="K3647" i="4"/>
  <c r="K3648" i="4"/>
  <c r="L3648" i="4" s="1"/>
  <c r="K3649" i="4"/>
  <c r="K3650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83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83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838" i="4"/>
  <c r="O3841" i="4" s="1"/>
  <c r="P2238" i="4"/>
  <c r="P3834" i="4" l="1"/>
  <c r="Q383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<sst xmlns="http://schemas.openxmlformats.org/spreadsheetml/2006/main" count="20328" uniqueCount="3620">
  <si>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</si>
  <si>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</si>
  <si>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</si>
  <si>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</si>
  <si>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</si>
  <si>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</si>
  <si>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</si>
  <si>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</si>
  <si>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</si>
  <si>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</si>
  <si>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</si>
  <si>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</si>
  <si>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</si>
  <si>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</si>
  <si>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</si>
  <si>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</si>
  <si>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</si>
  <si>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</si>
  <si>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</si>
  <si>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</si>
  <si>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</si>
  <si>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</si>
  <si>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</si>
  <si>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</si>
  <si>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</si>
  <si>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</si>
  <si>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</si>
  <si>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</si>
  <si>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</si>
  <si>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</si>
  <si>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</si>
  <si>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</si>
  <si>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</si>
  <si>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</si>
  <si>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</si>
  <si>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</si>
  <si>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</si>
  <si>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</si>
  <si>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</si>
  <si>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</si>
  <si>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</si>
  <si>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</si>
  <si>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</si>
  <si>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</si>
  <si>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</si>
  <si>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</si>
  <si>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</si>
  <si>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</si>
  <si>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</si>
  <si>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</si>
  <si>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</si>
  <si>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</si>
  <si>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</si>
  <si>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</si>
  <si>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</si>
  <si>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</si>
  <si>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</si>
  <si>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</si>
  <si>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</si>
  <si>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</si>
  <si>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</si>
  <si>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</si>
  <si>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</si>
  <si>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</si>
  <si>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</si>
  <si>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</si>
  <si>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</si>
  <si>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</si>
  <si>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</si>
  <si>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</si>
  <si>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</si>
  <si>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</si>
  <si>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</si>
  <si>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</si>
  <si>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</si>
  <si>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</si>
  <si>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</si>
  <si>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</si>
  <si>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</si>
  <si>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</si>
  <si>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</si>
  <si>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</si>
  <si>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</si>
  <si>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</si>
  <si>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</si>
  <si>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</si>
  <si>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</si>
  <si>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</si>
  <si>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</si>
  <si>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</si>
  <si>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</si>
  <si>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</si>
  <si>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</si>
  <si>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</si>
  <si>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</si>
  <si>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</si>
  <si>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</si>
  <si>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</si>
  <si>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</si>
  <si>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</si>
  <si>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</si>
  <si>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</si>
  <si>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</si>
  <si>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</si>
  <si>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</si>
  <si>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</si>
  <si>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</si>
  <si>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</si>
  <si>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</si>
  <si>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</si>
  <si>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</si>
  <si>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</si>
  <si>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</si>
  <si>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</si>
  <si>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</si>
  <si>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</si>
  <si>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</si>
  <si>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</si>
  <si>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</si>
  <si>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</si>
  <si>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</si>
  <si>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</si>
  <si>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</si>
  <si>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</si>
  <si>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</si>
  <si>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</si>
  <si>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</si>
  <si>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</si>
  <si>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</si>
  <si>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</si>
  <si>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</si>
  <si>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</si>
  <si>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</si>
  <si>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</si>
  <si>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</si>
  <si>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</si>
  <si>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</si>
  <si>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</si>
  <si>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</si>
  <si>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</si>
  <si>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</si>
  <si>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</si>
  <si>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</si>
  <si>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</si>
  <si>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</si>
  <si>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</si>
  <si>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</si>
  <si>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</si>
  <si>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</si>
  <si>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</si>
  <si>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</si>
  <si>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</si>
  <si>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</si>
  <si>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</si>
  <si>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</si>
  <si>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</si>
  <si>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</si>
  <si>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</si>
  <si>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</si>
  <si>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</si>
  <si>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</si>
  <si>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</si>
  <si>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</si>
  <si>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</si>
  <si>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</si>
  <si>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</si>
  <si>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</si>
  <si>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</si>
  <si>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</si>
  <si>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</si>
  <si>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</si>
  <si>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</si>
  <si>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</si>
  <si>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</si>
  <si>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</si>
  <si>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</si>
  <si>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</si>
  <si>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</si>
  <si>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</si>
  <si>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</si>
  <si>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</si>
  <si>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</si>
  <si>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</si>
  <si>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</si>
  <si>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</si>
  <si>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</si>
  <si>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</si>
  <si>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</si>
  <si>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</si>
  <si>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</si>
  <si>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</si>
  <si>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</si>
  <si>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</si>
  <si>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</si>
  <si>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</si>
  <si>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</si>
  <si>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</si>
  <si>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</si>
  <si>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</si>
  <si>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</si>
  <si>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</si>
  <si>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</si>
  <si>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</si>
  <si>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</si>
  <si>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</si>
  <si>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</si>
  <si>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</si>
  <si>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</si>
  <si>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</si>
  <si>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</si>
  <si>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</si>
  <si>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</si>
  <si>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</si>
  <si>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</si>
  <si>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</si>
  <si>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</si>
  <si>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</si>
  <si>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</si>
  <si>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</si>
  <si>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</si>
  <si>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</si>
  <si>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</si>
  <si>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</si>
  <si>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</si>
  <si>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</si>
  <si>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</si>
  <si>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</si>
  <si>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</si>
  <si>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</si>
  <si>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</si>
  <si>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</si>
  <si>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</si>
  <si>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</si>
  <si>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</si>
  <si>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</si>
  <si>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</si>
  <si>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</si>
  <si>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</si>
  <si>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</si>
  <si>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</si>
  <si>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</si>
  <si>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</si>
  <si>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</si>
  <si>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</si>
  <si>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</si>
  <si>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</si>
  <si>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</si>
  <si>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</si>
  <si>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</si>
  <si>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</si>
  <si>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</si>
  <si>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</si>
  <si>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</si>
  <si>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</si>
  <si>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</si>
  <si>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</si>
  <si>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</si>
  <si>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</si>
  <si>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</si>
  <si>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</si>
  <si>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</si>
  <si>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</si>
  <si>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</si>
  <si>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</si>
  <si>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</si>
  <si>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</si>
  <si>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</si>
  <si>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</si>
  <si>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</si>
  <si>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</si>
  <si>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</si>
  <si>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</si>
  <si>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</si>
  <si>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</si>
  <si>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</si>
  <si>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</si>
  <si>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</si>
  <si>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</si>
  <si>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</si>
  <si>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</si>
  <si>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</si>
  <si>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</si>
  <si>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</si>
  <si>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</si>
  <si>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</si>
  <si>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</si>
  <si>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</si>
  <si>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</si>
  <si>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</si>
  <si>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</si>
  <si>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</si>
  <si>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</si>
  <si>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</si>
  <si>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</si>
  <si>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</si>
  <si>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</si>
  <si>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</si>
  <si>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</si>
  <si>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</si>
  <si>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</si>
  <si>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</si>
  <si>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</si>
  <si>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</si>
  <si>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</si>
  <si>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</si>
  <si>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</si>
  <si>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</si>
  <si>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</si>
  <si>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</si>
  <si>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</si>
  <si>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</si>
  <si>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</si>
  <si>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</si>
  <si>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</si>
  <si>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</si>
  <si>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</si>
  <si>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</si>
  <si>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</si>
  <si>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</si>
  <si>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</si>
  <si>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</si>
  <si>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</si>
  <si>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</si>
  <si>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</si>
  <si>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</si>
  <si>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</si>
  <si>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</si>
  <si>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</si>
  <si>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</si>
  <si>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</si>
  <si>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</si>
  <si>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</si>
  <si>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</si>
  <si>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</si>
  <si>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</si>
  <si>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</si>
  <si>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</si>
  <si>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</si>
  <si>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</si>
  <si>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</si>
  <si>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</si>
  <si>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</si>
  <si>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</si>
  <si>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</si>
  <si>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</si>
  <si>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</si>
  <si>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</si>
  <si>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</si>
  <si>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</si>
  <si>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</si>
  <si>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</si>
  <si>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</si>
  <si>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</si>
  <si>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</si>
  <si>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</si>
  <si>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</si>
  <si>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</si>
  <si>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</si>
  <si>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</si>
  <si>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</si>
  <si>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</si>
  <si>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</si>
  <si>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</si>
  <si>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</si>
  <si>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</si>
  <si>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</si>
  <si>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</si>
  <si>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</si>
  <si>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</si>
  <si>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</si>
  <si>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</si>
  <si>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</si>
  <si>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</si>
  <si>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</si>
  <si>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</si>
  <si>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</si>
  <si>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</si>
  <si>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</si>
  <si>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</si>
  <si>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</si>
  <si>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</si>
  <si>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</si>
  <si>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</si>
  <si>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</si>
  <si>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</si>
  <si>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</si>
  <si>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</si>
  <si>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</si>
  <si>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</si>
  <si>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</si>
  <si>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</si>
  <si>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</si>
  <si>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</si>
  <si>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</si>
  <si>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</si>
  <si>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</si>
  <si>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</si>
  <si>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</si>
  <si>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</si>
  <si>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</si>
  <si>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</si>
  <si>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</si>
  <si>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</si>
  <si>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</si>
  <si>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</si>
  <si>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</si>
  <si>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</si>
  <si>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</si>
  <si>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</si>
  <si>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</si>
  <si>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</si>
  <si>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</si>
  <si>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</si>
  <si>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</si>
  <si>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</si>
  <si>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</si>
  <si>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</si>
  <si>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</si>
  <si>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</si>
  <si>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</si>
  <si>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</si>
  <si>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</si>
  <si>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</si>
  <si>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</si>
  <si>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</si>
  <si>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</si>
  <si>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</si>
  <si>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</si>
  <si>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</si>
  <si>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</si>
  <si>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</si>
  <si>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</si>
  <si>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</si>
  <si>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</si>
  <si>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</si>
  <si>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</si>
  <si>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</si>
  <si>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</si>
  <si>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</si>
  <si>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</si>
  <si>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</si>
  <si>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</si>
  <si>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</si>
  <si>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</si>
  <si>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</si>
  <si>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</si>
  <si>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</si>
  <si>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</si>
  <si>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</si>
  <si>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</si>
  <si>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</si>
  <si>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</si>
  <si>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</si>
  <si>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</si>
  <si>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</si>
  <si>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</si>
  <si>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</si>
  <si>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</si>
  <si>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</si>
  <si>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</si>
  <si>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</si>
  <si>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</si>
  <si>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</si>
  <si>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</si>
  <si>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</si>
  <si>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</si>
  <si>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</si>
  <si>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</si>
  <si>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</si>
  <si>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</si>
  <si>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</si>
  <si>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</si>
  <si>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</si>
  <si>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</si>
  <si>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</si>
  <si>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</si>
  <si>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</si>
  <si>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</si>
  <si>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</si>
  <si>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</si>
  <si>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</si>
  <si>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</si>
  <si>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</si>
  <si>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</si>
  <si>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</si>
  <si>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</si>
  <si>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</si>
  <si>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</si>
  <si>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</si>
  <si>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</si>
  <si>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</si>
  <si>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</si>
  <si>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</si>
  <si>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</si>
  <si>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</si>
  <si>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</si>
  <si>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</si>
  <si>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</si>
  <si>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</si>
  <si>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</si>
  <si>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</si>
  <si>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</si>
  <si>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</si>
  <si>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</si>
  <si>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</si>
  <si>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</si>
  <si>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</si>
  <si>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</si>
  <si>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</si>
  <si>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</si>
  <si>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</si>
  <si>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</si>
  <si>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</si>
  <si>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</si>
  <si>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</si>
  <si>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</si>
  <si>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</si>
  <si>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</si>
  <si>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</si>
  <si>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</si>
  <si>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</si>
  <si>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</si>
  <si>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</si>
  <si>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</si>
  <si>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</si>
  <si>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</si>
  <si>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</si>
  <si>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</si>
  <si>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</si>
  <si>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</si>
  <si>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</si>
  <si>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</si>
  <si>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</si>
  <si>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</si>
  <si>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</si>
  <si>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</si>
  <si>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</si>
  <si>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</si>
  <si>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</si>
  <si>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</si>
  <si>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</si>
  <si>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</si>
  <si>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</si>
  <si>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</si>
  <si>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</si>
  <si>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</si>
  <si>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</si>
  <si>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</si>
  <si>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</si>
  <si>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</si>
  <si>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</si>
  <si>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</si>
  <si>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</si>
  <si>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</si>
  <si>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</si>
  <si>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</si>
  <si>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</si>
  <si>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</si>
  <si>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</si>
  <si>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</si>
  <si>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</si>
  <si>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</si>
  <si>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</si>
  <si>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</si>
  <si>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</si>
  <si>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</si>
  <si>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</si>
  <si>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</si>
  <si>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</si>
  <si>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</si>
  <si>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</si>
  <si>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</si>
  <si>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</si>
  <si>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</si>
  <si>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</si>
  <si>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</si>
  <si>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</si>
  <si>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</si>
  <si>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</si>
  <si>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</si>
  <si>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</si>
  <si>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</si>
  <si>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</si>
  <si>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</si>
  <si>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</si>
  <si>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</si>
  <si>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</si>
  <si>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</si>
  <si>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</si>
  <si>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</si>
  <si>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</si>
  <si>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</si>
  <si>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</si>
  <si>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</si>
  <si>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</si>
  <si>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</si>
  <si>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</si>
  <si>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</si>
  <si>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</si>
  <si>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</si>
  <si>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</si>
  <si>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</si>
  <si>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</si>
  <si>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</si>
  <si>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</si>
  <si>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</si>
  <si>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</si>
  <si>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</si>
  <si>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</si>
  <si>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</si>
  <si>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</si>
  <si>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</si>
  <si>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</si>
  <si>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</si>
  <si>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</si>
  <si>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</si>
  <si>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</si>
  <si>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</si>
  <si>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</si>
  <si>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</si>
  <si>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</si>
  <si>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</si>
  <si>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</si>
  <si>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</si>
  <si>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</si>
  <si>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</si>
  <si>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</si>
  <si>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</si>
  <si>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</si>
  <si>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</si>
  <si>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</si>
  <si>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</si>
  <si>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</si>
  <si>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</si>
  <si>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</si>
  <si>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</si>
  <si>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</si>
  <si>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</si>
  <si>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</si>
  <si>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</si>
  <si>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</si>
  <si>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</si>
  <si>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</si>
  <si>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</si>
  <si>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</si>
  <si>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</si>
  <si>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</si>
  <si>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</si>
  <si>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</si>
  <si>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</si>
  <si>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</si>
  <si>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</si>
  <si>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</si>
  <si>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</si>
  <si>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</si>
  <si>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</si>
  <si>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</si>
  <si>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</si>
  <si>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</si>
  <si>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</si>
  <si>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</si>
  <si>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</si>
  <si>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</si>
  <si>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</si>
  <si>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</si>
  <si>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</si>
  <si>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</si>
  <si>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</si>
  <si>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</si>
  <si>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</si>
  <si>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</si>
  <si>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</si>
  <si>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</si>
  <si>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</si>
  <si>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</si>
  <si>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</si>
  <si>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</si>
  <si>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</si>
  <si>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</si>
  <si>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</si>
  <si>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</si>
  <si>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</si>
  <si>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</si>
  <si>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</si>
  <si>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</si>
  <si>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</si>
  <si>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</si>
  <si>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</si>
  <si>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</si>
  <si>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</si>
  <si>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</si>
  <si>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</si>
  <si>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</si>
  <si>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</si>
  <si>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</si>
  <si>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</si>
  <si>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</si>
  <si>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</si>
  <si>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</si>
  <si>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</si>
  <si>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</si>
  <si>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</si>
  <si>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</si>
  <si>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</si>
  <si>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</si>
  <si>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</si>
  <si>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</si>
  <si>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</si>
  <si>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</si>
  <si>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</si>
  <si>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</si>
  <si>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</si>
  <si>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</si>
  <si>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</si>
  <si>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</si>
  <si>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</si>
  <si>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</si>
  <si>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</si>
  <si>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</si>
  <si>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</si>
  <si>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</si>
  <si>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</si>
  <si>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</si>
  <si>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</si>
  <si>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</si>
  <si>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</si>
  <si>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</si>
  <si>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</si>
  <si>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</si>
  <si>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</si>
  <si>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</si>
  <si>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</si>
  <si>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</si>
  <si>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</si>
  <si>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</si>
  <si>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</si>
  <si>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</si>
  <si>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</si>
  <si>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</si>
  <si>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</si>
  <si>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</si>
  <si>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</si>
  <si>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</si>
  <si>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</si>
  <si>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</si>
  <si>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</si>
  <si>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</si>
  <si>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</si>
  <si>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</si>
  <si>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</si>
  <si>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</si>
  <si>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</si>
  <si>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</si>
  <si>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</si>
  <si>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</si>
  <si>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</si>
  <si>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</si>
  <si>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</si>
  <si>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</si>
  <si>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</si>
  <si>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</si>
  <si>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</si>
  <si>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</si>
  <si>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</si>
  <si>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</si>
  <si>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</si>
  <si>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</si>
  <si>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</si>
  <si>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</si>
  <si>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</si>
  <si>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</si>
  <si>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</si>
  <si>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</si>
  <si>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</si>
  <si>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</si>
  <si>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</si>
  <si>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</si>
  <si>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</si>
  <si>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</si>
  <si>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</si>
  <si>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</si>
  <si>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</si>
  <si>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</si>
  <si>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</si>
  <si>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</si>
  <si>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</si>
  <si>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</si>
  <si>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</si>
  <si>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</si>
  <si>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</si>
  <si>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</si>
  <si>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</si>
  <si>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</si>
  <si>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</si>
  <si>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</si>
  <si>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</si>
  <si>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</si>
  <si>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</si>
  <si>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</si>
  <si>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</si>
  <si>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</si>
  <si>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</si>
  <si>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</si>
  <si>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</si>
  <si>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</si>
  <si>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</si>
  <si>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</si>
  <si>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</si>
  <si>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</si>
  <si>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</si>
  <si>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</si>
  <si>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</si>
  <si>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</si>
  <si>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</si>
  <si>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</si>
  <si>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</si>
  <si>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</si>
  <si>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</si>
  <si>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</si>
  <si>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</si>
  <si>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</si>
  <si>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</si>
  <si>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</si>
  <si>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</si>
  <si>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</si>
  <si>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</si>
  <si>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</si>
  <si>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</si>
  <si>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</si>
  <si>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</si>
  <si>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</si>
  <si>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</si>
  <si>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</si>
  <si>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</si>
  <si>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</si>
  <si>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</si>
  <si>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</si>
  <si>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</si>
  <si>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</si>
  <si>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</si>
  <si>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</si>
  <si>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</si>
  <si>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</si>
  <si>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</si>
  <si>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</si>
  <si>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</si>
  <si>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</si>
  <si>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</si>
  <si>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</si>
  <si>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</si>
  <si>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</si>
  <si>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</si>
  <si>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</si>
  <si>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</si>
  <si>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</si>
  <si>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</si>
  <si>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</si>
  <si>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</si>
  <si>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</si>
  <si>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</si>
  <si>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</si>
  <si>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</si>
  <si>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</si>
  <si>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</si>
  <si>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</si>
  <si>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</si>
  <si>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</si>
  <si>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</si>
  <si>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</si>
  <si>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</si>
  <si>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</si>
  <si>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</si>
  <si>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</si>
  <si>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</si>
  <si>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</si>
  <si>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</si>
  <si>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</si>
  <si>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</si>
  <si>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</si>
  <si>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</si>
  <si>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</si>
  <si>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</si>
  <si>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</si>
  <si>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</si>
  <si>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</si>
  <si>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</si>
  <si>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</si>
  <si>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</si>
  <si>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</si>
  <si>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</si>
  <si>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</si>
  <si>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</si>
  <si>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</si>
  <si>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</si>
  <si>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</si>
  <si>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</si>
  <si>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</si>
  <si>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</si>
  <si>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</si>
  <si>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</si>
  <si>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</si>
  <si>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</si>
  <si>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</si>
  <si>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</si>
  <si>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</si>
  <si>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</si>
  <si>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</si>
  <si>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</si>
  <si>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</si>
  <si>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</si>
  <si>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</si>
  <si>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</si>
  <si>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</si>
  <si>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</si>
  <si>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</si>
  <si>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</si>
  <si>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</si>
  <si>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</si>
  <si>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</si>
  <si>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</si>
  <si>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</si>
  <si>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</si>
  <si>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</si>
  <si>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</si>
  <si>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</si>
  <si>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</si>
  <si>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</si>
  <si>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</si>
  <si>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</si>
  <si>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</si>
  <si>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</si>
  <si>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</si>
  <si>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</si>
  <si>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</si>
  <si>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</si>
  <si>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</si>
  <si>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</si>
  <si>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</si>
  <si>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</si>
  <si>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</si>
  <si>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</si>
  <si>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</si>
  <si>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</si>
  <si>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</si>
  <si>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</si>
  <si>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</si>
  <si>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</si>
  <si>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</si>
  <si>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</si>
  <si>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</si>
  <si>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</si>
  <si>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</si>
  <si>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</si>
  <si>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</si>
  <si>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</si>
  <si>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</si>
  <si>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</si>
  <si>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</si>
  <si>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</si>
  <si>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</si>
  <si>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</si>
  <si>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</si>
  <si>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</si>
  <si>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</si>
  <si>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</si>
  <si>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</si>
  <si>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</si>
  <si>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</si>
  <si>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</si>
  <si>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</si>
  <si>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</si>
  <si>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</si>
  <si>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</si>
  <si>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</si>
  <si>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</si>
  <si>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</si>
  <si>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</si>
  <si>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</si>
  <si>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</si>
  <si>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</si>
  <si>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</si>
  <si>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</si>
  <si>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</si>
  <si>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</si>
  <si>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</si>
  <si>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</si>
  <si>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</si>
  <si>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</si>
  <si>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</si>
  <si>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</si>
  <si>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</si>
  <si>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</si>
  <si>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</si>
  <si>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</si>
  <si>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</si>
  <si>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</si>
  <si>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</si>
  <si>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</si>
  <si>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</si>
  <si>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</si>
  <si>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</si>
  <si>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</si>
  <si>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</si>
  <si>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</si>
  <si>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</si>
  <si>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</si>
  <si>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</si>
  <si>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</si>
  <si>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</si>
  <si>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</si>
  <si>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</si>
  <si>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</si>
  <si>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</si>
  <si>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</si>
  <si>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</si>
  <si>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</si>
  <si>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</si>
  <si>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</si>
  <si>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</si>
  <si>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</si>
  <si>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</si>
  <si>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</si>
  <si>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</si>
  <si>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</si>
  <si>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</si>
  <si>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</si>
  <si>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</si>
  <si>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</si>
  <si>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</si>
  <si>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</si>
  <si>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</si>
  <si>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</si>
  <si>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</si>
  <si>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</si>
  <si>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</si>
  <si>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</si>
  <si>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</si>
  <si>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</si>
  <si>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</si>
  <si>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</si>
  <si>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</si>
  <si>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</si>
  <si>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</si>
  <si>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</si>
  <si>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</si>
  <si>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</si>
  <si>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</si>
  <si>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</si>
  <si>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</si>
  <si>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</si>
  <si>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</si>
  <si>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</si>
  <si>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</si>
  <si>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</si>
  <si>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</si>
  <si>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</si>
  <si>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</si>
  <si>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</si>
  <si>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</si>
  <si>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</si>
  <si>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</si>
  <si>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</si>
  <si>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</si>
  <si>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</si>
  <si>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</si>
  <si>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</si>
  <si>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</si>
  <si>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</si>
  <si>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</si>
  <si>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</si>
  <si>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</si>
  <si>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</si>
  <si>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</si>
  <si>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</si>
  <si>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</si>
  <si>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</si>
  <si>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</si>
  <si>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</si>
  <si>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</si>
  <si>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</si>
  <si>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</si>
  <si>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</si>
  <si>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</si>
  <si>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</si>
  <si>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</si>
  <si>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</si>
  <si>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</si>
  <si>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</si>
  <si>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</si>
  <si>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</si>
  <si>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</si>
  <si>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</si>
  <si>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</si>
  <si>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</si>
  <si>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</si>
  <si>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</si>
  <si>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</si>
  <si>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</si>
  <si>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</si>
  <si>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</si>
  <si>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</si>
  <si>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</si>
  <si>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</si>
  <si>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</si>
  <si>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</si>
  <si>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</si>
  <si>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</si>
  <si>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</si>
  <si>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</si>
  <si>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</si>
  <si>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</si>
  <si>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</si>
  <si>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</si>
  <si>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</si>
  <si>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</si>
  <si>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</si>
  <si>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</si>
  <si>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</si>
  <si>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</si>
  <si>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</si>
  <si>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</si>
  <si>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</si>
  <si>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</si>
  <si>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</si>
  <si>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</si>
  <si>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</si>
  <si>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</si>
  <si>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</si>
  <si>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</si>
  <si>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</si>
  <si>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</si>
  <si>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</si>
  <si>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</si>
  <si>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</si>
  <si>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</si>
  <si>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</si>
  <si>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</si>
  <si>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</si>
  <si>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</si>
  <si>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</si>
  <si>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</si>
  <si>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</si>
  <si>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</si>
  <si>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</si>
  <si>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</si>
  <si>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</si>
  <si>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</si>
  <si>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</si>
  <si>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</si>
  <si>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</si>
  <si>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</si>
  <si>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</si>
  <si>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</si>
  <si>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</si>
  <si>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</si>
  <si>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</si>
  <si>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</si>
  <si>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</si>
  <si>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</si>
  <si>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</si>
  <si>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</si>
  <si>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</si>
  <si>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</si>
  <si>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</si>
  <si>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</si>
  <si>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</si>
  <si>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</si>
  <si>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</si>
  <si>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</si>
  <si>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</si>
  <si>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</si>
  <si>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</si>
  <si>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</si>
  <si>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</si>
  <si>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</si>
  <si>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</si>
  <si>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</si>
  <si>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</si>
  <si>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</si>
  <si>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</si>
  <si>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</si>
  <si>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</si>
  <si>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</si>
  <si>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</si>
  <si>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</si>
  <si>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</si>
  <si>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</si>
  <si>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</si>
  <si>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</si>
  <si>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</si>
  <si>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</si>
  <si>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</si>
  <si>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</si>
  <si>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</si>
  <si>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</si>
  <si>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</si>
  <si>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</si>
  <si>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</si>
  <si>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</si>
  <si>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</si>
  <si>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</si>
  <si>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</si>
  <si>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</si>
  <si>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</si>
  <si>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</si>
  <si>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</si>
  <si>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</si>
  <si>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</si>
  <si>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</si>
  <si>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</si>
  <si>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</si>
  <si>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</si>
  <si>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</si>
  <si>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</si>
  <si>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</si>
  <si>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</si>
  <si>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</si>
  <si>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</si>
  <si>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</si>
  <si>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</si>
  <si>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</si>
  <si>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</si>
  <si>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</si>
  <si>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</si>
  <si>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</si>
  <si>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</si>
  <si>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</si>
  <si>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</si>
  <si>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</si>
  <si>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</si>
  <si>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</si>
  <si>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</si>
  <si>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</si>
  <si>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</si>
  <si>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</si>
  <si>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</si>
  <si>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</si>
  <si>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</si>
  <si>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</si>
  <si>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</si>
  <si>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</si>
  <si>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</si>
  <si>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</si>
  <si>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</si>
  <si>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</si>
  <si>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</si>
  <si>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</si>
  <si>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</si>
  <si>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</si>
  <si>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</si>
  <si>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</si>
  <si>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</si>
  <si>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</si>
  <si>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</si>
  <si>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</si>
  <si>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</si>
  <si>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</si>
  <si>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</si>
  <si>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</si>
  <si>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</si>
  <si>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</si>
  <si>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</si>
  <si>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</si>
  <si>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</si>
  <si>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</si>
  <si>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</si>
  <si>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</si>
  <si>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</si>
  <si>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</si>
  <si>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</si>
  <si>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</si>
  <si>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</si>
  <si>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</si>
  <si>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</si>
  <si>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</si>
  <si>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</si>
  <si>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</si>
  <si>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</si>
  <si>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</si>
  <si>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</si>
  <si>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</si>
  <si>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</si>
  <si>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</si>
  <si>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</si>
  <si>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</si>
  <si>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</si>
  <si>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</si>
  <si>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</si>
  <si>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</si>
  <si>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</si>
  <si>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</si>
  <si>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</si>
  <si>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</si>
  <si>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</si>
  <si>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</si>
  <si>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</si>
  <si>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</si>
  <si>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</si>
  <si>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</si>
  <si>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</si>
  <si>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</si>
  <si>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</si>
  <si>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</si>
  <si>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</si>
  <si>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</si>
  <si>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</si>
  <si>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</si>
  <si>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</si>
  <si>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</si>
  <si>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</si>
  <si>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</si>
  <si>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</si>
  <si>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</si>
  <si>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</si>
  <si>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</si>
  <si>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</si>
  <si>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</si>
  <si>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</si>
  <si>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</si>
  <si>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</si>
  <si>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</si>
  <si>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</si>
  <si>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</si>
  <si>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</si>
  <si>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</si>
  <si>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</si>
  <si>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</si>
  <si>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</si>
  <si>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</si>
  <si>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</si>
  <si>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</si>
  <si>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</si>
  <si>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</si>
  <si>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</si>
  <si>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</si>
  <si>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</si>
  <si>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</si>
  <si>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</si>
  <si>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</si>
  <si>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</si>
  <si>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</si>
  <si>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</si>
  <si>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</si>
  <si>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</si>
  <si>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</si>
  <si>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</si>
  <si>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</si>
  <si>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</si>
  <si>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</si>
  <si>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</si>
  <si>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</si>
  <si>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</si>
  <si>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</si>
  <si>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</si>
  <si>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</si>
  <si>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</si>
  <si>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</si>
  <si>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</si>
  <si>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</si>
  <si>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</si>
  <si>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</si>
  <si>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</si>
  <si>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</si>
  <si>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</si>
  <si>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</si>
  <si>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</si>
  <si>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</si>
  <si>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</si>
  <si>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</si>
  <si>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</si>
  <si>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</si>
  <si>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</si>
  <si>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</si>
  <si>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</si>
  <si>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</si>
  <si>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</si>
  <si>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</si>
  <si>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</si>
  <si>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</si>
  <si>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</si>
  <si>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</si>
  <si>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</si>
  <si>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</si>
  <si>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</si>
  <si>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</si>
  <si>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</si>
  <si>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</si>
  <si>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</si>
  <si>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</si>
  <si>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</si>
  <si>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</si>
  <si>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</si>
  <si>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</si>
  <si>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</si>
  <si>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</si>
  <si>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</si>
  <si>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</si>
  <si>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</si>
  <si>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</si>
  <si>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</si>
  <si>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</si>
  <si>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</si>
  <si>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</si>
  <si>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</si>
  <si>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</si>
  <si>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</si>
  <si>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</si>
  <si>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</si>
  <si>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</si>
  <si>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</si>
  <si>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</si>
  <si>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</si>
  <si>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</si>
  <si>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</si>
  <si>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</si>
  <si>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</si>
  <si>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</si>
  <si>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</si>
  <si>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</si>
  <si>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</si>
  <si>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</si>
  <si>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</si>
  <si>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</si>
  <si>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</si>
  <si>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</si>
  <si>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</si>
  <si>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</si>
  <si>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</si>
  <si>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</si>
  <si>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</si>
  <si>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</si>
  <si>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</si>
  <si>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</si>
  <si>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</si>
  <si>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</si>
  <si>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</si>
  <si>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</si>
  <si>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</si>
  <si>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</si>
  <si>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</si>
  <si>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</si>
  <si>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</si>
  <si>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</si>
  <si>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</si>
  <si>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</si>
  <si>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</si>
  <si>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</si>
  <si>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</si>
  <si>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</si>
  <si>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</si>
  <si>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</si>
  <si>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</si>
  <si>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</si>
  <si>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</si>
  <si>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</si>
  <si>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</si>
  <si>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</si>
  <si>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</si>
  <si>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</si>
  <si>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</si>
  <si>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</si>
  <si>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</si>
  <si>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</si>
  <si>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</si>
  <si>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</si>
  <si>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</si>
  <si>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</si>
  <si>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</si>
  <si>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</si>
  <si>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</si>
  <si>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</si>
  <si>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</si>
  <si>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</si>
  <si>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</si>
  <si>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</si>
  <si>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</si>
  <si>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</si>
  <si>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</si>
  <si>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</si>
  <si>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</si>
  <si>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</si>
  <si>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</si>
  <si>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</si>
  <si>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</si>
  <si>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</si>
  <si>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</si>
  <si>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</si>
  <si>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</si>
  <si>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</si>
  <si>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</si>
  <si>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</si>
  <si>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</si>
  <si>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</si>
  <si>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</si>
  <si>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</si>
  <si>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</si>
  <si>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</si>
  <si>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</si>
  <si>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</si>
  <si>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</si>
  <si>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</si>
  <si>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</si>
  <si>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</si>
  <si>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</si>
  <si>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</si>
  <si>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</si>
  <si>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</si>
  <si>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</si>
  <si>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</si>
  <si>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</si>
  <si>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</si>
  <si>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</si>
  <si>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</si>
  <si>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</si>
  <si>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</si>
  <si>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</si>
  <si>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</si>
  <si>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</si>
  <si>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</si>
  <si>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</si>
  <si>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</si>
  <si>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</si>
  <si>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</si>
  <si>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</si>
  <si>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</si>
  <si>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</si>
  <si>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</si>
  <si>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</si>
  <si>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</si>
  <si>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</si>
  <si>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</si>
  <si>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</si>
  <si>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</si>
  <si>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</si>
  <si>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</si>
  <si>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</si>
  <si>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</si>
  <si>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</si>
  <si>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</si>
  <si>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</si>
  <si>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</si>
  <si>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</si>
  <si>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</si>
  <si>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</si>
  <si>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</si>
  <si>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</si>
  <si>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</si>
  <si>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</si>
  <si>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</si>
  <si>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</si>
  <si>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</si>
  <si>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</si>
  <si>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</si>
  <si>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</si>
  <si>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</si>
  <si>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</si>
  <si>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</si>
  <si>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</si>
  <si>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</si>
  <si>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</si>
  <si>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</si>
  <si>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</si>
  <si>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</si>
  <si>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</si>
  <si>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</si>
  <si>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</si>
  <si>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</si>
  <si>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</si>
  <si>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</si>
  <si>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</si>
  <si>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</si>
  <si>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</si>
  <si>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</si>
  <si>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</si>
  <si>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</si>
  <si>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</si>
  <si>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</si>
  <si>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</si>
  <si>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</si>
  <si>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</si>
  <si>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</si>
  <si>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</si>
  <si>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</si>
  <si>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</si>
  <si>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</si>
  <si>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</si>
  <si>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</si>
  <si>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</si>
  <si>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</si>
  <si>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</si>
  <si>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</si>
  <si>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</si>
  <si>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</si>
  <si>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</si>
  <si>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</si>
  <si>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</si>
  <si>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</si>
  <si>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</si>
  <si>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</si>
  <si>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</si>
  <si>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</si>
  <si>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</si>
  <si>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</si>
  <si>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</si>
  <si>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</si>
  <si>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</si>
  <si>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</si>
  <si>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</si>
  <si>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</si>
  <si>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</si>
  <si>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</si>
  <si>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</si>
  <si>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</si>
  <si>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</si>
  <si>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</si>
  <si>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</si>
  <si>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</si>
  <si>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</si>
  <si>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</si>
  <si>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</si>
  <si>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</si>
  <si>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</si>
  <si>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</si>
  <si>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</si>
  <si>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</si>
  <si>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</si>
  <si>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</si>
  <si>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</si>
  <si>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</si>
  <si>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</si>
  <si>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</si>
  <si>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</si>
  <si>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</si>
  <si>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</si>
  <si>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</si>
  <si>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</si>
  <si>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</si>
  <si>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</si>
  <si>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</si>
  <si>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</si>
  <si>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</si>
  <si>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</si>
  <si>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</si>
  <si>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</si>
  <si>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</si>
  <si>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</si>
  <si>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</si>
  <si>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</si>
  <si>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</si>
  <si>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</si>
  <si>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</si>
  <si>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</si>
  <si>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</si>
  <si>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</si>
  <si>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</si>
  <si>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</si>
  <si>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</si>
  <si>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</si>
  <si>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</si>
  <si>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</si>
  <si>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</si>
  <si>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</si>
  <si>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</si>
  <si>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</si>
  <si>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</si>
  <si>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</si>
  <si>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</si>
  <si>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</si>
  <si>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</si>
  <si>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</si>
  <si>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</si>
  <si>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</si>
  <si>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</si>
  <si>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</si>
  <si>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</si>
  <si>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</si>
  <si>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</si>
  <si>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</si>
  <si>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</si>
  <si>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</si>
  <si>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</si>
  <si>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</si>
  <si>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</si>
  <si>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</si>
  <si>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</si>
  <si>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</si>
  <si>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</si>
  <si>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</si>
  <si>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</si>
  <si>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</si>
  <si>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</si>
  <si>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</si>
  <si>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</si>
  <si>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</si>
  <si>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</si>
  <si>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</si>
  <si>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</si>
  <si>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</si>
  <si>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</si>
  <si>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</si>
  <si>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</si>
  <si>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</si>
  <si>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</si>
  <si>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</si>
  <si>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</si>
  <si>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</si>
  <si>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</si>
  <si>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</si>
  <si>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</si>
  <si>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</si>
  <si>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</si>
  <si>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</si>
  <si>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</si>
  <si>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</si>
  <si>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</si>
  <si>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</si>
  <si>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</si>
  <si>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</si>
  <si>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</si>
  <si>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</si>
  <si>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</si>
  <si>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</si>
  <si>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</si>
  <si>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</si>
  <si>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</si>
  <si>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</si>
  <si>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</si>
  <si>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</si>
  <si>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</si>
  <si>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</si>
  <si>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</si>
  <si>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</si>
  <si>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</si>
  <si>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</si>
  <si>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</si>
  <si>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</si>
  <si>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</si>
  <si>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</si>
  <si>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</si>
  <si>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</si>
  <si>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</si>
  <si>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</si>
  <si>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</si>
  <si>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</si>
  <si>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</si>
  <si>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</si>
  <si>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</si>
  <si>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</si>
  <si>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</si>
  <si>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</si>
  <si>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</si>
  <si>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</si>
  <si>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</si>
  <si>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</si>
  <si>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</si>
  <si>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</si>
  <si>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</si>
  <si>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</si>
  <si>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</si>
  <si>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</si>
  <si>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</si>
  <si>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</si>
  <si>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</si>
  <si>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</si>
  <si>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</si>
  <si>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</si>
  <si>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</si>
  <si>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</si>
  <si>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</si>
  <si>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</si>
  <si>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</si>
  <si>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</si>
  <si>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</si>
  <si>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</si>
  <si>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</si>
  <si>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</si>
  <si>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</si>
  <si>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</si>
  <si>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</si>
  <si>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</si>
  <si>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</si>
  <si>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</si>
  <si>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</si>
  <si>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</si>
  <si>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</si>
  <si>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</si>
  <si>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</si>
  <si>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</si>
  <si>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</si>
  <si>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</si>
  <si>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</si>
  <si>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</si>
  <si>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</si>
  <si>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</si>
  <si>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</si>
  <si>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</si>
  <si>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</si>
  <si>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</si>
  <si>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</si>
  <si>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</si>
  <si>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</si>
  <si>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</si>
  <si>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</si>
  <si>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</si>
  <si>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</si>
  <si>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</si>
  <si>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</si>
  <si>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</si>
  <si>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</si>
  <si>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</si>
  <si>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</si>
  <si>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</si>
  <si>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</si>
  <si>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</si>
  <si>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</si>
  <si>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</si>
  <si>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</si>
  <si>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</si>
  <si>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</si>
  <si>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</si>
  <si>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</si>
  <si>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</si>
  <si>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</si>
  <si>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</si>
  <si>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</si>
  <si>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</si>
  <si>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</si>
  <si>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</si>
  <si>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</si>
  <si>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</si>
  <si>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</si>
  <si>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</si>
  <si>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</si>
  <si>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</si>
  <si>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</si>
  <si>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</si>
  <si>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</si>
  <si>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</si>
  <si>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</si>
  <si>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</si>
  <si>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</si>
  <si>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</si>
  <si>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</si>
  <si>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</si>
  <si>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</si>
  <si>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</si>
  <si>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</si>
  <si>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</si>
  <si>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</si>
  <si>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</si>
  <si>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</si>
  <si>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</si>
  <si>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</si>
  <si>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</si>
  <si>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</si>
  <si>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</si>
  <si>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</si>
  <si>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</si>
  <si>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</si>
  <si>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</si>
  <si>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</si>
  <si>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</si>
  <si>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</si>
  <si>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</si>
  <si>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</si>
  <si>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</si>
  <si>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</si>
  <si>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</si>
  <si>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</si>
  <si>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</si>
  <si>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</si>
  <si>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</si>
  <si>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</si>
  <si>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</si>
  <si>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</si>
  <si>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</si>
  <si>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</si>
  <si>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</si>
  <si>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</si>
  <si>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</si>
  <si>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</si>
  <si>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</si>
  <si>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</si>
  <si>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</si>
  <si>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</si>
  <si>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</si>
  <si>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</si>
  <si>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</si>
  <si>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</si>
  <si>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</si>
  <si>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</si>
  <si>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</si>
  <si>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</si>
  <si>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</si>
  <si>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</si>
  <si>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</si>
  <si>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</si>
  <si>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</si>
  <si>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</si>
  <si>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</si>
  <si>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</si>
  <si>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</si>
  <si>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</si>
  <si>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</si>
  <si>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</si>
  <si>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</si>
  <si>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</si>
  <si>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</si>
  <si>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</si>
  <si>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</si>
  <si>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</si>
  <si>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</si>
  <si>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</si>
  <si>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</si>
  <si>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</si>
  <si>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</si>
  <si>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</si>
  <si>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</si>
  <si>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</si>
  <si>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</si>
  <si>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</si>
  <si>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</si>
  <si>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</si>
  <si>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</si>
  <si>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</si>
  <si>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</si>
  <si>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</si>
  <si>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</si>
  <si>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</si>
  <si>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</si>
  <si>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</si>
  <si>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</si>
  <si>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</si>
  <si>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</si>
  <si>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</si>
  <si>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</si>
  <si>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</si>
  <si>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</si>
  <si>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</si>
  <si>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</si>
  <si>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</si>
  <si>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</si>
  <si>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</si>
  <si>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</si>
  <si>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</si>
  <si>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</si>
  <si>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</si>
  <si>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</si>
  <si>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</si>
  <si>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</si>
  <si>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</si>
  <si>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</si>
  <si>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</si>
  <si>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</si>
  <si>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</si>
  <si>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</si>
  <si>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</si>
  <si>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</si>
  <si>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</si>
  <si>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</si>
  <si>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</si>
  <si>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</si>
  <si>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</si>
  <si>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</si>
  <si>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</si>
  <si>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</si>
  <si>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</si>
  <si>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</si>
  <si>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</si>
  <si>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</si>
  <si>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</si>
  <si>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</si>
  <si>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</si>
  <si>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</si>
  <si>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</si>
  <si>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</si>
  <si>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</si>
  <si>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</si>
  <si>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</si>
  <si>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</si>
  <si>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</si>
  <si>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</si>
  <si>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</si>
  <si>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</si>
  <si>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</si>
  <si>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</si>
  <si>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</si>
  <si>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</si>
  <si>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</si>
  <si>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</si>
  <si>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</si>
  <si>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</si>
  <si>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</si>
  <si>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</si>
  <si>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</si>
  <si>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</si>
  <si>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</si>
  <si>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</si>
  <si>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</si>
  <si>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</si>
  <si>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</si>
  <si>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</si>
  <si>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</si>
  <si>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</si>
  <si>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</si>
  <si>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</si>
  <si>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</si>
  <si>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</si>
  <si>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</si>
  <si>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</si>
  <si>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</si>
  <si>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</si>
  <si>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</si>
  <si>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</si>
  <si>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</si>
  <si>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</si>
  <si>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</si>
  <si>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</si>
  <si>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</si>
  <si>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</si>
  <si>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</si>
  <si>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</si>
  <si>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</si>
  <si>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</si>
  <si>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</si>
  <si>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</si>
  <si>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</si>
  <si>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</si>
  <si>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</si>
  <si>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</si>
  <si>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</si>
  <si>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</si>
  <si>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</si>
  <si>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</si>
  <si>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</si>
  <si>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</si>
  <si>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</si>
  <si>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</si>
  <si>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</si>
  <si>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</si>
  <si>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</si>
  <si>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</si>
  <si>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</si>
  <si>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</si>
  <si>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</si>
  <si>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</si>
  <si>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</si>
  <si>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</si>
  <si>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</si>
  <si>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</si>
  <si>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</si>
  <si>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</si>
  <si>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</si>
  <si>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</si>
  <si>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</si>
  <si>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</si>
  <si>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</si>
  <si>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</si>
  <si>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</si>
  <si>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</si>
  <si>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</si>
  <si>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</si>
  <si>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</si>
  <si>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</si>
  <si>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</si>
  <si>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</si>
  <si>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</si>
  <si>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</si>
  <si>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</si>
  <si>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</si>
  <si>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</si>
  <si>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</si>
  <si>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</si>
  <si>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</si>
  <si>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</si>
  <si>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</si>
  <si>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</si>
  <si>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</si>
  <si>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</si>
  <si>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</si>
  <si>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</si>
  <si>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</si>
  <si>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</si>
  <si>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</si>
  <si>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</si>
  <si>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</si>
  <si>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</si>
  <si>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</si>
  <si>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</si>
  <si>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</si>
  <si>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</si>
  <si>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</si>
  <si>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</si>
  <si>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</si>
  <si>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</si>
  <si>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</si>
  <si>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</si>
  <si>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</si>
  <si>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</si>
  <si>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</si>
  <si>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</si>
  <si>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</si>
  <si>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</si>
  <si>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</si>
  <si>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</si>
  <si>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</si>
  <si>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</si>
  <si>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</si>
  <si>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</si>
  <si>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</si>
  <si>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</si>
  <si>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</si>
  <si>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</si>
  <si>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</si>
  <si>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</si>
  <si>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</si>
  <si>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</si>
  <si>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</si>
  <si>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</si>
  <si>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</si>
  <si>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</si>
  <si>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</si>
  <si>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</si>
  <si>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</si>
  <si>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</si>
  <si>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</si>
  <si>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</si>
  <si>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</si>
  <si>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</si>
  <si>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</si>
  <si>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</si>
  <si>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</si>
  <si>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</si>
  <si>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</si>
  <si>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</si>
  <si>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</si>
  <si>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</si>
  <si>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</si>
  <si>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</si>
  <si>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</si>
  <si>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</si>
  <si>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</si>
  <si>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</si>
  <si>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</si>
  <si>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</si>
  <si>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</si>
  <si>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</si>
  <si>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</si>
  <si>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</si>
  <si>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</si>
  <si>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</si>
  <si>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</si>
  <si>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</si>
  <si>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</si>
  <si>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</si>
  <si>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</si>
  <si>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</si>
  <si>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</si>
  <si>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</si>
  <si>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</si>
  <si>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</si>
  <si>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</si>
  <si>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</si>
  <si>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</si>
  <si>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</si>
  <si>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</si>
  <si>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</si>
  <si>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</si>
  <si>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</si>
  <si>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</si>
  <si>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</si>
  <si>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</si>
  <si>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</si>
  <si>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</si>
  <si>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</si>
  <si>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</si>
  <si>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</si>
  <si>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</si>
  <si>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</si>
  <si>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</si>
  <si>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</si>
  <si>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</si>
  <si>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</si>
  <si>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</si>
  <si>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</si>
  <si>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</si>
  <si>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</si>
  <si>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</si>
  <si>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</si>
  <si>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</si>
  <si>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</si>
  <si>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</si>
  <si>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</si>
  <si>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</si>
  <si>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</si>
  <si>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</si>
  <si>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</si>
  <si>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</si>
  <si>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</si>
  <si>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</si>
  <si>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</si>
  <si>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</si>
  <si>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</si>
  <si>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</si>
  <si>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</si>
  <si>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</si>
  <si>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</si>
  <si>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</si>
  <si>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</si>
  <si>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</si>
  <si>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</si>
  <si>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</si>
  <si>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</si>
  <si>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</si>
  <si>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</si>
  <si>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</si>
  <si>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</si>
  <si>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</si>
  <si>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</si>
  <si>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</si>
  <si>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</si>
  <si>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</si>
  <si>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</si>
  <si>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</si>
  <si>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</si>
  <si>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</si>
  <si>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</si>
  <si>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</si>
  <si>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</si>
  <si>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</si>
  <si>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</si>
  <si>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</si>
  <si>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</si>
  <si>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</si>
  <si>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</si>
  <si>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</si>
  <si>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</si>
  <si>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</si>
  <si>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</si>
  <si>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</si>
  <si>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</si>
  <si>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</si>
  <si>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</si>
  <si>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</si>
  <si>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</si>
  <si>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</si>
  <si>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</si>
  <si>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</si>
  <si>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</si>
  <si>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</si>
  <si>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</si>
  <si>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</si>
  <si>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</si>
  <si>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</si>
  <si>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</si>
  <si>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</si>
  <si>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</si>
  <si>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</si>
  <si>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</si>
  <si>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</si>
  <si>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</si>
  <si>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</si>
  <si>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</si>
  <si>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</si>
  <si>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</si>
  <si>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</si>
  <si>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</si>
  <si>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</si>
  <si>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</si>
  <si>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</si>
  <si>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</si>
  <si>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</si>
  <si>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</si>
  <si>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</si>
  <si>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</si>
  <si>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</si>
  <si>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</si>
  <si>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</si>
  <si>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</si>
  <si>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</si>
  <si>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</si>
  <si>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</si>
  <si>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</si>
  <si>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</si>
  <si>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</si>
  <si>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</si>
  <si>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</si>
  <si>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</si>
  <si>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</si>
  <si>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</si>
  <si>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</si>
  <si>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</si>
  <si>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</si>
  <si>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</si>
  <si>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</si>
  <si>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</si>
  <si>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</si>
  <si>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</si>
  <si>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</si>
  <si>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</si>
  <si>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</si>
  <si>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</si>
  <si>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</si>
  <si>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</si>
  <si>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</si>
  <si>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</si>
  <si>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</si>
  <si>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</si>
  <si>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</si>
  <si>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</si>
  <si>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</si>
  <si>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</si>
  <si>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</si>
  <si>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</si>
  <si>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</si>
  <si>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</si>
  <si>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</si>
  <si>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</si>
  <si>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</si>
  <si>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</si>
  <si>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</si>
  <si>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</si>
  <si>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</si>
  <si>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</si>
  <si>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</si>
  <si>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</si>
  <si>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</si>
  <si>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</si>
  <si>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</si>
  <si>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</si>
  <si>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</si>
  <si>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</si>
  <si>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</si>
  <si>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</si>
  <si>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</si>
  <si>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</si>
  <si>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</si>
  <si>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</si>
  <si>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</si>
  <si>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</si>
  <si>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</si>
  <si>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</si>
  <si>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</si>
  <si>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</si>
  <si>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</si>
  <si>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</si>
  <si>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</si>
  <si>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</si>
  <si>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</si>
  <si>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</si>
  <si>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</si>
  <si>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</si>
  <si>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</si>
  <si>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</si>
  <si>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</si>
  <si>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</si>
  <si>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</si>
  <si>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</si>
  <si>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</si>
  <si>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</si>
  <si>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</si>
  <si>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</si>
  <si>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</si>
  <si>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</si>
  <si>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</si>
  <si>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</si>
  <si>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</si>
  <si>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</si>
  <si>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</si>
  <si>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</si>
  <si>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</si>
  <si>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</si>
  <si>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</si>
  <si>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</si>
  <si>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</si>
  <si>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</si>
  <si>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</si>
  <si>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</si>
  <si>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</si>
  <si>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</si>
  <si>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</si>
  <si>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</si>
  <si>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</si>
  <si>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</si>
  <si>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</si>
  <si>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</si>
  <si>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</si>
  <si>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</si>
  <si>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</si>
  <si>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</si>
  <si>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</si>
  <si>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</si>
  <si>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</si>
  <si>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</si>
  <si>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</si>
  <si>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</si>
  <si>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</si>
  <si>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</si>
  <si>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</si>
  <si>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</si>
  <si>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</si>
  <si>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</si>
  <si>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</si>
  <si>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</si>
  <si>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</si>
  <si>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</si>
  <si>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</si>
  <si>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</si>
  <si>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</si>
  <si>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</si>
  <si>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</si>
  <si>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</si>
  <si>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</si>
  <si>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</si>
  <si>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</si>
  <si>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</si>
  <si>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</si>
  <si>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</si>
  <si>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</si>
  <si>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</si>
  <si>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</si>
  <si>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</si>
  <si>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</si>
  <si>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</si>
  <si>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</si>
  <si>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</si>
  <si>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</si>
  <si>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</si>
  <si>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</si>
  <si>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</si>
  <si>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</si>
  <si>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</si>
  <si>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</si>
  <si>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</si>
  <si>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</si>
  <si>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</si>
  <si>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</si>
  <si>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</si>
  <si>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</si>
  <si>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</si>
  <si>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</si>
  <si>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</si>
  <si>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</si>
  <si>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</si>
  <si>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</si>
  <si>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</si>
  <si>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</si>
  <si>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</si>
  <si>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</si>
  <si>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</si>
  <si>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</si>
  <si>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</si>
  <si>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</si>
  <si>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</si>
  <si>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</si>
  <si>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</si>
  <si>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</si>
  <si>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</si>
  <si>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</si>
  <si>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</si>
  <si>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</si>
  <si>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</si>
  <si>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</si>
  <si>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</si>
  <si>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</si>
  <si>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</si>
  <si>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</si>
  <si>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</si>
  <si>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</si>
  <si>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</si>
  <si>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</si>
  <si>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</si>
  <si>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</si>
  <si>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</si>
  <si>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</si>
  <si>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</si>
  <si>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</si>
  <si>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</si>
  <si>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</si>
  <si>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</si>
  <si>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</si>
  <si>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</si>
  <si>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</si>
  <si>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</si>
  <si>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</si>
  <si>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</si>
  <si>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</si>
  <si>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</si>
  <si>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</si>
  <si>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</si>
  <si>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</si>
  <si>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</si>
  <si>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</si>
  <si>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</si>
  <si>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</si>
  <si>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</si>
  <si>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</si>
  <si>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</si>
  <si>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</si>
  <si>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</si>
  <si>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</si>
  <si>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</si>
  <si>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</si>
  <si>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</si>
  <si>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</si>
  <si>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</si>
  <si>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</si>
  <si>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</si>
  <si>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</si>
  <si>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</si>
  <si>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</si>
  <si>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</si>
  <si>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</si>
  <si>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</si>
  <si>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</si>
  <si>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</si>
  <si>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</si>
  <si>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</si>
  <si>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</si>
  <si>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</si>
  <si>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</si>
  <si>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</si>
  <si>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</si>
  <si>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</si>
  <si>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</si>
  <si>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</si>
  <si>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</si>
  <si>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</si>
  <si>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</si>
  <si>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</si>
  <si>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</si>
  <si>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</si>
  <si>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</si>
  <si>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</si>
  <si>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</si>
  <si>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</si>
  <si>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</si>
  <si>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</si>
  <si>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</si>
  <si>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</si>
  <si>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</si>
  <si>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</si>
  <si>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</si>
  <si>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</si>
  <si>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</si>
  <si>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</si>
  <si>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</si>
  <si>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</si>
  <si>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</si>
  <si>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</si>
  <si>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</si>
  <si>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</si>
  <si>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</si>
  <si>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</si>
  <si>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</si>
  <si>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</si>
  <si>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</si>
  <si>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</si>
  <si>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</si>
  <si>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</si>
  <si>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</si>
  <si>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</si>
  <si>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</si>
  <si>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</si>
  <si>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</si>
  <si>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</si>
  <si>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</si>
  <si>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</si>
  <si>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</si>
  <si>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</si>
  <si>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</si>
  <si>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</si>
  <si>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</si>
  <si>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</si>
  <si>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</si>
  <si>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</si>
  <si>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</si>
  <si>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</si>
  <si>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</si>
  <si>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</si>
  <si>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</si>
  <si>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</si>
  <si>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</si>
  <si>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</si>
  <si>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</si>
  <si>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</si>
  <si>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</si>
  <si>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</si>
  <si>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</si>
  <si>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</si>
  <si>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</si>
  <si>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</si>
  <si>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</si>
  <si>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</si>
  <si>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</si>
  <si>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</si>
  <si>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</si>
  <si>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</si>
  <si>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</si>
  <si>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</si>
  <si>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</si>
  <si>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</si>
  <si>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</si>
  <si>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</si>
  <si>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</si>
  <si>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</si>
  <si>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</si>
  <si>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</si>
  <si>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</si>
  <si>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</si>
  <si>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</si>
  <si>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</si>
  <si>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</si>
  <si>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</si>
  <si>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</si>
  <si>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</si>
  <si>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</si>
  <si>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</si>
  <si>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</si>
  <si>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</si>
  <si>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</si>
  <si>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</si>
  <si>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</si>
  <si>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</si>
  <si>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</si>
  <si>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</si>
  <si>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</si>
  <si>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</si>
  <si>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</si>
  <si>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</si>
  <si>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</si>
  <si>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</si>
  <si>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</si>
  <si>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</si>
  <si>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</si>
  <si>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</si>
  <si>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</si>
  <si>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</si>
  <si>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</si>
  <si>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</si>
  <si>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</si>
  <si>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</si>
  <si>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</si>
  <si>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</si>
  <si>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</si>
  <si>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</si>
  <si>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</si>
  <si>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</si>
  <si>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</si>
  <si>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</si>
  <si>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</si>
  <si>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</si>
  <si>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</si>
  <si>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</si>
  <si>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</si>
  <si>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</si>
  <si>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</si>
  <si>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</si>
  <si>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</si>
  <si>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</si>
  <si>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</si>
  <si>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</si>
  <si>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</si>
  <si>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</si>
  <si>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</si>
  <si>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</si>
  <si>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</si>
  <si>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</si>
  <si>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</si>
  <si>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</si>
  <si>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</si>
  <si>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</si>
  <si>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</si>
  <si>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</si>
  <si>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</si>
  <si>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</si>
  <si>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</si>
  <si>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</si>
  <si>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</si>
  <si>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</si>
  <si>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</si>
  <si>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</si>
  <si>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</si>
  <si>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</si>
  <si>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</si>
  <si>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</si>
  <si>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</si>
  <si>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</si>
  <si>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</si>
  <si>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</si>
  <si>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</si>
  <si>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</si>
  <si>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</si>
  <si>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</si>
  <si>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</si>
  <si>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</si>
  <si>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</si>
  <si>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</si>
  <si>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</si>
  <si>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</si>
  <si>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</si>
  <si>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</si>
  <si>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</si>
  <si>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</si>
  <si>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</si>
  <si>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</si>
  <si>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</si>
  <si>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</si>
  <si>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</si>
  <si>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</si>
  <si>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</si>
  <si>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</si>
  <si>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</si>
  <si>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</si>
  <si>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</si>
  <si>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</si>
  <si>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</si>
  <si>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</si>
  <si>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</si>
  <si>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</si>
  <si>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</si>
  <si>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</si>
  <si>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</si>
  <si>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</si>
  <si>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</si>
  <si>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</si>
  <si>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</si>
  <si>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</si>
  <si>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</si>
  <si>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</si>
  <si>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</si>
  <si>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</si>
  <si>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</si>
  <si>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</si>
  <si>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</si>
  <si>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</si>
  <si>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</si>
  <si>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</si>
  <si>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</si>
  <si>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</si>
  <si>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</si>
  <si>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</si>
  <si>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</si>
  <si>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</si>
  <si>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</si>
  <si>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</si>
  <si>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</si>
  <si>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</si>
  <si>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</si>
  <si>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</si>
  <si>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</si>
  <si>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</si>
  <si>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</si>
  <si>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</si>
  <si>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</si>
  <si>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</si>
  <si>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</si>
  <si>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</si>
  <si>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</si>
  <si>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</si>
  <si>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</si>
  <si>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</si>
  <si>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</si>
  <si>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</si>
  <si>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</si>
  <si>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</si>
  <si>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</si>
  <si>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</si>
  <si>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</si>
  <si>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</si>
  <si>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</si>
  <si>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</si>
  <si>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</si>
  <si>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</si>
  <si>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</si>
  <si>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</si>
  <si>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</si>
  <si>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</si>
  <si>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</si>
  <si>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</si>
  <si>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</si>
  <si>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</si>
  <si>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</si>
  <si>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</si>
  <si>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</si>
  <si>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</si>
  <si>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</si>
  <si>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</si>
  <si>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</si>
  <si>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</si>
  <si>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</si>
  <si>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</si>
  <si>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</si>
  <si>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</si>
  <si>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</si>
  <si>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</si>
  <si>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</si>
  <si>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</si>
  <si>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</si>
  <si>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</si>
  <si>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</si>
  <si>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</si>
  <si>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</si>
  <si>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</si>
  <si>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</si>
  <si>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</si>
  <si>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</si>
  <si>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</si>
  <si>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</si>
  <si>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</si>
  <si>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</si>
  <si>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</si>
  <si>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</si>
  <si>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</si>
  <si>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</si>
  <si>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</si>
  <si>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</si>
  <si>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</si>
  <si>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</si>
  <si>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</si>
  <si>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</si>
  <si>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</si>
  <si>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</si>
  <si>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</si>
  <si>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</si>
  <si>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</si>
  <si>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</si>
  <si>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</si>
  <si>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</si>
  <si>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</si>
  <si>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</si>
  <si>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</si>
  <si>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</si>
  <si>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</si>
  <si>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</si>
  <si>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</si>
  <si>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</si>
  <si>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</si>
  <si>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</si>
  <si>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</si>
  <si>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</si>
  <si>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</si>
  <si>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</si>
  <si>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</si>
  <si>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</si>
  <si>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</si>
  <si>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</si>
  <si>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</si>
  <si>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</si>
  <si>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</si>
  <si>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</si>
  <si>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</si>
  <si>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</si>
  <si>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</si>
  <si>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</si>
  <si>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</si>
  <si>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</si>
  <si>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</si>
  <si>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</si>
  <si>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</si>
  <si>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</si>
  <si>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</si>
  <si>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</si>
  <si>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</si>
  <si>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</si>
  <si>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</si>
  <si>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</si>
  <si>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</si>
  <si>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</si>
  <si>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</si>
  <si>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</si>
  <si>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</si>
  <si>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</si>
  <si>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</si>
  <si>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</si>
  <si>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</si>
  <si>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</si>
  <si>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</si>
  <si>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</si>
  <si>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</si>
  <si>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</si>
  <si>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</si>
  <si>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</si>
  <si>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</si>
  <si>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</si>
  <si>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</si>
  <si>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</si>
  <si>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</si>
  <si>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</si>
  <si>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</si>
  <si>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</si>
  <si>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</si>
  <si>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</si>
  <si>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</si>
  <si>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</si>
  <si>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</si>
  <si>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</si>
  <si>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</si>
  <si>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</si>
  <si>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</si>
  <si>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</si>
  <si>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</si>
  <si>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</si>
  <si>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</si>
  <si>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</si>
  <si>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</si>
  <si>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</si>
  <si>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</si>
  <si>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</si>
  <si>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</si>
  <si>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</si>
  <si>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</si>
  <si>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</si>
  <si>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</si>
  <si>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</si>
  <si>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</si>
  <si>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</si>
  <si>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</si>
  <si>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</si>
  <si>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</si>
  <si>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</si>
  <si>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</si>
  <si>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</si>
  <si>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</si>
  <si>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</si>
  <si>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</si>
  <si>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</si>
  <si>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</si>
  <si>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</si>
  <si>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</si>
  <si>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</si>
  <si>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</si>
  <si>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</si>
  <si>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</si>
  <si>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</si>
  <si>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</si>
  <si>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</si>
  <si>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</si>
  <si>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</si>
  <si>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</si>
  <si>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</si>
  <si>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</si>
  <si>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</si>
  <si>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</si>
  <si>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</si>
  <si>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</si>
  <si>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</si>
  <si>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</si>
  <si>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</si>
  <si>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</si>
  <si>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</si>
  <si>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</si>
  <si>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</si>
  <si>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</si>
  <si>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</si>
  <si>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</si>
  <si>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</si>
  <si>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</si>
  <si>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</si>
  <si>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</si>
  <si>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</si>
  <si>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</si>
  <si>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</si>
  <si>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</si>
  <si>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</si>
  <si>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</si>
  <si>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</si>
  <si>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</si>
  <si>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</si>
  <si>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</si>
  <si>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</si>
  <si>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</si>
  <si>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</si>
  <si>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</si>
  <si>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</si>
  <si>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</si>
  <si>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</si>
  <si>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</si>
  <si>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</si>
  <si>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</si>
  <si>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</si>
  <si>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</si>
  <si>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</si>
  <si>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</si>
  <si>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</si>
  <si>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</si>
  <si>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</si>
  <si>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</si>
  <si>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</si>
  <si>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</si>
  <si>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</si>
  <si>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</si>
  <si>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</si>
  <si>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</si>
  <si>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</si>
  <si>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</si>
  <si>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</si>
  <si>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</si>
  <si>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</si>
  <si>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</si>
  <si>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</si>
  <si>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</si>
  <si>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</si>
  <si>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</si>
  <si>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</si>
  <si>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</si>
  <si>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</si>
  <si>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</si>
  <si>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</si>
  <si>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</si>
  <si>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</si>
  <si>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</si>
  <si>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</si>
  <si>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</si>
  <si>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</si>
  <si>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</si>
  <si>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</si>
  <si>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</si>
  <si>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</si>
  <si>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</si>
  <si>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</si>
  <si>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</si>
  <si>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</si>
  <si>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</si>
  <si>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</si>
  <si>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</si>
  <si>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</si>
  <si>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</si>
  <si>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</si>
  <si>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</si>
  <si>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</si>
  <si>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</si>
  <si>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</si>
  <si>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</si>
  <si>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</si>
  <si>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</si>
  <si>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</si>
  <si>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</si>
  <si>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</si>
  <si>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</si>
  <si>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</si>
  <si>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</si>
  <si>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</si>
  <si>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</si>
  <si>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</si>
  <si>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</si>
  <si>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</si>
  <si>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</si>
  <si>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</si>
  <si>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</si>
  <si>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</si>
  <si>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</si>
  <si>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</si>
  <si>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</si>
  <si>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</si>
  <si>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</si>
  <si>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</si>
  <si>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</si>
  <si>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</si>
  <si>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</si>
  <si>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</si>
  <si>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</si>
  <si>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</si>
  <si>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</si>
  <si>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</si>
  <si>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</si>
  <si>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</si>
  <si>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</si>
  <si>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</si>
  <si>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</si>
  <si>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</si>
  <si>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</si>
  <si>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</si>
  <si>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</si>
  <si>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</si>
  <si>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</si>
  <si>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</si>
  <si>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</si>
  <si>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</si>
  <si>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</si>
  <si>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</si>
  <si>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</si>
  <si>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</si>
  <si>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</si>
  <si>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</si>
  <si>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</si>
  <si>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</si>
  <si>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</si>
  <si>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</si>
  <si>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</si>
  <si>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</si>
  <si>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</si>
  <si>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</si>
  <si>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</si>
  <si>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</si>
  <si>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</si>
  <si>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</si>
  <si>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</si>
  <si>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</si>
  <si>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</si>
  <si>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</si>
  <si>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</si>
  <si>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</si>
  <si>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</si>
  <si>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</si>
  <si>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</si>
  <si>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</si>
  <si>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</si>
  <si>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</si>
  <si>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</si>
  <si>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</si>
  <si>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</si>
  <si>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</si>
  <si>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</si>
  <si>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</si>
  <si>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</si>
  <si>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</si>
  <si>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</si>
  <si>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</si>
  <si>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</si>
  <si>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</si>
  <si>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</si>
  <si>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</si>
  <si>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</si>
  <si>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</si>
  <si>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</si>
  <si>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</si>
  <si>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</si>
  <si>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</si>
  <si>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</si>
  <si>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</si>
  <si>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</si>
  <si>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</si>
  <si>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</si>
  <si>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</si>
  <si>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</si>
  <si>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</si>
  <si>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</si>
  <si>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</si>
  <si>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</si>
  <si>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</si>
  <si>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</si>
  <si>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</si>
  <si>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</si>
  <si>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</si>
  <si>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</si>
  <si>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</si>
  <si>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</si>
  <si>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</si>
  <si>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</si>
  <si>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</si>
  <si>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</si>
  <si>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</si>
  <si>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</si>
  <si>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</si>
  <si>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</si>
  <si>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</si>
  <si>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</si>
  <si>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</si>
  <si>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</si>
  <si>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</si>
  <si>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</si>
  <si>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</si>
  <si>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</si>
  <si>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</si>
  <si>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</si>
  <si>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</si>
  <si>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</si>
  <si>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</si>
  <si>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</si>
  <si>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</si>
  <si>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</si>
  <si>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</si>
  <si>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</si>
  <si>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</si>
  <si>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</si>
  <si>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</si>
  <si>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</si>
  <si>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</si>
  <si>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</si>
  <si>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</si>
  <si>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</si>
  <si>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</si>
  <si>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</si>
  <si>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</si>
  <si>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</si>
  <si>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</si>
  <si>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</si>
  <si>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</si>
  <si>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</si>
  <si>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</si>
  <si>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</si>
  <si>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</si>
  <si>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</si>
  <si>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</si>
  <si>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</si>
  <si>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</si>
  <si>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</si>
  <si>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</si>
  <si>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</si>
  <si>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</si>
  <si>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</si>
  <si>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</si>
  <si>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</si>
  <si>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</si>
  <si>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</si>
  <si>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</si>
  <si>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</si>
  <si>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</si>
  <si>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</si>
  <si>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</si>
  <si>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</si>
  <si>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</si>
  <si>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</si>
  <si>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</si>
  <si>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</si>
  <si>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</si>
  <si>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</si>
  <si>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</si>
  <si>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</si>
  <si>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</si>
  <si>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</si>
  <si>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</si>
  <si>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</si>
  <si>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</si>
  <si>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</si>
  <si>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</si>
  <si>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</si>
  <si>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</si>
  <si>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</si>
  <si>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</si>
  <si>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</si>
  <si>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</si>
  <si>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</si>
  <si>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</si>
  <si>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</si>
  <si>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</si>
  <si>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</si>
  <si>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</si>
  <si>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</si>
  <si>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</si>
  <si>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</si>
  <si>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</si>
  <si>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</si>
  <si>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</si>
  <si>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</si>
  <si>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</si>
  <si>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</si>
  <si>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</si>
  <si>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</si>
  <si>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</si>
  <si>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</si>
  <si>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</si>
  <si>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</si>
  <si>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</si>
  <si>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</si>
  <si>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</si>
  <si>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</si>
  <si>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</si>
  <si>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</si>
  <si>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</si>
  <si>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</si>
  <si>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</si>
  <si>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</si>
  <si>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</si>
  <si>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</si>
  <si>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</si>
  <si>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</si>
  <si>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</si>
  <si>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</si>
  <si>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</si>
  <si>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</si>
  <si>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</si>
  <si>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</si>
  <si>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</si>
  <si>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</si>
  <si>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</si>
  <si>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</si>
  <si>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</si>
  <si>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</si>
  <si>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</si>
  <si>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</si>
  <si>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</si>
  <si>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</si>
  <si>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</si>
  <si>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</si>
  <si>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</si>
  <si>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</si>
  <si>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</si>
  <si>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</si>
  <si>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</si>
  <si>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</si>
  <si>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</si>
  <si>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</si>
  <si>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</si>
  <si>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</si>
  <si>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</si>
  <si>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</si>
  <si>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</si>
  <si>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</si>
  <si>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</si>
  <si>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</si>
  <si>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</si>
  <si>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</si>
  <si>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</si>
  <si>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</si>
  <si>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</si>
  <si>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</si>
  <si>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</si>
  <si>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</si>
  <si>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</si>
  <si>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</si>
  <si>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</si>
  <si>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</si>
  <si>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</si>
  <si>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</si>
  <si>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</si>
  <si>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</si>
  <si>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</si>
  <si>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</si>
  <si>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</si>
  <si>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</si>
  <si>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</si>
  <si>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</si>
  <si>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</si>
  <si>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</si>
  <si>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</si>
  <si>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</si>
  <si>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</si>
  <si>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</si>
  <si>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</si>
  <si>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</si>
  <si>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</si>
  <si>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</si>
  <si>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</si>
  <si>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</si>
  <si>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</si>
  <si>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</si>
  <si>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</si>
  <si>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</si>
  <si>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</si>
  <si>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</si>
  <si>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</si>
  <si>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</si>
  <si>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</si>
  <si>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</si>
  <si>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</si>
  <si>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</si>
  <si>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</si>
  <si>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</si>
  <si>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</si>
  <si>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</si>
  <si>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</si>
  <si>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</si>
  <si>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</si>
  <si>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</si>
  <si>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</si>
  <si>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</si>
  <si>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</si>
  <si>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</si>
  <si>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</si>
  <si>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</si>
  <si>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</si>
  <si>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</si>
  <si>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</si>
  <si>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</si>
  <si>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</si>
  <si>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</si>
  <si>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</si>
  <si>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</si>
  <si>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</si>
  <si>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</si>
  <si>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</si>
  <si>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</si>
  <si>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</si>
  <si>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</si>
  <si>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</si>
  <si>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</si>
  <si>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</si>
  <si>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</si>
  <si>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</si>
  <si>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</si>
  <si>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</si>
  <si>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</si>
  <si>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</si>
  <si>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</si>
  <si>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</si>
  <si>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</si>
  <si>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</si>
  <si>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</si>
  <si>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</si>
  <si>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</si>
  <si>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</si>
  <si>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</si>
  <si>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</si>
  <si>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</si>
  <si>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</si>
  <si>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</si>
  <si>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</si>
  <si>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</si>
  <si>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</si>
  <si>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</si>
  <si>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</si>
  <si>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</si>
  <si>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</si>
  <si>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</si>
  <si>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</si>
  <si>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</si>
  <si>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</si>
  <si>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</si>
  <si>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</si>
  <si>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</si>
  <si>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</si>
  <si>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</si>
  <si>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</si>
  <si>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</si>
  <si>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</si>
  <si>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</si>
  <si>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</si>
  <si>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</si>
  <si>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</si>
  <si>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</si>
  <si>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</si>
  <si>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</si>
  <si>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</si>
  <si>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</si>
  <si>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</si>
  <si>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</si>
  <si>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</si>
  <si>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</si>
  <si>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</si>
  <si>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</si>
  <si>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</si>
  <si>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</si>
  <si>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</si>
  <si>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</si>
  <si>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</si>
  <si>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</si>
  <si>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</si>
  <si>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</si>
  <si>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</si>
  <si>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</si>
  <si>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</si>
  <si>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</si>
  <si>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</si>
  <si>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</si>
  <si>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</si>
  <si>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</si>
  <si>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</si>
  <si>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</si>
  <si>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</si>
  <si>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</si>
  <si>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</si>
  <si>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</si>
  <si>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</si>
  <si>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</si>
  <si>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</si>
  <si>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</si>
  <si>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</si>
  <si>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</si>
  <si>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</si>
  <si>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</si>
  <si>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</si>
  <si>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</si>
  <si>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</si>
  <si>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</si>
  <si>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</si>
  <si>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</si>
  <si>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</si>
  <si>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</si>
  <si>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</si>
  <si>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</si>
  <si>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</si>
  <si>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</si>
  <si>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</si>
  <si>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</si>
  <si>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</si>
  <si>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</si>
  <si>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</si>
  <si>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</si>
  <si>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</si>
  <si>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</si>
  <si>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</si>
  <si>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</si>
  <si>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</si>
  <si>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</si>
  <si>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</si>
  <si>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</si>
  <si>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</si>
  <si>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</si>
  <si>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</si>
  <si>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</si>
  <si>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</si>
  <si>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</si>
  <si>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</si>
  <si>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</si>
  <si>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</si>
  <si>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</si>
  <si>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</si>
  <si>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</si>
  <si>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</si>
  <si>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</si>
  <si>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</si>
  <si>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</si>
  <si>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</si>
  <si>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</si>
  <si>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</si>
  <si>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</si>
  <si>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</si>
  <si>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</si>
  <si>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</si>
  <si>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</si>
  <si>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</si>
  <si>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</si>
  <si>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</si>
  <si>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</si>
  <si>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</si>
  <si>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</si>
  <si>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</si>
  <si>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</si>
  <si>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</si>
  <si>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</si>
  <si>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</si>
  <si>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</si>
  <si>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</si>
  <si>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</si>
  <si>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</si>
  <si>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</si>
  <si>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</si>
  <si>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</si>
  <si>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</si>
  <si>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</si>
  <si>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</si>
  <si>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</si>
  <si>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</si>
  <si>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</si>
  <si>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</si>
  <si>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</si>
  <si>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</si>
  <si>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</si>
  <si>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</si>
  <si>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</si>
  <si>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</si>
  <si>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</si>
  <si>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</si>
  <si>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</si>
  <si>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</si>
  <si>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</si>
  <si>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</si>
  <si>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</si>
  <si>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</si>
  <si>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</si>
  <si>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</si>
  <si>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</si>
  <si>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</si>
  <si>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</si>
  <si>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</si>
  <si>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</si>
  <si>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</si>
  <si>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</si>
  <si>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</si>
  <si>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</si>
  <si>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</si>
  <si>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</si>
  <si>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</si>
  <si>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</si>
  <si>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</si>
  <si>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</si>
  <si>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</si>
  <si>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</si>
  <si>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</si>
  <si>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</si>
  <si>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</si>
  <si>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</si>
  <si>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</si>
  <si>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</si>
  <si>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</si>
  <si>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</si>
  <si>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</si>
  <si>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</si>
  <si>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</si>
  <si>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</si>
  <si>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</si>
  <si>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</si>
  <si>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</si>
  <si>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</si>
  <si>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</si>
  <si>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27/3/25 RM35,000.00(RM42.60)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</si>
  <si>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</si>
  <si>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</si>
  <si>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</si>
  <si>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</si>
  <si>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</si>
  <si>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</si>
  <si>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</si>
  <si>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</si>
  <si>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Trsf 17/3/25 RM1,500.00(RM24.50), 24/3/25 RM1,500.00(RM1,500.00)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</si>
  <si>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</si>
  <si>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</si>
  <si>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</si>
  <si>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</si>
  <si>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</si>
  <si>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</si>
  <si>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</si>
  <si>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20/3/25 RM1,900.70(RM303.20)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</si>
  <si>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</si>
  <si>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</si>
  <si>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</si>
  <si>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</si>
  <si>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</si>
  <si>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</si>
  <si>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</si>
  <si>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</si>
  <si>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</si>
  <si>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</si>
  <si>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</si>
  <si>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</si>
  <si>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</si>
  <si>
    <t>AIBB 000493 25/3/25 RM1,105.00(RM220.00)</t>
  </si>
  <si>
    <t>AIBB 000493 25/3/25 RM1,105.00(RM130.00)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</si>
</sst>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0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FF00"/>
      <color rgb="FFFFFF99"/>
      <color rgb="FF99FF99"/>
      <color rgb="FFFF99FF"/>
      <color rgb="FF66FF66"/>
      <color rgb="FF33CC33"/>
      <color rgb="FFD9E1F2"/>
      <color rgb="FFCCFFCC"/>
      <color rgb="FF4BEB35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17824075" createdVersion="8" refreshedVersion="8" minRefreshableVersion="3" recordCount="3829" xr:uid="{690F5237-F5CA-4C65-B23C-98EB068F3373}">
  <cacheSource type="worksheet">
    <worksheetSource ref="A1:T3830" sheet="Raw Sales"/>
  </cacheSource>
  <cacheFields count="20">
    <cacheField name="Invoice Date" numFmtId="0">
      <sharedItems containsDate="1" containsMixedTypes="1" minDate="2019-12-23T00:00:00" maxDate="2025-03-30T00:00:00" count="73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7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312355.45000000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1886573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19097222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19444445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19907407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6.546621527777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524.5"/>
    <n v="213.5"/>
    <n v="4312054.4500000011"/>
    <s v="Trsf"/>
    <s v="Trsf 17/3/25 RM1,500.00(RM24.50), 24/3/25 RM1,500.00(RM1,500.0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42.6"/>
    <n v="3534.9"/>
    <n v="5512613.5499999998"/>
    <s v="Trsf"/>
    <s v="Trsf 27/3/25 RM35,000.00(RM42.6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m/>
    <n v="1450"/>
    <n v="5989227.8500000006"/>
    <s v="PD Chq"/>
    <m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m/>
    <n v="1755"/>
    <n v="6049317.8500000006"/>
    <s v="PD Chq"/>
    <m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m/>
    <n v="228"/>
    <n v="6049545.8500000006"/>
    <s v="PD Chq"/>
    <m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m/>
    <n v="220"/>
    <n v="6049765.8500000006"/>
    <s v="PD Chq"/>
    <m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m/>
    <n v="130"/>
    <n v="6049895.8500000006"/>
    <s v="PD Chq"/>
    <m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m/>
    <n v="1755"/>
    <n v="6185642.3500000015"/>
    <s v="Cash"/>
    <m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m/>
    <n v="555"/>
    <n v="6186197.3500000015"/>
    <s v="Cash"/>
    <m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m/>
    <n v="95"/>
    <n v="6186292.3500000015"/>
    <s v="Cash"/>
    <m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m/>
    <n v="625"/>
    <n v="6186917.3500000015"/>
    <s v="Cash"/>
    <m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m/>
    <n v="1755"/>
    <n v="6202391.450000002"/>
    <s v="PD Chq"/>
    <m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03.2"/>
    <n v="10"/>
    <n v="6207922.1500000022"/>
    <s v="Cash"/>
    <s v="Trsf 20/3/25 RM1,900.70(RM303.2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m/>
    <n v="115"/>
    <n v="6208037.1500000022"/>
    <s v="Cash"/>
    <m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m/>
    <n v="115"/>
    <n v="6208152.1500000022"/>
    <s v="Cash"/>
    <m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m/>
    <n v="60"/>
    <n v="6208212.1500000022"/>
    <s v="Cash"/>
    <m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m/>
    <n v="1597.5"/>
    <n v="6311754.7500000019"/>
    <s v="Cash"/>
    <m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m/>
    <n v="313.2"/>
    <n v="6312067.950000002"/>
    <s v="Cash"/>
    <m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m/>
    <n v="115"/>
    <n v="6312182.950000002"/>
    <s v="Cash"/>
    <m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m/>
    <n v="172.5"/>
    <n v="6312355.450000002"/>
    <s v="Cash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524.5"/>
    <n v="213.5"/>
    <n v="4312054.4500000011"/>
    <s v="Trsf"/>
    <s v="Trsf 17/3/25 RM1,500.00(RM24.50), 24/3/25 RM1,500.00(RM1,500.0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524.5"/>
    <n v="213.5"/>
    <n v="4312054.4500000011"/>
    <s v="Trsf"/>
    <s v="Trsf 17/3/25 RM1,500.00(RM24.50), 24/3/25 RM1,500.00(RM1,500.0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7753E-AB87-4833-8B7C-743A501A601C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92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87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t="default">
      <x v="63"/>
    </i>
    <i>
      <x v="64"/>
      <x v="7"/>
      <x v="2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AEEF9-44C4-4A8F-8061-B6AD3564493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52" firstHeaderRow="1" firstDataRow="2" firstDataCol="5"/>
  <pivotFields count="20">
    <pivotField axis="axisRow" compact="0" outline="0" showAll="0" defaultSubtotal="0">
      <items count="7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</items>
    </pivotField>
    <pivotField compact="0" outline="0" showAll="0"/>
    <pivotField compact="0" outline="0" showAll="0"/>
    <pivotField axis="axisRow" compact="0" outline="0" showAll="0">
      <items count="117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47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t="default">
      <x v="63"/>
    </i>
    <i>
      <x v="64"/>
      <x v="7"/>
      <x v="2"/>
      <x v="727"/>
      <x v="1166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E52CD-8C96-4BFF-BDE9-5151ED5CA8A6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252"/>
  <sheetViews>
    <sheetView topLeftCell="A52" zoomScaleNormal="100" workbookViewId="0">
      <selection activeCell="H72" sqref="H72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3615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5953</v>
      </c>
      <c r="D10" s="18"/>
      <c r="E10" s="18"/>
      <c r="F10" s="18"/>
      <c r="G10" s="18"/>
      <c r="H10" s="18">
        <v>5953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77685.399999999994</v>
      </c>
      <c r="F15" s="18"/>
      <c r="G15" s="18"/>
      <c r="H15" s="18">
        <v>77685.399999999994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91638.400000000009</v>
      </c>
      <c r="C23" s="18"/>
      <c r="D23" s="18"/>
      <c r="E23" s="18"/>
      <c r="F23" s="18"/>
      <c r="G23" s="18"/>
      <c r="H23" s="18">
        <v>91638.400000000009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18564</v>
      </c>
      <c r="H42" s="18">
        <v>18564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478467.8</v>
      </c>
      <c r="C49" s="18"/>
      <c r="D49" s="18"/>
      <c r="E49" s="18"/>
      <c r="F49" s="18"/>
      <c r="G49" s="18"/>
      <c r="H49" s="18">
        <v>478467.8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3030</v>
      </c>
      <c r="C55" s="18"/>
      <c r="D55" s="18"/>
      <c r="E55" s="18"/>
      <c r="F55" s="18"/>
      <c r="G55" s="18"/>
      <c r="H55" s="18">
        <v>3030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2498.1999999999998</v>
      </c>
      <c r="C69" s="18"/>
      <c r="D69" s="18"/>
      <c r="E69" s="18"/>
      <c r="F69" s="18"/>
      <c r="G69" s="18"/>
      <c r="H69" s="18">
        <v>2498.1999999999998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</v>
      </c>
      <c r="C70" s="18"/>
      <c r="D70" s="18"/>
      <c r="E70" s="18"/>
      <c r="F70" s="18"/>
      <c r="G70" s="18"/>
      <c r="H70" s="18">
        <v>0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659844</v>
      </c>
      <c r="C71" s="18">
        <v>5953</v>
      </c>
      <c r="D71" s="18">
        <v>0</v>
      </c>
      <c r="E71" s="18">
        <v>77685.399999999994</v>
      </c>
      <c r="F71" s="18">
        <v>0</v>
      </c>
      <c r="G71" s="18">
        <v>18564</v>
      </c>
      <c r="H71" s="18">
        <v>762046.39999999991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1450</v>
      </c>
      <c r="AW116" s="18"/>
      <c r="AX116" s="18"/>
      <c r="AY116" s="18"/>
      <c r="AZ116" s="18"/>
      <c r="BA116" s="18">
        <v>1450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2170</v>
      </c>
      <c r="AW117" s="18"/>
      <c r="AX117" s="18"/>
      <c r="AY117" s="18"/>
      <c r="AZ117" s="18"/>
      <c r="BA117" s="18">
        <v>2170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2333</v>
      </c>
      <c r="AW118" s="18"/>
      <c r="AX118" s="18"/>
      <c r="AY118" s="18"/>
      <c r="AZ118" s="18"/>
      <c r="BA118" s="18">
        <v>2333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5953</v>
      </c>
      <c r="AW119" s="37"/>
      <c r="AX119" s="37"/>
      <c r="AY119" s="37"/>
      <c r="AZ119" s="37"/>
      <c r="BA119" s="37">
        <v>5953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1450</v>
      </c>
      <c r="AD164" s="18"/>
      <c r="AE164" s="18"/>
      <c r="AF164" s="18"/>
      <c r="AG164" s="18"/>
      <c r="AH164" s="18">
        <v>1450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2170</v>
      </c>
      <c r="AD165" s="18"/>
      <c r="AE165" s="18"/>
      <c r="AF165" s="18"/>
      <c r="AG165" s="18"/>
      <c r="AH165" s="18">
        <v>2170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2333</v>
      </c>
      <c r="AD166" s="18"/>
      <c r="AE166" s="18"/>
      <c r="AF166" s="18"/>
      <c r="AG166" s="18"/>
      <c r="AH166" s="18">
        <v>2333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5953</v>
      </c>
      <c r="AD167" s="37"/>
      <c r="AE167" s="37"/>
      <c r="AF167" s="37"/>
      <c r="AG167" s="37"/>
      <c r="AH167" s="37">
        <v>5953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22788.400000000001</v>
      </c>
      <c r="AY217" s="18"/>
      <c r="AZ217" s="18"/>
      <c r="BA217" s="18">
        <v>22788.400000000001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4</v>
      </c>
      <c r="AU219" s="18"/>
      <c r="AV219" s="18"/>
      <c r="AW219" s="18"/>
      <c r="AX219" s="18">
        <v>24595.4</v>
      </c>
      <c r="AY219" s="18"/>
      <c r="AZ219" s="18"/>
      <c r="BA219" s="18">
        <v>24595.4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s="36" t="s">
        <v>204</v>
      </c>
      <c r="AS220" s="36"/>
      <c r="AT220" s="36"/>
      <c r="AU220" s="37"/>
      <c r="AV220" s="37"/>
      <c r="AW220" s="37"/>
      <c r="AX220" s="37">
        <v>77685.399999999994</v>
      </c>
      <c r="AY220" s="37"/>
      <c r="AZ220" s="37"/>
      <c r="BA220" s="37">
        <v>77685.399999999994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t="s">
        <v>173</v>
      </c>
      <c r="AS221">
        <v>2020</v>
      </c>
      <c r="AT221">
        <v>11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185</v>
      </c>
      <c r="AS222" s="36"/>
      <c r="AT222" s="36"/>
      <c r="AU222" s="37">
        <v>0</v>
      </c>
      <c r="AV222" s="37"/>
      <c r="AW222" s="37"/>
      <c r="AX222" s="37"/>
      <c r="AY222" s="37"/>
      <c r="AZ222" s="37"/>
      <c r="BA222" s="37">
        <v>0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223</v>
      </c>
      <c r="AS223" t="s">
        <v>1763</v>
      </c>
      <c r="AT223" t="s">
        <v>1763</v>
      </c>
      <c r="AU223" s="18"/>
      <c r="AV223" s="18"/>
      <c r="AW223" s="18"/>
      <c r="AX223" s="18"/>
      <c r="AY223" s="18">
        <v>0</v>
      </c>
      <c r="AZ223" s="18"/>
      <c r="BA223" s="18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224</v>
      </c>
      <c r="AS224" s="36"/>
      <c r="AT224" s="36"/>
      <c r="AU224" s="37"/>
      <c r="AV224" s="37"/>
      <c r="AW224" s="37"/>
      <c r="AX224" s="37"/>
      <c r="AY224" s="37">
        <v>0</v>
      </c>
      <c r="AZ224" s="37"/>
      <c r="BA224" s="37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228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255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262</v>
      </c>
      <c r="AS227">
        <v>2021</v>
      </c>
      <c r="AT227">
        <v>2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T228">
        <v>3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10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S230">
        <v>2023</v>
      </c>
      <c r="AT230">
        <v>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3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5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6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7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8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9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10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4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S241">
        <v>2024</v>
      </c>
      <c r="AT241">
        <v>1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3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5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6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8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4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s="36" t="s">
        <v>263</v>
      </c>
      <c r="AS247" s="36"/>
      <c r="AT247" s="36"/>
      <c r="AU247" s="37">
        <v>0</v>
      </c>
      <c r="AV247" s="37"/>
      <c r="AW247" s="37"/>
      <c r="AX247" s="37"/>
      <c r="AY247" s="37"/>
      <c r="AZ247" s="37"/>
      <c r="BA247" s="37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t="s">
        <v>280</v>
      </c>
      <c r="AS248">
        <v>2021</v>
      </c>
      <c r="AT248">
        <v>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s="36" t="s">
        <v>281</v>
      </c>
      <c r="AS250" s="36"/>
      <c r="AT250" s="36"/>
      <c r="AU250" s="37">
        <v>0</v>
      </c>
      <c r="AV250" s="37"/>
      <c r="AW250" s="37"/>
      <c r="AX250" s="37"/>
      <c r="AY250" s="37"/>
      <c r="AZ250" s="37"/>
      <c r="BA250" s="37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t="s">
        <v>289</v>
      </c>
      <c r="AS251">
        <v>2021</v>
      </c>
      <c r="AT251">
        <v>3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291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375</v>
      </c>
      <c r="AS253">
        <v>2021</v>
      </c>
      <c r="AT253">
        <v>9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382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400</v>
      </c>
      <c r="AS255">
        <v>2021</v>
      </c>
      <c r="AT255">
        <v>10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2022</v>
      </c>
      <c r="AT258">
        <v>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7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8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9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10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11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12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4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S270">
        <v>2023</v>
      </c>
      <c r="AT270">
        <v>1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2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3</v>
      </c>
      <c r="AU272" s="18">
        <v>-1.1368683772161603E-13</v>
      </c>
      <c r="AV272" s="18"/>
      <c r="AW272" s="18"/>
      <c r="AX272" s="18"/>
      <c r="AY272" s="18"/>
      <c r="AZ272" s="18"/>
      <c r="BA272" s="18">
        <v>-1.1368683772161603E-13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5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6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7</v>
      </c>
      <c r="AU275" s="18">
        <v>-1.1368683772161603E-13</v>
      </c>
      <c r="AV275" s="18"/>
      <c r="AW275" s="18"/>
      <c r="AX275" s="18"/>
      <c r="AY275" s="18"/>
      <c r="AZ275" s="18"/>
      <c r="BA275" s="18">
        <v>-1.1368683772161603E-13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8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9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10</v>
      </c>
      <c r="AU278" s="18">
        <v>-5.6843418860808015E-14</v>
      </c>
      <c r="AV278" s="18"/>
      <c r="AW278" s="18"/>
      <c r="AX278" s="18"/>
      <c r="AY278" s="18"/>
      <c r="AZ278" s="18"/>
      <c r="BA278" s="18">
        <v>-5.6843418860808015E-14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11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12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4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S282">
        <v>2024</v>
      </c>
      <c r="AT282">
        <v>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2</v>
      </c>
      <c r="AU283" s="18">
        <v>1536</v>
      </c>
      <c r="AV283" s="18"/>
      <c r="AW283" s="18"/>
      <c r="AX283" s="18"/>
      <c r="AY283" s="18"/>
      <c r="AZ283" s="18"/>
      <c r="BA283" s="18">
        <v>1536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3</v>
      </c>
      <c r="AU284" s="18">
        <v>7875.3</v>
      </c>
      <c r="AV284" s="18"/>
      <c r="AW284" s="18"/>
      <c r="AX284" s="18"/>
      <c r="AY284" s="18"/>
      <c r="AZ284" s="18"/>
      <c r="BA284" s="18">
        <v>7875.3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5</v>
      </c>
      <c r="AU285" s="18">
        <v>7963.8</v>
      </c>
      <c r="AV285" s="18"/>
      <c r="AW285" s="18"/>
      <c r="AX285" s="18"/>
      <c r="AY285" s="18"/>
      <c r="AZ285" s="18"/>
      <c r="BA285" s="18">
        <v>7963.8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6</v>
      </c>
      <c r="AU286" s="18">
        <v>4852.5</v>
      </c>
      <c r="AV286" s="18"/>
      <c r="AW286" s="18"/>
      <c r="AX286" s="18"/>
      <c r="AY286" s="18"/>
      <c r="AZ286" s="18"/>
      <c r="BA286" s="18">
        <v>4852.5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7</v>
      </c>
      <c r="AU287" s="18">
        <v>8721.2999999999993</v>
      </c>
      <c r="AV287" s="18"/>
      <c r="AW287" s="18"/>
      <c r="AX287" s="18"/>
      <c r="AY287" s="18"/>
      <c r="AZ287" s="18"/>
      <c r="BA287" s="18">
        <v>8721.2999999999993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8</v>
      </c>
      <c r="AU288" s="18">
        <v>7650</v>
      </c>
      <c r="AV288" s="18"/>
      <c r="AW288" s="18"/>
      <c r="AX288" s="18"/>
      <c r="AY288" s="18"/>
      <c r="AZ288" s="18"/>
      <c r="BA288" s="18">
        <v>7650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9</v>
      </c>
      <c r="AU289" s="18">
        <v>6271.3</v>
      </c>
      <c r="AV289" s="18"/>
      <c r="AW289" s="18"/>
      <c r="AX289" s="18"/>
      <c r="AY289" s="18"/>
      <c r="AZ289" s="18"/>
      <c r="BA289" s="18">
        <v>6271.3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10</v>
      </c>
      <c r="AU290" s="18">
        <v>4973.5</v>
      </c>
      <c r="AV290" s="18"/>
      <c r="AW290" s="18"/>
      <c r="AX290" s="18"/>
      <c r="AY290" s="18"/>
      <c r="AZ290" s="18"/>
      <c r="BA290" s="18">
        <v>4973.5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11</v>
      </c>
      <c r="AU291" s="18">
        <v>8377.2999999999993</v>
      </c>
      <c r="AV291" s="18"/>
      <c r="AW291" s="18"/>
      <c r="AX291" s="18"/>
      <c r="AY291" s="18"/>
      <c r="AZ291" s="18"/>
      <c r="BA291" s="18">
        <v>8377.2999999999993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12</v>
      </c>
      <c r="AU292" s="18">
        <v>5908.8</v>
      </c>
      <c r="AV292" s="18"/>
      <c r="AW292" s="18"/>
      <c r="AX292" s="18"/>
      <c r="AY292" s="18"/>
      <c r="AZ292" s="18"/>
      <c r="BA292" s="18">
        <v>5908.8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4</v>
      </c>
      <c r="AU293" s="18">
        <v>5143.5</v>
      </c>
      <c r="AV293" s="18"/>
      <c r="AW293" s="18"/>
      <c r="AX293" s="18"/>
      <c r="AY293" s="18"/>
      <c r="AZ293" s="18"/>
      <c r="BA293" s="18">
        <v>5143.5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S294">
        <v>2025</v>
      </c>
      <c r="AT294">
        <v>1</v>
      </c>
      <c r="AU294" s="18">
        <v>7905</v>
      </c>
      <c r="AV294" s="18"/>
      <c r="AW294" s="18"/>
      <c r="AX294" s="18"/>
      <c r="AY294" s="18"/>
      <c r="AZ294" s="18"/>
      <c r="BA294" s="18">
        <v>7905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2</v>
      </c>
      <c r="AU295" s="18">
        <v>5541.3</v>
      </c>
      <c r="AV295" s="18"/>
      <c r="AW295" s="18"/>
      <c r="AX295" s="18"/>
      <c r="AY295" s="18"/>
      <c r="AZ295" s="18"/>
      <c r="BA295" s="18">
        <v>5541.3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3</v>
      </c>
      <c r="AU296" s="18">
        <v>8918.7999999999993</v>
      </c>
      <c r="AV296" s="18"/>
      <c r="AW296" s="18"/>
      <c r="AX296" s="18"/>
      <c r="AY296" s="18"/>
      <c r="AZ296" s="18"/>
      <c r="BA296" s="18">
        <v>8918.7999999999993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R297" s="36" t="s">
        <v>421</v>
      </c>
      <c r="AS297" s="36"/>
      <c r="AT297" s="36"/>
      <c r="AU297" s="37">
        <v>91638.400000000009</v>
      </c>
      <c r="AV297" s="37"/>
      <c r="AW297" s="37"/>
      <c r="AX297" s="37"/>
      <c r="AY297" s="37"/>
      <c r="AZ297" s="37"/>
      <c r="BA297" s="37">
        <v>91638.400000000009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R298" t="s">
        <v>409</v>
      </c>
      <c r="AS298">
        <v>2021</v>
      </c>
      <c r="AT298">
        <v>10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11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12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S301">
        <v>2022</v>
      </c>
      <c r="AT301">
        <v>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3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5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6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7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8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9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10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11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22788.400000000001</v>
      </c>
      <c r="AF312" s="18"/>
      <c r="AG312" s="18"/>
      <c r="AH312" s="18">
        <v>22788.400000000001</v>
      </c>
      <c r="AT312">
        <v>4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S313">
        <v>2023</v>
      </c>
      <c r="AT313">
        <v>1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2</v>
      </c>
      <c r="AU314" s="18">
        <v>4.5474735088646412E-13</v>
      </c>
      <c r="AV314" s="18"/>
      <c r="AW314" s="18"/>
      <c r="AX314" s="18"/>
      <c r="AY314" s="18"/>
      <c r="AZ314" s="18"/>
      <c r="BA314" s="18">
        <v>4.5474735088646412E-13</v>
      </c>
    </row>
    <row r="315" spans="23:53" x14ac:dyDescent="0.35">
      <c r="Y315">
        <v>4</v>
      </c>
      <c r="Z315" s="57">
        <v>45633</v>
      </c>
      <c r="AA315" t="s">
        <v>3219</v>
      </c>
      <c r="AB315" s="18"/>
      <c r="AC315" s="18"/>
      <c r="AD315" s="18"/>
      <c r="AE315" s="18">
        <v>21355.4</v>
      </c>
      <c r="AF315" s="18"/>
      <c r="AG315" s="18"/>
      <c r="AH315" s="18">
        <v>21355.4</v>
      </c>
      <c r="AT315">
        <v>3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Z316" t="s">
        <v>3245</v>
      </c>
      <c r="AA316" t="s">
        <v>3246</v>
      </c>
      <c r="AB316" s="18"/>
      <c r="AC316" s="18"/>
      <c r="AD316" s="18"/>
      <c r="AE316" s="18">
        <v>3240</v>
      </c>
      <c r="AF316" s="18"/>
      <c r="AG316" s="18"/>
      <c r="AH316" s="18">
        <v>3240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204</v>
      </c>
      <c r="X317" s="36"/>
      <c r="Y317" s="36"/>
      <c r="Z317" s="36"/>
      <c r="AA317" s="36"/>
      <c r="AB317" s="37"/>
      <c r="AC317" s="37"/>
      <c r="AD317" s="37"/>
      <c r="AE317" s="37">
        <v>77685.399999999994</v>
      </c>
      <c r="AF317" s="37"/>
      <c r="AG317" s="37"/>
      <c r="AH317" s="37">
        <v>77685.399999999994</v>
      </c>
      <c r="AT317">
        <v>6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173</v>
      </c>
      <c r="X318">
        <v>2020</v>
      </c>
      <c r="Y318">
        <v>11</v>
      </c>
      <c r="Z318" s="57">
        <v>44159</v>
      </c>
      <c r="AA318" t="s">
        <v>175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7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W319" s="36" t="s">
        <v>185</v>
      </c>
      <c r="X319" s="36"/>
      <c r="Y319" s="36"/>
      <c r="Z319" s="36"/>
      <c r="AA319" s="36"/>
      <c r="AB319" s="37">
        <v>0</v>
      </c>
      <c r="AC319" s="37"/>
      <c r="AD319" s="37"/>
      <c r="AE319" s="37"/>
      <c r="AF319" s="37"/>
      <c r="AG319" s="37"/>
      <c r="AH319" s="37">
        <v>0</v>
      </c>
      <c r="AT319">
        <v>8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t="s">
        <v>223</v>
      </c>
      <c r="X320" t="s">
        <v>1763</v>
      </c>
      <c r="Y320" t="s">
        <v>1763</v>
      </c>
      <c r="Z320" s="57">
        <v>44170</v>
      </c>
      <c r="AA320" t="s">
        <v>209</v>
      </c>
      <c r="AB320" s="18"/>
      <c r="AC320" s="18"/>
      <c r="AD320" s="18"/>
      <c r="AE320" s="18"/>
      <c r="AF320" s="18">
        <v>0</v>
      </c>
      <c r="AG320" s="18"/>
      <c r="AH320" s="18">
        <v>0</v>
      </c>
      <c r="AT320">
        <v>9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s="36" t="s">
        <v>224</v>
      </c>
      <c r="X321" s="36"/>
      <c r="Y321" s="36"/>
      <c r="Z321" s="36"/>
      <c r="AA321" s="36"/>
      <c r="AB321" s="37"/>
      <c r="AC321" s="37"/>
      <c r="AD321" s="37"/>
      <c r="AE321" s="37"/>
      <c r="AF321" s="37">
        <v>0</v>
      </c>
      <c r="AG321" s="37"/>
      <c r="AH321" s="37">
        <v>0</v>
      </c>
      <c r="AT321">
        <v>10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t="s">
        <v>228</v>
      </c>
      <c r="X322" t="s">
        <v>1763</v>
      </c>
      <c r="Y322" t="s">
        <v>1763</v>
      </c>
      <c r="Z322" s="57">
        <v>44513</v>
      </c>
      <c r="AA322" t="s">
        <v>476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4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s="36" t="s">
        <v>255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R323" s="36" t="s">
        <v>422</v>
      </c>
      <c r="AS323" s="36"/>
      <c r="AT323" s="36"/>
      <c r="AU323" s="37">
        <v>4.5474735088646412E-13</v>
      </c>
      <c r="AV323" s="37"/>
      <c r="AW323" s="37"/>
      <c r="AX323" s="37"/>
      <c r="AY323" s="37"/>
      <c r="AZ323" s="37"/>
      <c r="BA323" s="37">
        <v>4.5474735088646412E-13</v>
      </c>
    </row>
    <row r="324" spans="23:53" x14ac:dyDescent="0.35">
      <c r="W324" t="s">
        <v>262</v>
      </c>
      <c r="X324">
        <v>2021</v>
      </c>
      <c r="Y324">
        <v>2</v>
      </c>
      <c r="Z324" s="57">
        <v>44230</v>
      </c>
      <c r="AA324" t="s">
        <v>256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469</v>
      </c>
      <c r="AS324" t="s">
        <v>1763</v>
      </c>
      <c r="AT324" t="s">
        <v>1763</v>
      </c>
      <c r="AU324" s="18"/>
      <c r="AV324" s="18"/>
      <c r="AW324" s="18"/>
      <c r="AX324" s="18"/>
      <c r="AY324" s="18">
        <v>0</v>
      </c>
      <c r="AZ324" s="18"/>
      <c r="BA324" s="18">
        <v>0</v>
      </c>
    </row>
    <row r="325" spans="23:53" x14ac:dyDescent="0.35">
      <c r="Z325" s="57">
        <v>44233</v>
      </c>
      <c r="AA325" t="s">
        <v>261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483</v>
      </c>
      <c r="AS325" s="36"/>
      <c r="AT325" s="36"/>
      <c r="AU325" s="37"/>
      <c r="AV325" s="37"/>
      <c r="AW325" s="37"/>
      <c r="AX325" s="37"/>
      <c r="AY325" s="37">
        <v>0</v>
      </c>
      <c r="AZ325" s="37"/>
      <c r="BA325" s="37">
        <v>0</v>
      </c>
    </row>
    <row r="326" spans="23:53" x14ac:dyDescent="0.35">
      <c r="Y326">
        <v>3</v>
      </c>
      <c r="Z326" s="57">
        <v>44280</v>
      </c>
      <c r="AA326" t="s">
        <v>321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491</v>
      </c>
      <c r="AS326">
        <v>2021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10</v>
      </c>
      <c r="Z327" s="57">
        <v>44484</v>
      </c>
      <c r="AA327" t="s">
        <v>419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2022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X328">
        <v>2023</v>
      </c>
      <c r="Y328">
        <v>1</v>
      </c>
      <c r="Z328" s="57">
        <v>44937</v>
      </c>
      <c r="AA328" t="s">
        <v>1177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3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3</v>
      </c>
      <c r="Z329" t="s">
        <v>1330</v>
      </c>
      <c r="AA329" t="s">
        <v>1329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5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Z330" t="s">
        <v>1340</v>
      </c>
      <c r="AA330" t="s">
        <v>1341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6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5</v>
      </c>
      <c r="Z331" s="57">
        <v>45054</v>
      </c>
      <c r="AA331" t="s">
        <v>1540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7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45066</v>
      </c>
      <c r="AA332" t="s">
        <v>1557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8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Z333" s="57">
        <v>45071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45072</v>
      </c>
      <c r="AA334" t="s">
        <v>1561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10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45076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Y336">
        <v>6</v>
      </c>
      <c r="Z336" s="57">
        <v>45084</v>
      </c>
      <c r="AA336" t="s">
        <v>1617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45092</v>
      </c>
      <c r="AA337" t="s">
        <v>1628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Z338" s="57">
        <v>45101</v>
      </c>
      <c r="AA338" t="s">
        <v>1650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S338">
        <v>2023</v>
      </c>
      <c r="AT338">
        <v>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Y339">
        <v>7</v>
      </c>
      <c r="Z339" s="57">
        <v>45113</v>
      </c>
      <c r="AA339" t="s">
        <v>1714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8</v>
      </c>
      <c r="Z340" s="57">
        <v>45139</v>
      </c>
      <c r="AA340" t="s">
        <v>1794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Z341" s="57">
        <v>45145</v>
      </c>
      <c r="AA341" t="s">
        <v>1804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45155</v>
      </c>
      <c r="AA342" t="s">
        <v>1820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Y343">
        <v>9</v>
      </c>
      <c r="Z343" s="57">
        <v>45175</v>
      </c>
      <c r="AA343" t="s">
        <v>1885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7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AA344" t="s">
        <v>1887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8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Z345" s="57">
        <v>45183</v>
      </c>
      <c r="AA345" t="s">
        <v>1899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9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t="s">
        <v>1915</v>
      </c>
      <c r="AA346" t="s">
        <v>1914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10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10</v>
      </c>
      <c r="Z347" s="57">
        <v>45201</v>
      </c>
      <c r="AA347" t="s">
        <v>1988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11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t="s">
        <v>2004</v>
      </c>
      <c r="AA348" t="s">
        <v>2005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12</v>
      </c>
      <c r="AU348" s="18">
        <v>4568.5</v>
      </c>
      <c r="AV348" s="18"/>
      <c r="AW348" s="18"/>
      <c r="AX348" s="18"/>
      <c r="AY348" s="18"/>
      <c r="AZ348" s="18"/>
      <c r="BA348" s="18">
        <v>4568.5</v>
      </c>
    </row>
    <row r="349" spans="25:53" x14ac:dyDescent="0.35">
      <c r="Y349">
        <v>11</v>
      </c>
      <c r="Z349" s="57">
        <v>45239</v>
      </c>
      <c r="AA349" t="s">
        <v>2154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4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Z350" s="57">
        <v>45245</v>
      </c>
      <c r="AA350" t="s">
        <v>2158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S350">
        <v>2024</v>
      </c>
      <c r="AT350">
        <v>1</v>
      </c>
      <c r="AU350" s="18">
        <v>5088.5</v>
      </c>
      <c r="AV350" s="18"/>
      <c r="AW350" s="18"/>
      <c r="AX350" s="18"/>
      <c r="AY350" s="18"/>
      <c r="AZ350" s="18"/>
      <c r="BA350" s="18">
        <v>5088.5</v>
      </c>
    </row>
    <row r="351" spans="25:53" x14ac:dyDescent="0.35">
      <c r="Z351" s="57">
        <v>45251</v>
      </c>
      <c r="AA351" t="s">
        <v>2164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2</v>
      </c>
      <c r="AU351" s="18">
        <v>2405.1</v>
      </c>
      <c r="AV351" s="18"/>
      <c r="AW351" s="18"/>
      <c r="AX351" s="18"/>
      <c r="AY351" s="18"/>
      <c r="AZ351" s="18"/>
      <c r="BA351" s="18">
        <v>2405.1</v>
      </c>
    </row>
    <row r="352" spans="25:53" x14ac:dyDescent="0.35">
      <c r="Y352">
        <v>12</v>
      </c>
      <c r="Z352" s="57">
        <v>45262</v>
      </c>
      <c r="AA352" t="s">
        <v>2179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3</v>
      </c>
      <c r="AU352" s="18">
        <v>5278.5</v>
      </c>
      <c r="AV352" s="18"/>
      <c r="AW352" s="18"/>
      <c r="AX352" s="18"/>
      <c r="AY352" s="18"/>
      <c r="AZ352" s="18"/>
      <c r="BA352" s="18">
        <v>5278.5</v>
      </c>
    </row>
    <row r="353" spans="23:53" x14ac:dyDescent="0.35">
      <c r="Z353" s="57">
        <v>45276</v>
      </c>
      <c r="AA353" t="s">
        <v>2194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5132.5</v>
      </c>
      <c r="AV353" s="18"/>
      <c r="AW353" s="18"/>
      <c r="AX353" s="18"/>
      <c r="AY353" s="18"/>
      <c r="AZ353" s="18"/>
      <c r="BA353" s="18">
        <v>5132.5</v>
      </c>
    </row>
    <row r="354" spans="23:53" x14ac:dyDescent="0.35">
      <c r="Y354">
        <v>4</v>
      </c>
      <c r="Z354" t="s">
        <v>1458</v>
      </c>
      <c r="AA354" t="s">
        <v>1456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6</v>
      </c>
      <c r="AU354" s="18">
        <v>2410</v>
      </c>
      <c r="AV354" s="18"/>
      <c r="AW354" s="18"/>
      <c r="AX354" s="18"/>
      <c r="AY354" s="18"/>
      <c r="AZ354" s="18"/>
      <c r="BA354" s="18">
        <v>2410</v>
      </c>
    </row>
    <row r="355" spans="23:53" x14ac:dyDescent="0.35">
      <c r="X355">
        <v>2024</v>
      </c>
      <c r="Y355">
        <v>1</v>
      </c>
      <c r="Z355" s="57">
        <v>45294</v>
      </c>
      <c r="AA355" t="s">
        <v>2268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5846</v>
      </c>
      <c r="AV355" s="18"/>
      <c r="AW355" s="18"/>
      <c r="AX355" s="18"/>
      <c r="AY355" s="18"/>
      <c r="AZ355" s="18"/>
      <c r="BA355" s="18">
        <v>5846</v>
      </c>
    </row>
    <row r="356" spans="23:53" x14ac:dyDescent="0.35">
      <c r="Y356">
        <v>3</v>
      </c>
      <c r="Z356" s="57">
        <v>45367</v>
      </c>
      <c r="AA356" t="s">
        <v>2438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500</v>
      </c>
      <c r="AS356" s="36"/>
      <c r="AT356" s="36"/>
      <c r="AU356" s="37">
        <v>30729.1</v>
      </c>
      <c r="AV356" s="37"/>
      <c r="AW356" s="37"/>
      <c r="AX356" s="37"/>
      <c r="AY356" s="37"/>
      <c r="AZ356" s="37"/>
      <c r="BA356" s="37">
        <v>30729.1</v>
      </c>
    </row>
    <row r="357" spans="23:53" x14ac:dyDescent="0.35">
      <c r="Y357">
        <v>5</v>
      </c>
      <c r="Z357" s="57">
        <v>45415</v>
      </c>
      <c r="AA357" t="s">
        <v>2549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637</v>
      </c>
      <c r="AS357">
        <v>2022</v>
      </c>
      <c r="AT357">
        <v>3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Z358" s="57">
        <v>45440</v>
      </c>
      <c r="AA358" t="s">
        <v>2569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5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Y359">
        <v>6</v>
      </c>
      <c r="Z359" s="57">
        <v>45447</v>
      </c>
      <c r="AA359" t="s">
        <v>2637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8</v>
      </c>
      <c r="Z360" s="57">
        <v>45526</v>
      </c>
      <c r="AA360" t="s">
        <v>2870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9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Y361">
        <v>4</v>
      </c>
      <c r="Z361" s="57">
        <v>45406</v>
      </c>
      <c r="AA361" t="s">
        <v>2517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11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W362" s="36" t="s">
        <v>263</v>
      </c>
      <c r="X362" s="36"/>
      <c r="Y362" s="36"/>
      <c r="Z362" s="36"/>
      <c r="AA362" s="36"/>
      <c r="AB362" s="37">
        <v>0</v>
      </c>
      <c r="AC362" s="37"/>
      <c r="AD362" s="37"/>
      <c r="AE362" s="37"/>
      <c r="AF362" s="37"/>
      <c r="AG362" s="37"/>
      <c r="AH362" s="37">
        <v>0</v>
      </c>
      <c r="AT362">
        <v>12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t="s">
        <v>280</v>
      </c>
      <c r="X363">
        <v>2021</v>
      </c>
      <c r="Y363">
        <v>2</v>
      </c>
      <c r="Z363" s="57">
        <v>44253</v>
      </c>
      <c r="AA363" t="s">
        <v>278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Y364">
        <v>4</v>
      </c>
      <c r="Z364" s="57">
        <v>44294</v>
      </c>
      <c r="AA364" t="s">
        <v>325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S364">
        <v>2023</v>
      </c>
      <c r="AT364">
        <v>1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s="36" t="s">
        <v>281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2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W366" t="s">
        <v>289</v>
      </c>
      <c r="X366">
        <v>2021</v>
      </c>
      <c r="Y366">
        <v>3</v>
      </c>
      <c r="Z366" s="57">
        <v>44265</v>
      </c>
      <c r="AA366" t="s">
        <v>315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s="36" t="s">
        <v>291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7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t="s">
        <v>375</v>
      </c>
      <c r="X368">
        <v>2021</v>
      </c>
      <c r="Y368">
        <v>9</v>
      </c>
      <c r="Z368" s="57">
        <v>44460</v>
      </c>
      <c r="AA368" t="s">
        <v>373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s="36" t="s">
        <v>382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10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t="s">
        <v>400</v>
      </c>
      <c r="X370">
        <v>2021</v>
      </c>
      <c r="Y370">
        <v>10</v>
      </c>
      <c r="Z370" s="57">
        <v>44471</v>
      </c>
      <c r="AA370" t="s">
        <v>398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12</v>
      </c>
      <c r="AU370" s="18">
        <v>514.19999999999982</v>
      </c>
      <c r="AV370" s="18"/>
      <c r="AW370" s="18"/>
      <c r="AX370" s="18"/>
      <c r="AY370" s="18"/>
      <c r="AZ370" s="18"/>
      <c r="BA370" s="18">
        <v>514.19999999999982</v>
      </c>
    </row>
    <row r="371" spans="23:53" x14ac:dyDescent="0.35">
      <c r="Z371" s="57">
        <v>44474</v>
      </c>
      <c r="AA371" t="s">
        <v>401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Z372" s="57">
        <v>44482</v>
      </c>
      <c r="AA372" t="s">
        <v>415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641</v>
      </c>
      <c r="AS372" s="36"/>
      <c r="AT372" s="36"/>
      <c r="AU372" s="37">
        <v>514.19999999999982</v>
      </c>
      <c r="AV372" s="37"/>
      <c r="AW372" s="37"/>
      <c r="AX372" s="37"/>
      <c r="AY372" s="37"/>
      <c r="AZ372" s="37"/>
      <c r="BA372" s="37">
        <v>514.19999999999982</v>
      </c>
    </row>
    <row r="373" spans="23:53" x14ac:dyDescent="0.35">
      <c r="Z373" s="57">
        <v>44483</v>
      </c>
      <c r="AA373" t="s">
        <v>416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665</v>
      </c>
      <c r="AS373">
        <v>2022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44497</v>
      </c>
      <c r="AA374" t="s">
        <v>447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5">
      <c r="Y375">
        <v>11</v>
      </c>
      <c r="Z375" s="57">
        <v>44502</v>
      </c>
      <c r="AA375" t="s">
        <v>457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Z376" s="57">
        <v>44513</v>
      </c>
      <c r="AA376" t="s">
        <v>477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4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Z377" s="57">
        <v>44526</v>
      </c>
      <c r="AA377" t="s">
        <v>481</v>
      </c>
      <c r="AB377" s="18">
        <v>0</v>
      </c>
      <c r="AC377" s="18"/>
      <c r="AD377" s="18"/>
      <c r="AE377" s="18"/>
      <c r="AF377" s="18"/>
      <c r="AG377" s="18"/>
      <c r="AH377" s="18">
        <v>0</v>
      </c>
      <c r="AS377">
        <v>2023</v>
      </c>
      <c r="AT377">
        <v>1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AA378" t="s">
        <v>482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6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Y379">
        <v>12</v>
      </c>
      <c r="Z379" s="57">
        <v>44561</v>
      </c>
      <c r="AA379" t="s">
        <v>536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679</v>
      </c>
      <c r="AS379" s="36"/>
      <c r="AT379" s="36"/>
      <c r="AU379" s="37">
        <v>0</v>
      </c>
      <c r="AV379" s="37"/>
      <c r="AW379" s="37"/>
      <c r="AX379" s="37"/>
      <c r="AY379" s="37"/>
      <c r="AZ379" s="37"/>
      <c r="BA379" s="37">
        <v>0</v>
      </c>
    </row>
    <row r="380" spans="23:53" x14ac:dyDescent="0.35">
      <c r="X380">
        <v>2022</v>
      </c>
      <c r="Y380">
        <v>1</v>
      </c>
      <c r="Z380" s="57">
        <v>44567</v>
      </c>
      <c r="AA380" t="s">
        <v>547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709</v>
      </c>
      <c r="AS380">
        <v>2022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Z381" s="57">
        <v>44574</v>
      </c>
      <c r="AA381" t="s">
        <v>557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754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5">
      <c r="Z382" s="57">
        <v>44583</v>
      </c>
      <c r="AA382" t="s">
        <v>565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773</v>
      </c>
      <c r="AS382">
        <v>2022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Y383">
        <v>2</v>
      </c>
      <c r="Z383" s="57">
        <v>44602</v>
      </c>
      <c r="AA383" t="s">
        <v>601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4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5">
      <c r="Z384" s="57">
        <v>44614</v>
      </c>
      <c r="AA384" t="s">
        <v>608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798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5">
      <c r="Y385">
        <v>3</v>
      </c>
      <c r="Z385" s="57">
        <v>44631</v>
      </c>
      <c r="AA385" t="s">
        <v>643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t="s">
        <v>784</v>
      </c>
      <c r="AS385">
        <v>2022</v>
      </c>
      <c r="AT385">
        <v>5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44637</v>
      </c>
      <c r="AA386" t="s">
        <v>649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8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Y387">
        <v>5</v>
      </c>
      <c r="Z387" s="57">
        <v>44704</v>
      </c>
      <c r="AA387" t="s">
        <v>794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10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6</v>
      </c>
      <c r="Z388" s="57">
        <v>44740</v>
      </c>
      <c r="AA388" t="s">
        <v>846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7</v>
      </c>
      <c r="Z389" s="57">
        <v>44754</v>
      </c>
      <c r="AA389" t="s">
        <v>857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S389">
        <v>2023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8</v>
      </c>
      <c r="Z390" s="57">
        <v>44798</v>
      </c>
      <c r="AA390" t="s">
        <v>915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44799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2024</v>
      </c>
      <c r="AT391">
        <v>2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9</v>
      </c>
      <c r="Z392" s="57">
        <v>44827</v>
      </c>
      <c r="AA392" t="s">
        <v>943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3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Y393">
        <v>10</v>
      </c>
      <c r="Z393" s="57">
        <v>44845</v>
      </c>
      <c r="AA393" t="s">
        <v>998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5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11</v>
      </c>
      <c r="Z394" s="57">
        <v>44880</v>
      </c>
      <c r="AA394" t="s">
        <v>1066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8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Z395" t="s">
        <v>1069</v>
      </c>
      <c r="AA395" t="s">
        <v>1067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2025</v>
      </c>
      <c r="AT395">
        <v>3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Y396">
        <v>12</v>
      </c>
      <c r="Z396" t="s">
        <v>1134</v>
      </c>
      <c r="AA396" t="s">
        <v>1133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799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5">
      <c r="Y397">
        <v>4</v>
      </c>
      <c r="Z397" s="57">
        <v>44659</v>
      </c>
      <c r="AA397" t="s">
        <v>686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859</v>
      </c>
      <c r="AS397">
        <v>2022</v>
      </c>
      <c r="AT397">
        <v>7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Z398" s="57">
        <v>44679</v>
      </c>
      <c r="AA398" t="s">
        <v>726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0.20000000000004547</v>
      </c>
      <c r="AV398" s="18"/>
      <c r="AW398" s="18"/>
      <c r="AX398" s="18"/>
      <c r="AY398" s="18"/>
      <c r="AZ398" s="18"/>
      <c r="BA398" s="18">
        <v>0.20000000000004547</v>
      </c>
    </row>
    <row r="399" spans="24:53" x14ac:dyDescent="0.35">
      <c r="X399">
        <v>2023</v>
      </c>
      <c r="Y399">
        <v>1</v>
      </c>
      <c r="Z399" s="57">
        <v>44946</v>
      </c>
      <c r="AA399" t="s">
        <v>1194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Y400">
        <v>2</v>
      </c>
      <c r="Z400" s="57">
        <v>44968</v>
      </c>
      <c r="AA400" t="s">
        <v>1256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t="s">
        <v>1279</v>
      </c>
      <c r="AA401" t="s">
        <v>1280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S401">
        <v>2023</v>
      </c>
      <c r="AT401">
        <v>2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t="s">
        <v>1283</v>
      </c>
      <c r="AA402" t="s">
        <v>1281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Y403">
        <v>3</v>
      </c>
      <c r="Z403" t="s">
        <v>1321</v>
      </c>
      <c r="AA403" t="s">
        <v>1319</v>
      </c>
      <c r="AB403" s="18">
        <v>-1.1368683772161603E-13</v>
      </c>
      <c r="AC403" s="18"/>
      <c r="AD403" s="18"/>
      <c r="AE403" s="18"/>
      <c r="AF403" s="18"/>
      <c r="AG403" s="18"/>
      <c r="AH403" s="18">
        <v>-1.1368683772161603E-13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Z404" t="s">
        <v>1324</v>
      </c>
      <c r="AA404" t="s">
        <v>1320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t="s">
        <v>1334</v>
      </c>
      <c r="AA405" t="s">
        <v>1337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4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Y406">
        <v>5</v>
      </c>
      <c r="Z406" s="57">
        <v>45058</v>
      </c>
      <c r="AA406" t="s">
        <v>1541</v>
      </c>
      <c r="AB406" s="18">
        <v>0</v>
      </c>
      <c r="AC406" s="18"/>
      <c r="AD406" s="18"/>
      <c r="AE406" s="18"/>
      <c r="AF406" s="18"/>
      <c r="AG406" s="18"/>
      <c r="AH406" s="18">
        <v>0</v>
      </c>
      <c r="AS406">
        <v>2024</v>
      </c>
      <c r="AT406">
        <v>6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6</v>
      </c>
      <c r="Z407" t="s">
        <v>1611</v>
      </c>
      <c r="AA407" t="s">
        <v>1610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6023.3</v>
      </c>
      <c r="AV407" s="18"/>
      <c r="AW407" s="18"/>
      <c r="AX407" s="18"/>
      <c r="AY407" s="18"/>
      <c r="AZ407" s="18"/>
      <c r="BA407" s="18">
        <v>6023.3</v>
      </c>
    </row>
    <row r="408" spans="25:53" x14ac:dyDescent="0.35">
      <c r="Z408" s="57">
        <v>45091</v>
      </c>
      <c r="AA408" t="s">
        <v>1626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8</v>
      </c>
      <c r="AU408" s="18">
        <v>8026.4</v>
      </c>
      <c r="AV408" s="18"/>
      <c r="AW408" s="18"/>
      <c r="AX408" s="18"/>
      <c r="AY408" s="18"/>
      <c r="AZ408" s="18"/>
      <c r="BA408" s="18">
        <v>8026.4</v>
      </c>
    </row>
    <row r="409" spans="25:53" x14ac:dyDescent="0.35">
      <c r="Z409" s="57">
        <v>45101</v>
      </c>
      <c r="AA409" t="s">
        <v>1651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S409">
        <v>2025</v>
      </c>
      <c r="AT409">
        <v>1</v>
      </c>
      <c r="AU409" s="18">
        <v>12228.900000000001</v>
      </c>
      <c r="AV409" s="18"/>
      <c r="AW409" s="18"/>
      <c r="AX409" s="18"/>
      <c r="AY409" s="18"/>
      <c r="AZ409" s="18"/>
      <c r="BA409" s="18">
        <v>12228.900000000001</v>
      </c>
    </row>
    <row r="410" spans="25:53" x14ac:dyDescent="0.35">
      <c r="Y410">
        <v>7</v>
      </c>
      <c r="Z410" t="s">
        <v>1724</v>
      </c>
      <c r="AA410" t="s">
        <v>1723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R410" s="36" t="s">
        <v>874</v>
      </c>
      <c r="AS410" s="36"/>
      <c r="AT410" s="36"/>
      <c r="AU410" s="37">
        <v>26278.800000000003</v>
      </c>
      <c r="AV410" s="37"/>
      <c r="AW410" s="37"/>
      <c r="AX410" s="37"/>
      <c r="AY410" s="37"/>
      <c r="AZ410" s="37"/>
      <c r="BA410" s="37">
        <v>26278.800000000003</v>
      </c>
    </row>
    <row r="411" spans="25:53" x14ac:dyDescent="0.35">
      <c r="Z411" s="57">
        <v>45127</v>
      </c>
      <c r="AA411" t="s">
        <v>1726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958</v>
      </c>
      <c r="AS411">
        <v>2022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Y412">
        <v>8</v>
      </c>
      <c r="Z412" s="57">
        <v>45142</v>
      </c>
      <c r="AA412" t="s">
        <v>1798</v>
      </c>
      <c r="AB412" s="18">
        <v>0</v>
      </c>
      <c r="AC412" s="18"/>
      <c r="AD412" s="18"/>
      <c r="AE412" s="18"/>
      <c r="AF412" s="18"/>
      <c r="AG412" s="18"/>
      <c r="AH412" s="18">
        <v>0</v>
      </c>
      <c r="AS412">
        <v>2023</v>
      </c>
      <c r="AT412">
        <v>1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45153</v>
      </c>
      <c r="AA413" t="s">
        <v>1812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s="36" t="s">
        <v>985</v>
      </c>
      <c r="AS413" s="36"/>
      <c r="AT413" s="36"/>
      <c r="AU413" s="37">
        <v>0</v>
      </c>
      <c r="AV413" s="37"/>
      <c r="AW413" s="37"/>
      <c r="AX413" s="37"/>
      <c r="AY413" s="37"/>
      <c r="AZ413" s="37"/>
      <c r="BA413" s="37">
        <v>0</v>
      </c>
    </row>
    <row r="414" spans="25:53" x14ac:dyDescent="0.35">
      <c r="Z414" s="57">
        <v>45155</v>
      </c>
      <c r="AA414" t="s">
        <v>1821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t="s">
        <v>1044</v>
      </c>
      <c r="AS414" t="s">
        <v>1763</v>
      </c>
      <c r="AT414" t="s">
        <v>1763</v>
      </c>
      <c r="AU414" s="18"/>
      <c r="AV414" s="18"/>
      <c r="AW414" s="18"/>
      <c r="AX414" s="18"/>
      <c r="AY414" s="18">
        <v>0</v>
      </c>
      <c r="AZ414" s="18"/>
      <c r="BA414" s="18">
        <v>0</v>
      </c>
    </row>
    <row r="415" spans="25:53" x14ac:dyDescent="0.35">
      <c r="Z415" s="57">
        <v>45160</v>
      </c>
      <c r="AA415" t="s">
        <v>1826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1045</v>
      </c>
      <c r="AS415" s="36"/>
      <c r="AT415" s="36"/>
      <c r="AU415" s="37"/>
      <c r="AV415" s="37"/>
      <c r="AW415" s="37"/>
      <c r="AX415" s="37"/>
      <c r="AY415" s="37">
        <v>0</v>
      </c>
      <c r="AZ415" s="37"/>
      <c r="BA415" s="37">
        <v>0</v>
      </c>
    </row>
    <row r="416" spans="25:53" x14ac:dyDescent="0.35">
      <c r="Z416" s="57">
        <v>45164</v>
      </c>
      <c r="AA416" t="s">
        <v>1830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1051</v>
      </c>
      <c r="AS416">
        <v>2022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Z417" s="57">
        <v>45168</v>
      </c>
      <c r="AA417" t="s">
        <v>1835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12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5">
      <c r="Y418">
        <v>9</v>
      </c>
      <c r="Z418" s="57">
        <v>45177</v>
      </c>
      <c r="AA418" t="s">
        <v>1889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1088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5">
      <c r="Z419" s="57">
        <v>45182</v>
      </c>
      <c r="AA419" t="s">
        <v>1902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1057</v>
      </c>
      <c r="AS419">
        <v>2022</v>
      </c>
      <c r="AT419">
        <v>11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Z420" s="57">
        <v>45192</v>
      </c>
      <c r="AA420" t="s">
        <v>1916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1089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5">
      <c r="Z421" s="57">
        <v>45195</v>
      </c>
      <c r="AA421" t="s">
        <v>1920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1101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Y422">
        <v>10</v>
      </c>
      <c r="Z422" s="57">
        <v>45202</v>
      </c>
      <c r="AA422" t="s">
        <v>1991</v>
      </c>
      <c r="AB422" s="18">
        <v>-5.6843418860808015E-14</v>
      </c>
      <c r="AC422" s="18"/>
      <c r="AD422" s="18"/>
      <c r="AE422" s="18"/>
      <c r="AF422" s="18"/>
      <c r="AG422" s="18"/>
      <c r="AH422" s="18">
        <v>-5.6843418860808015E-14</v>
      </c>
      <c r="AR422" s="36" t="s">
        <v>1104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t="s">
        <v>2009</v>
      </c>
      <c r="AA423" t="s">
        <v>2010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1100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Z424" s="57">
        <v>45225</v>
      </c>
      <c r="AA424" t="s">
        <v>2030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1105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s="57">
        <v>45226</v>
      </c>
      <c r="AA425" t="s">
        <v>2032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1196</v>
      </c>
      <c r="AS425">
        <v>2023</v>
      </c>
      <c r="AT425">
        <v>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Y426">
        <v>11</v>
      </c>
      <c r="Z426" s="57">
        <v>45233</v>
      </c>
      <c r="AA426" t="s">
        <v>2149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2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5">
      <c r="Z427" s="57">
        <v>45245</v>
      </c>
      <c r="AA427" t="s">
        <v>2161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3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45259</v>
      </c>
      <c r="AA428" t="s">
        <v>2174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Y429">
        <v>12</v>
      </c>
      <c r="Z429" s="57">
        <v>45268</v>
      </c>
      <c r="AA429" t="s">
        <v>2186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Z430" s="57">
        <v>45279</v>
      </c>
      <c r="AA430" t="s">
        <v>2200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45290</v>
      </c>
      <c r="AA431" t="s">
        <v>2214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8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Y432">
        <v>4</v>
      </c>
      <c r="Z432" t="s">
        <v>1462</v>
      </c>
      <c r="AA432" t="s">
        <v>1461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9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AA433" t="s">
        <v>1467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10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45023</v>
      </c>
      <c r="AA434" t="s">
        <v>1412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11</v>
      </c>
      <c r="AU434" s="18">
        <v>2576.3000000000002</v>
      </c>
      <c r="AV434" s="18"/>
      <c r="AW434" s="18"/>
      <c r="AX434" s="18"/>
      <c r="AY434" s="18"/>
      <c r="AZ434" s="18"/>
      <c r="BA434" s="18">
        <v>2576.3000000000002</v>
      </c>
    </row>
    <row r="435" spans="24:53" x14ac:dyDescent="0.35">
      <c r="X435">
        <v>2024</v>
      </c>
      <c r="Y435">
        <v>1</v>
      </c>
      <c r="Z435" s="57">
        <v>45301</v>
      </c>
      <c r="AA435" t="s">
        <v>2276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4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Z436" s="57">
        <v>45308</v>
      </c>
      <c r="AA436" t="s">
        <v>2282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1232</v>
      </c>
      <c r="AS436" s="36"/>
      <c r="AT436" s="36"/>
      <c r="AU436" s="37">
        <v>2576.3000000000002</v>
      </c>
      <c r="AV436" s="37"/>
      <c r="AW436" s="37"/>
      <c r="AX436" s="37"/>
      <c r="AY436" s="37"/>
      <c r="AZ436" s="37"/>
      <c r="BA436" s="37">
        <v>2576.3000000000002</v>
      </c>
    </row>
    <row r="437" spans="24:53" x14ac:dyDescent="0.35">
      <c r="Z437" s="57">
        <v>45310</v>
      </c>
      <c r="AA437" t="s">
        <v>2286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1257</v>
      </c>
      <c r="AS437">
        <v>2023</v>
      </c>
      <c r="AT437">
        <v>2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Y438">
        <v>2</v>
      </c>
      <c r="Z438" s="57">
        <v>45323</v>
      </c>
      <c r="AA438" t="s">
        <v>2342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4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45337</v>
      </c>
      <c r="AA439" t="s">
        <v>2354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s="36" t="s">
        <v>1387</v>
      </c>
      <c r="AS439" s="36"/>
      <c r="AT439" s="36"/>
      <c r="AU439" s="37">
        <v>0</v>
      </c>
      <c r="AV439" s="37"/>
      <c r="AW439" s="37"/>
      <c r="AX439" s="37"/>
      <c r="AY439" s="37"/>
      <c r="AZ439" s="37"/>
      <c r="BA439" s="37">
        <v>0</v>
      </c>
    </row>
    <row r="440" spans="24:53" x14ac:dyDescent="0.35">
      <c r="Z440" s="57">
        <v>45345</v>
      </c>
      <c r="AA440" t="s">
        <v>2366</v>
      </c>
      <c r="AB440" s="18">
        <v>1536</v>
      </c>
      <c r="AC440" s="18"/>
      <c r="AD440" s="18"/>
      <c r="AE440" s="18"/>
      <c r="AF440" s="18"/>
      <c r="AG440" s="18"/>
      <c r="AH440" s="18">
        <v>1536</v>
      </c>
      <c r="AR440" t="s">
        <v>1304</v>
      </c>
      <c r="AS440">
        <v>2023</v>
      </c>
      <c r="AT440">
        <v>3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Y441">
        <v>3</v>
      </c>
      <c r="Z441" s="57">
        <v>45356</v>
      </c>
      <c r="AA441" t="s">
        <v>2430</v>
      </c>
      <c r="AB441" s="18">
        <v>1848</v>
      </c>
      <c r="AC441" s="18"/>
      <c r="AD441" s="18"/>
      <c r="AE441" s="18"/>
      <c r="AF441" s="18"/>
      <c r="AG441" s="18"/>
      <c r="AH441" s="18">
        <v>1848</v>
      </c>
      <c r="AR441" s="36" t="s">
        <v>1388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5">
      <c r="Z442" s="57">
        <v>45367</v>
      </c>
      <c r="AA442" t="s">
        <v>2441</v>
      </c>
      <c r="AB442" s="18">
        <v>3494.3</v>
      </c>
      <c r="AC442" s="18"/>
      <c r="AD442" s="18"/>
      <c r="AE442" s="18"/>
      <c r="AF442" s="18"/>
      <c r="AG442" s="18"/>
      <c r="AH442" s="18">
        <v>3494.3</v>
      </c>
      <c r="AR442" t="s">
        <v>1309</v>
      </c>
      <c r="AS442">
        <v>2023</v>
      </c>
      <c r="AT442">
        <v>5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4:53" x14ac:dyDescent="0.35">
      <c r="Z443" s="57">
        <v>45379</v>
      </c>
      <c r="AA443" t="s">
        <v>2452</v>
      </c>
      <c r="AB443" s="18">
        <v>2533</v>
      </c>
      <c r="AC443" s="18"/>
      <c r="AD443" s="18"/>
      <c r="AE443" s="18"/>
      <c r="AF443" s="18"/>
      <c r="AG443" s="18"/>
      <c r="AH443" s="18">
        <v>2533</v>
      </c>
      <c r="AT443">
        <v>6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4:53" x14ac:dyDescent="0.35">
      <c r="Y444">
        <v>5</v>
      </c>
      <c r="Z444" s="57">
        <v>45413</v>
      </c>
      <c r="AA444" t="s">
        <v>2548</v>
      </c>
      <c r="AB444" s="18">
        <v>2742.5</v>
      </c>
      <c r="AC444" s="18"/>
      <c r="AD444" s="18"/>
      <c r="AE444" s="18"/>
      <c r="AF444" s="18"/>
      <c r="AG444" s="18"/>
      <c r="AH444" s="18">
        <v>2742.5</v>
      </c>
      <c r="AT444">
        <v>7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5">
      <c r="Z445" s="57">
        <v>45422</v>
      </c>
      <c r="AA445" t="s">
        <v>2561</v>
      </c>
      <c r="AB445" s="18">
        <v>2512.5</v>
      </c>
      <c r="AC445" s="18"/>
      <c r="AD445" s="18"/>
      <c r="AE445" s="18"/>
      <c r="AF445" s="18"/>
      <c r="AG445" s="18"/>
      <c r="AH445" s="18">
        <v>2512.5</v>
      </c>
      <c r="AT445">
        <v>8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5">
      <c r="Z446" s="57">
        <v>45440</v>
      </c>
      <c r="AA446" t="s">
        <v>2568</v>
      </c>
      <c r="AB446" s="18">
        <v>2708.8</v>
      </c>
      <c r="AC446" s="18"/>
      <c r="AD446" s="18"/>
      <c r="AE446" s="18"/>
      <c r="AF446" s="18"/>
      <c r="AG446" s="18"/>
      <c r="AH446" s="18">
        <v>2708.8</v>
      </c>
      <c r="AT446">
        <v>9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Y447">
        <v>6</v>
      </c>
      <c r="Z447" s="57">
        <v>45450</v>
      </c>
      <c r="AA447" t="s">
        <v>2642</v>
      </c>
      <c r="AB447" s="18">
        <v>2390</v>
      </c>
      <c r="AC447" s="18"/>
      <c r="AD447" s="18"/>
      <c r="AE447" s="18"/>
      <c r="AF447" s="18"/>
      <c r="AG447" s="18"/>
      <c r="AH447" s="18">
        <v>2390</v>
      </c>
      <c r="AT447">
        <v>10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Z448" s="57">
        <v>45465</v>
      </c>
      <c r="AA448" t="s">
        <v>2657</v>
      </c>
      <c r="AB448" s="18">
        <v>2462.5</v>
      </c>
      <c r="AC448" s="18"/>
      <c r="AD448" s="18"/>
      <c r="AE448" s="18"/>
      <c r="AF448" s="18"/>
      <c r="AG448" s="18"/>
      <c r="AH448" s="18">
        <v>2462.5</v>
      </c>
      <c r="AT448">
        <v>11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Y449">
        <v>7</v>
      </c>
      <c r="Z449" s="57">
        <v>45477</v>
      </c>
      <c r="AA449" t="s">
        <v>2754</v>
      </c>
      <c r="AB449" s="18">
        <v>3105</v>
      </c>
      <c r="AC449" s="18"/>
      <c r="AD449" s="18"/>
      <c r="AE449" s="18"/>
      <c r="AF449" s="18"/>
      <c r="AG449" s="18"/>
      <c r="AH449" s="18">
        <v>3105</v>
      </c>
      <c r="AT449">
        <v>4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Z450" s="57">
        <v>45490</v>
      </c>
      <c r="AA450" t="s">
        <v>2762</v>
      </c>
      <c r="AB450" s="18">
        <v>2165</v>
      </c>
      <c r="AC450" s="18"/>
      <c r="AD450" s="18"/>
      <c r="AE450" s="18"/>
      <c r="AF450" s="18"/>
      <c r="AG450" s="18"/>
      <c r="AH450" s="18">
        <v>2165</v>
      </c>
      <c r="AS450">
        <v>2024</v>
      </c>
      <c r="AT450">
        <v>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Z451" s="57">
        <v>45497</v>
      </c>
      <c r="AA451" t="s">
        <v>2767</v>
      </c>
      <c r="AB451" s="18">
        <v>3451.3</v>
      </c>
      <c r="AC451" s="18"/>
      <c r="AD451" s="18"/>
      <c r="AE451" s="18"/>
      <c r="AF451" s="18"/>
      <c r="AG451" s="18"/>
      <c r="AH451" s="18">
        <v>3451.3</v>
      </c>
      <c r="AT451">
        <v>3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Y452">
        <v>8</v>
      </c>
      <c r="Z452" s="57">
        <v>45510</v>
      </c>
      <c r="AA452" t="s">
        <v>2847</v>
      </c>
      <c r="AB452" s="18">
        <v>2997.5</v>
      </c>
      <c r="AC452" s="18"/>
      <c r="AD452" s="18"/>
      <c r="AE452" s="18"/>
      <c r="AF452" s="18"/>
      <c r="AG452" s="18"/>
      <c r="AH452" s="18">
        <v>2997.5</v>
      </c>
      <c r="AT452">
        <v>6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Z453" s="57">
        <v>45520</v>
      </c>
      <c r="AA453" t="s">
        <v>2860</v>
      </c>
      <c r="AB453" s="18">
        <v>1880</v>
      </c>
      <c r="AC453" s="18"/>
      <c r="AD453" s="18"/>
      <c r="AE453" s="18"/>
      <c r="AF453" s="18"/>
      <c r="AG453" s="18"/>
      <c r="AH453" s="18">
        <v>1880</v>
      </c>
      <c r="AT453">
        <v>7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Z454" s="57">
        <v>45531</v>
      </c>
      <c r="AA454" t="s">
        <v>2872</v>
      </c>
      <c r="AB454" s="18">
        <v>2772.5</v>
      </c>
      <c r="AC454" s="18"/>
      <c r="AD454" s="18"/>
      <c r="AE454" s="18"/>
      <c r="AF454" s="18"/>
      <c r="AG454" s="18"/>
      <c r="AH454" s="18">
        <v>2772.5</v>
      </c>
      <c r="AT454">
        <v>9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Y455">
        <v>9</v>
      </c>
      <c r="Z455" s="57">
        <v>45543</v>
      </c>
      <c r="AA455" t="s">
        <v>2944</v>
      </c>
      <c r="AB455" s="18">
        <v>515</v>
      </c>
      <c r="AC455" s="18"/>
      <c r="AD455" s="18"/>
      <c r="AE455" s="18"/>
      <c r="AF455" s="18"/>
      <c r="AG455" s="18"/>
      <c r="AH455" s="18">
        <v>515</v>
      </c>
      <c r="AT455">
        <v>11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Z456" s="57">
        <v>45546</v>
      </c>
      <c r="AA456" t="s">
        <v>2946</v>
      </c>
      <c r="AB456" s="18">
        <v>2397.5</v>
      </c>
      <c r="AC456" s="18"/>
      <c r="AD456" s="18"/>
      <c r="AE456" s="18"/>
      <c r="AF456" s="18"/>
      <c r="AG456" s="18"/>
      <c r="AH456" s="18">
        <v>2397.5</v>
      </c>
      <c r="AT456">
        <v>4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Z457" s="57">
        <v>45561</v>
      </c>
      <c r="AA457" t="s">
        <v>2955</v>
      </c>
      <c r="AB457" s="18">
        <v>3358.8</v>
      </c>
      <c r="AC457" s="18"/>
      <c r="AD457" s="18"/>
      <c r="AE457" s="18"/>
      <c r="AF457" s="18"/>
      <c r="AG457" s="18"/>
      <c r="AH457" s="18">
        <v>3358.8</v>
      </c>
      <c r="AS457">
        <v>2025</v>
      </c>
      <c r="AT457">
        <v>1</v>
      </c>
      <c r="AU457" s="18"/>
      <c r="AV457" s="18"/>
      <c r="AW457" s="18"/>
      <c r="AX457" s="18"/>
      <c r="AY457" s="18"/>
      <c r="AZ457" s="18">
        <v>9395.5</v>
      </c>
      <c r="BA457" s="18">
        <v>9395.5</v>
      </c>
    </row>
    <row r="458" spans="25:53" x14ac:dyDescent="0.35">
      <c r="Y458">
        <v>10</v>
      </c>
      <c r="Z458" s="57">
        <v>45574</v>
      </c>
      <c r="AA458" t="s">
        <v>3011</v>
      </c>
      <c r="AB458" s="18">
        <v>2330.5</v>
      </c>
      <c r="AC458" s="18"/>
      <c r="AD458" s="18"/>
      <c r="AE458" s="18"/>
      <c r="AF458" s="18"/>
      <c r="AG458" s="18"/>
      <c r="AH458" s="18">
        <v>2330.5</v>
      </c>
      <c r="AT458">
        <v>3</v>
      </c>
      <c r="AU458" s="18"/>
      <c r="AV458" s="18"/>
      <c r="AW458" s="18"/>
      <c r="AX458" s="18"/>
      <c r="AY458" s="18"/>
      <c r="AZ458" s="18">
        <v>9168.5</v>
      </c>
      <c r="BA458" s="18">
        <v>9168.5</v>
      </c>
    </row>
    <row r="459" spans="25:53" x14ac:dyDescent="0.35">
      <c r="Z459" s="57">
        <v>45583</v>
      </c>
      <c r="AA459" t="s">
        <v>3022</v>
      </c>
      <c r="AB459" s="18">
        <v>500</v>
      </c>
      <c r="AC459" s="18"/>
      <c r="AD459" s="18"/>
      <c r="AE459" s="18"/>
      <c r="AF459" s="18"/>
      <c r="AG459" s="18"/>
      <c r="AH459" s="18">
        <v>500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5">
      <c r="Z460" s="57">
        <v>45587</v>
      </c>
      <c r="AA460" t="s">
        <v>3027</v>
      </c>
      <c r="AB460" s="18">
        <v>1738</v>
      </c>
      <c r="AC460" s="18"/>
      <c r="AD460" s="18"/>
      <c r="AE460" s="18"/>
      <c r="AF460" s="18"/>
      <c r="AG460" s="18"/>
      <c r="AH460" s="18">
        <v>1738</v>
      </c>
      <c r="AR460" s="36" t="s">
        <v>1389</v>
      </c>
      <c r="AS460" s="36"/>
      <c r="AT460" s="36"/>
      <c r="AU460" s="37"/>
      <c r="AV460" s="37"/>
      <c r="AW460" s="37"/>
      <c r="AX460" s="37"/>
      <c r="AY460" s="37"/>
      <c r="AZ460" s="37">
        <v>18564</v>
      </c>
      <c r="BA460" s="37">
        <v>18564</v>
      </c>
    </row>
    <row r="461" spans="25:53" x14ac:dyDescent="0.35">
      <c r="Z461" s="57">
        <v>45594</v>
      </c>
      <c r="AA461" t="s">
        <v>3032</v>
      </c>
      <c r="AB461" s="18">
        <v>405</v>
      </c>
      <c r="AC461" s="18"/>
      <c r="AD461" s="18"/>
      <c r="AE461" s="18"/>
      <c r="AF461" s="18"/>
      <c r="AG461" s="18"/>
      <c r="AH461" s="18">
        <v>405</v>
      </c>
      <c r="AR461" t="s">
        <v>1420</v>
      </c>
      <c r="AS461">
        <v>2023</v>
      </c>
      <c r="AT461">
        <v>5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Y462">
        <v>11</v>
      </c>
      <c r="Z462" s="57">
        <v>45597</v>
      </c>
      <c r="AA462" t="s">
        <v>3101</v>
      </c>
      <c r="AB462" s="18">
        <v>2158</v>
      </c>
      <c r="AC462" s="18"/>
      <c r="AD462" s="18"/>
      <c r="AE462" s="18"/>
      <c r="AF462" s="18"/>
      <c r="AG462" s="18"/>
      <c r="AH462" s="18">
        <v>2158</v>
      </c>
      <c r="AT462">
        <v>6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s="57">
        <v>45605</v>
      </c>
      <c r="AA463" t="s">
        <v>3117</v>
      </c>
      <c r="AB463" s="18">
        <v>1406.3</v>
      </c>
      <c r="AC463" s="18"/>
      <c r="AD463" s="18"/>
      <c r="AE463" s="18"/>
      <c r="AF463" s="18"/>
      <c r="AG463" s="18"/>
      <c r="AH463" s="18">
        <v>1406.3</v>
      </c>
      <c r="AT463">
        <v>7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s="57">
        <v>45608</v>
      </c>
      <c r="AA464" t="s">
        <v>3120</v>
      </c>
      <c r="AB464" s="18">
        <v>2143</v>
      </c>
      <c r="AC464" s="18"/>
      <c r="AD464" s="18"/>
      <c r="AE464" s="18"/>
      <c r="AF464" s="18"/>
      <c r="AG464" s="18"/>
      <c r="AH464" s="18">
        <v>2143</v>
      </c>
      <c r="AT464">
        <v>4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5">
      <c r="Z465" s="57">
        <v>45622</v>
      </c>
      <c r="AA465" t="s">
        <v>3138</v>
      </c>
      <c r="AB465" s="18">
        <v>2670</v>
      </c>
      <c r="AC465" s="18"/>
      <c r="AD465" s="18"/>
      <c r="AE465" s="18"/>
      <c r="AF465" s="18"/>
      <c r="AG465" s="18"/>
      <c r="AH465" s="18">
        <v>2670</v>
      </c>
      <c r="AR465" s="36" t="s">
        <v>1436</v>
      </c>
      <c r="AS465" s="36"/>
      <c r="AT465" s="36"/>
      <c r="AU465" s="37">
        <v>0</v>
      </c>
      <c r="AV465" s="37"/>
      <c r="AW465" s="37"/>
      <c r="AX465" s="37"/>
      <c r="AY465" s="37"/>
      <c r="AZ465" s="37"/>
      <c r="BA465" s="37">
        <v>0</v>
      </c>
    </row>
    <row r="466" spans="24:53" x14ac:dyDescent="0.35">
      <c r="Y466">
        <v>12</v>
      </c>
      <c r="Z466" s="57">
        <v>45633</v>
      </c>
      <c r="AA466" t="s">
        <v>3218</v>
      </c>
      <c r="AB466" s="18">
        <v>2847.5</v>
      </c>
      <c r="AC466" s="18"/>
      <c r="AD466" s="18"/>
      <c r="AE466" s="18"/>
      <c r="AF466" s="18"/>
      <c r="AG466" s="18"/>
      <c r="AH466" s="18">
        <v>2847.5</v>
      </c>
      <c r="AR466" t="s">
        <v>1453</v>
      </c>
      <c r="AS466">
        <v>2021</v>
      </c>
      <c r="AT466">
        <v>1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Z467" t="s">
        <v>3235</v>
      </c>
      <c r="AA467" t="s">
        <v>3239</v>
      </c>
      <c r="AB467" s="18">
        <v>453.8</v>
      </c>
      <c r="AC467" s="18"/>
      <c r="AD467" s="18"/>
      <c r="AE467" s="18"/>
      <c r="AF467" s="18"/>
      <c r="AG467" s="18"/>
      <c r="AH467" s="18">
        <v>453.8</v>
      </c>
      <c r="AT467">
        <v>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t="s">
        <v>3251</v>
      </c>
      <c r="AA468" t="s">
        <v>3252</v>
      </c>
      <c r="AB468" s="18">
        <v>2202.5</v>
      </c>
      <c r="AC468" s="18"/>
      <c r="AD468" s="18"/>
      <c r="AE468" s="18"/>
      <c r="AF468" s="18"/>
      <c r="AG468" s="18"/>
      <c r="AH468" s="18">
        <v>2202.5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5">
      <c r="Z469" t="s">
        <v>3278</v>
      </c>
      <c r="AA469" t="s">
        <v>3280</v>
      </c>
      <c r="AB469" s="18">
        <v>405</v>
      </c>
      <c r="AC469" s="18"/>
      <c r="AD469" s="18"/>
      <c r="AE469" s="18"/>
      <c r="AF469" s="18"/>
      <c r="AG469" s="18"/>
      <c r="AH469" s="18">
        <v>405</v>
      </c>
      <c r="AT469">
        <v>10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Y470">
        <v>4</v>
      </c>
      <c r="Z470" s="57">
        <v>45390</v>
      </c>
      <c r="AA470" t="s">
        <v>2509</v>
      </c>
      <c r="AB470" s="18">
        <v>2688</v>
      </c>
      <c r="AC470" s="18"/>
      <c r="AD470" s="18"/>
      <c r="AE470" s="18"/>
      <c r="AF470" s="18"/>
      <c r="AG470" s="18"/>
      <c r="AH470" s="18">
        <v>2688</v>
      </c>
      <c r="AT470">
        <v>12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Z471" s="57">
        <v>45402</v>
      </c>
      <c r="AA471" t="s">
        <v>2515</v>
      </c>
      <c r="AB471" s="18">
        <v>1925.5</v>
      </c>
      <c r="AC471" s="18"/>
      <c r="AD471" s="18"/>
      <c r="AE471" s="18"/>
      <c r="AF471" s="18"/>
      <c r="AG471" s="18"/>
      <c r="AH471" s="18">
        <v>1925.5</v>
      </c>
      <c r="AS471">
        <v>2023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45411</v>
      </c>
      <c r="AA472" t="s">
        <v>2521</v>
      </c>
      <c r="AB472" s="18">
        <v>530</v>
      </c>
      <c r="AC472" s="18"/>
      <c r="AD472" s="18"/>
      <c r="AE472" s="18"/>
      <c r="AF472" s="18"/>
      <c r="AG472" s="18"/>
      <c r="AH472" s="18">
        <v>530</v>
      </c>
      <c r="AT472">
        <v>6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X473">
        <v>2025</v>
      </c>
      <c r="Y473">
        <v>1</v>
      </c>
      <c r="Z473" s="57">
        <v>45660</v>
      </c>
      <c r="AA473" t="s">
        <v>3335</v>
      </c>
      <c r="AB473" s="18">
        <v>2285</v>
      </c>
      <c r="AC473" s="18"/>
      <c r="AD473" s="18"/>
      <c r="AE473" s="18"/>
      <c r="AF473" s="18"/>
      <c r="AG473" s="18"/>
      <c r="AH473" s="18">
        <v>2285</v>
      </c>
      <c r="AT473">
        <v>7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45672</v>
      </c>
      <c r="AA474" t="s">
        <v>3348</v>
      </c>
      <c r="AB474" s="18">
        <v>2675</v>
      </c>
      <c r="AC474" s="18"/>
      <c r="AD474" s="18"/>
      <c r="AE474" s="18"/>
      <c r="AF474" s="18"/>
      <c r="AG474" s="18"/>
      <c r="AH474" s="18">
        <v>2675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Z475" s="57">
        <v>45681</v>
      </c>
      <c r="AA475" t="s">
        <v>3358</v>
      </c>
      <c r="AB475" s="18">
        <v>2945</v>
      </c>
      <c r="AC475" s="18"/>
      <c r="AD475" s="18"/>
      <c r="AE475" s="18"/>
      <c r="AF475" s="18"/>
      <c r="AG475" s="18"/>
      <c r="AH475" s="18">
        <v>2945</v>
      </c>
      <c r="AT475">
        <v>10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Y476">
        <v>2</v>
      </c>
      <c r="Z476" s="57">
        <v>45695</v>
      </c>
      <c r="AA476" t="s">
        <v>3448</v>
      </c>
      <c r="AB476" s="18">
        <v>2457.5</v>
      </c>
      <c r="AC476" s="18"/>
      <c r="AD476" s="18"/>
      <c r="AE476" s="18"/>
      <c r="AF476" s="18"/>
      <c r="AG476" s="18"/>
      <c r="AH476" s="18">
        <v>2457.5</v>
      </c>
      <c r="AT476">
        <v>11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Z477" s="57">
        <v>45702</v>
      </c>
      <c r="AA477" t="s">
        <v>3453</v>
      </c>
      <c r="AB477" s="18">
        <v>673.8</v>
      </c>
      <c r="AC477" s="18"/>
      <c r="AD477" s="18"/>
      <c r="AE477" s="18"/>
      <c r="AF477" s="18"/>
      <c r="AG477" s="18"/>
      <c r="AH477" s="18">
        <v>673.8</v>
      </c>
      <c r="AT477">
        <v>4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45712</v>
      </c>
      <c r="AA478" t="s">
        <v>3468</v>
      </c>
      <c r="AB478" s="18">
        <v>2410</v>
      </c>
      <c r="AC478" s="18"/>
      <c r="AD478" s="18"/>
      <c r="AE478" s="18"/>
      <c r="AF478" s="18"/>
      <c r="AG478" s="18"/>
      <c r="AH478" s="18">
        <v>2410</v>
      </c>
      <c r="AS478">
        <v>2025</v>
      </c>
      <c r="AT478">
        <v>3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Y479">
        <v>3</v>
      </c>
      <c r="Z479" s="57">
        <v>45722</v>
      </c>
      <c r="AA479" t="s">
        <v>3518</v>
      </c>
      <c r="AB479" s="18">
        <v>3257.5</v>
      </c>
      <c r="AC479" s="18"/>
      <c r="AD479" s="18"/>
      <c r="AE479" s="18"/>
      <c r="AF479" s="18"/>
      <c r="AG479" s="18"/>
      <c r="AH479" s="18">
        <v>3257.5</v>
      </c>
      <c r="AR479" s="36" t="s">
        <v>1528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4:53" x14ac:dyDescent="0.35">
      <c r="Z480" s="57">
        <v>45735</v>
      </c>
      <c r="AA480" t="s">
        <v>3537</v>
      </c>
      <c r="AB480" s="18">
        <v>3205</v>
      </c>
      <c r="AC480" s="18"/>
      <c r="AD480" s="18"/>
      <c r="AE480" s="18"/>
      <c r="AF480" s="18"/>
      <c r="AG480" s="18"/>
      <c r="AH480" s="18">
        <v>3205</v>
      </c>
      <c r="AR480" t="s">
        <v>1697</v>
      </c>
      <c r="AS480">
        <v>2021</v>
      </c>
      <c r="AT480">
        <v>9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Z481" s="57">
        <v>45745</v>
      </c>
      <c r="AA481" t="s">
        <v>3552</v>
      </c>
      <c r="AB481" s="18">
        <v>2456.3000000000002</v>
      </c>
      <c r="AC481" s="18"/>
      <c r="AD481" s="18"/>
      <c r="AE481" s="18"/>
      <c r="AF481" s="18"/>
      <c r="AG481" s="18"/>
      <c r="AH481" s="18">
        <v>2456.3000000000002</v>
      </c>
      <c r="AR481" s="36" t="s">
        <v>1789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3:53" x14ac:dyDescent="0.35">
      <c r="W482" s="36" t="s">
        <v>421</v>
      </c>
      <c r="X482" s="36"/>
      <c r="Y482" s="36"/>
      <c r="Z482" s="36"/>
      <c r="AA482" s="36"/>
      <c r="AB482" s="37">
        <v>91638.400000000009</v>
      </c>
      <c r="AC482" s="37"/>
      <c r="AD482" s="37"/>
      <c r="AE482" s="37"/>
      <c r="AF482" s="37"/>
      <c r="AG482" s="37"/>
      <c r="AH482" s="37">
        <v>91638.400000000009</v>
      </c>
      <c r="AR482" t="s">
        <v>1620</v>
      </c>
      <c r="AS482">
        <v>2023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5">
      <c r="W483" t="s">
        <v>409</v>
      </c>
      <c r="X483">
        <v>2021</v>
      </c>
      <c r="Y483">
        <v>10</v>
      </c>
      <c r="Z483" s="57">
        <v>44478</v>
      </c>
      <c r="AA483" t="s">
        <v>407</v>
      </c>
      <c r="AB483" s="18">
        <v>0</v>
      </c>
      <c r="AC483" s="18"/>
      <c r="AD483" s="18"/>
      <c r="AE483" s="18"/>
      <c r="AF483" s="18"/>
      <c r="AG483" s="18"/>
      <c r="AH483" s="18">
        <v>0</v>
      </c>
      <c r="AT483">
        <v>8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Z484" s="57">
        <v>44481</v>
      </c>
      <c r="AA484" t="s">
        <v>411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s="36" t="s">
        <v>1790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Z485" s="57">
        <v>44484</v>
      </c>
      <c r="AA485" t="s">
        <v>424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t="s">
        <v>1702</v>
      </c>
      <c r="AS485">
        <v>2023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Z486" s="57">
        <v>44487</v>
      </c>
      <c r="AA486" t="s">
        <v>425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s="36" t="s">
        <v>1986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5">
      <c r="Z487" s="57">
        <v>44488</v>
      </c>
      <c r="AA487" t="s">
        <v>426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t="s">
        <v>1704</v>
      </c>
      <c r="AS487">
        <v>2023</v>
      </c>
      <c r="AT487">
        <v>9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s="57">
        <v>44489</v>
      </c>
      <c r="AA488" t="s">
        <v>427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12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5">
      <c r="Z489" s="57">
        <v>44495</v>
      </c>
      <c r="AA489" t="s">
        <v>443</v>
      </c>
      <c r="AB489" s="18">
        <v>0</v>
      </c>
      <c r="AC489" s="18"/>
      <c r="AD489" s="18"/>
      <c r="AE489" s="18"/>
      <c r="AF489" s="18"/>
      <c r="AG489" s="18"/>
      <c r="AH489" s="18">
        <v>0</v>
      </c>
      <c r="AS489">
        <v>2024</v>
      </c>
      <c r="AT489">
        <v>10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Z490" s="57">
        <v>44496</v>
      </c>
      <c r="AA490" t="s">
        <v>445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11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3:53" x14ac:dyDescent="0.35">
      <c r="Y491">
        <v>11</v>
      </c>
      <c r="Z491" s="57">
        <v>44503</v>
      </c>
      <c r="AA491" t="s">
        <v>459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4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44506</v>
      </c>
      <c r="AA492" t="s">
        <v>464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S492">
        <v>2025</v>
      </c>
      <c r="AT492">
        <v>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5">
      <c r="Z493" s="57">
        <v>44511</v>
      </c>
      <c r="AA493" t="s">
        <v>473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s="36" t="s">
        <v>1987</v>
      </c>
      <c r="AS493" s="36"/>
      <c r="AT493" s="36"/>
      <c r="AU493" s="37">
        <v>0</v>
      </c>
      <c r="AV493" s="37"/>
      <c r="AW493" s="37"/>
      <c r="AX493" s="37"/>
      <c r="AY493" s="37"/>
      <c r="AZ493" s="37"/>
      <c r="BA493" s="37">
        <v>0</v>
      </c>
    </row>
    <row r="494" spans="23:53" x14ac:dyDescent="0.35">
      <c r="AA494" t="s">
        <v>475</v>
      </c>
      <c r="AB494" s="18">
        <v>0</v>
      </c>
      <c r="AC494" s="18"/>
      <c r="AD494" s="18"/>
      <c r="AE494" s="18"/>
      <c r="AF494" s="18"/>
      <c r="AG494" s="18"/>
      <c r="AH494" s="18">
        <v>0</v>
      </c>
      <c r="AR494" t="s">
        <v>2012</v>
      </c>
      <c r="AS494">
        <v>2023</v>
      </c>
      <c r="AT494">
        <v>10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Y495">
        <v>12</v>
      </c>
      <c r="Z495" s="57">
        <v>44537</v>
      </c>
      <c r="AA495" t="s">
        <v>501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11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44540</v>
      </c>
      <c r="AA496" t="s">
        <v>504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Z497" s="57">
        <v>44550</v>
      </c>
      <c r="AA497" t="s">
        <v>511</v>
      </c>
      <c r="AB497" s="18">
        <v>0</v>
      </c>
      <c r="AC497" s="18"/>
      <c r="AD497" s="18"/>
      <c r="AE497" s="18"/>
      <c r="AF497" s="18"/>
      <c r="AG497" s="18"/>
      <c r="AH497" s="18">
        <v>0</v>
      </c>
      <c r="AS497">
        <v>2024</v>
      </c>
      <c r="AT497">
        <v>1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5">
      <c r="Z498" s="57">
        <v>44552</v>
      </c>
      <c r="AA498" t="s">
        <v>522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44554</v>
      </c>
      <c r="AA499" t="s">
        <v>529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3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5">
      <c r="Z500" s="57">
        <v>44557</v>
      </c>
      <c r="AA500" t="s">
        <v>530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5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Z501" s="57">
        <v>44560</v>
      </c>
      <c r="AA501" t="s">
        <v>532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6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X502">
        <v>2022</v>
      </c>
      <c r="Y502">
        <v>1</v>
      </c>
      <c r="Z502" s="57">
        <v>44564</v>
      </c>
      <c r="AA502" t="s">
        <v>546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7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44568</v>
      </c>
      <c r="AA503" t="s">
        <v>548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8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44569</v>
      </c>
      <c r="AA504" t="s">
        <v>549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9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Z505" s="57">
        <v>44574</v>
      </c>
      <c r="AA505" t="s">
        <v>558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10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44579</v>
      </c>
      <c r="AA506" t="s">
        <v>564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11</v>
      </c>
      <c r="AU506" s="18">
        <v>48807.9</v>
      </c>
      <c r="AV506" s="18"/>
      <c r="AW506" s="18"/>
      <c r="AX506" s="18"/>
      <c r="AY506" s="18"/>
      <c r="AZ506" s="18"/>
      <c r="BA506" s="18">
        <v>48807.9</v>
      </c>
    </row>
    <row r="507" spans="24:53" x14ac:dyDescent="0.35">
      <c r="Y507">
        <v>2</v>
      </c>
      <c r="Z507" s="57">
        <v>44616</v>
      </c>
      <c r="AA507" t="s">
        <v>609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12</v>
      </c>
      <c r="AU507" s="18">
        <v>88941</v>
      </c>
      <c r="AV507" s="18"/>
      <c r="AW507" s="18"/>
      <c r="AX507" s="18"/>
      <c r="AY507" s="18"/>
      <c r="AZ507" s="18"/>
      <c r="BA507" s="18">
        <v>88941</v>
      </c>
    </row>
    <row r="508" spans="24:53" x14ac:dyDescent="0.35">
      <c r="Z508" s="57">
        <v>44618</v>
      </c>
      <c r="AA508" t="s">
        <v>610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4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Y509">
        <v>3</v>
      </c>
      <c r="Z509" s="57">
        <v>44634</v>
      </c>
      <c r="AA509" t="s">
        <v>646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S509">
        <v>2025</v>
      </c>
      <c r="AT509">
        <v>1</v>
      </c>
      <c r="AU509" s="18">
        <v>96313.5</v>
      </c>
      <c r="AV509" s="18"/>
      <c r="AW509" s="18"/>
      <c r="AX509" s="18"/>
      <c r="AY509" s="18"/>
      <c r="AZ509" s="18"/>
      <c r="BA509" s="18">
        <v>96313.5</v>
      </c>
    </row>
    <row r="510" spans="24:53" x14ac:dyDescent="0.35">
      <c r="Z510" s="57">
        <v>44635</v>
      </c>
      <c r="AA510" t="s">
        <v>648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2</v>
      </c>
      <c r="AU510" s="18">
        <v>100253.5</v>
      </c>
      <c r="AV510" s="18"/>
      <c r="AW510" s="18"/>
      <c r="AX510" s="18"/>
      <c r="AY510" s="18"/>
      <c r="AZ510" s="18"/>
      <c r="BA510" s="18">
        <v>100253.5</v>
      </c>
    </row>
    <row r="511" spans="24:53" x14ac:dyDescent="0.35">
      <c r="Z511" s="57">
        <v>44638</v>
      </c>
      <c r="AA511" t="s">
        <v>650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3</v>
      </c>
      <c r="AU511" s="18">
        <v>144151.9</v>
      </c>
      <c r="AV511" s="18"/>
      <c r="AW511" s="18"/>
      <c r="AX511" s="18"/>
      <c r="AY511" s="18"/>
      <c r="AZ511" s="18"/>
      <c r="BA511" s="18">
        <v>144151.9</v>
      </c>
    </row>
    <row r="512" spans="24:53" x14ac:dyDescent="0.35">
      <c r="Z512" s="57">
        <v>44643</v>
      </c>
      <c r="AA512" t="s">
        <v>653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s="36" t="s">
        <v>2037</v>
      </c>
      <c r="AS512" s="36"/>
      <c r="AT512" s="36"/>
      <c r="AU512" s="37">
        <v>478467.80000000005</v>
      </c>
      <c r="AV512" s="37"/>
      <c r="AW512" s="37"/>
      <c r="AX512" s="37"/>
      <c r="AY512" s="37"/>
      <c r="AZ512" s="37"/>
      <c r="BA512" s="37">
        <v>478467.80000000005</v>
      </c>
    </row>
    <row r="513" spans="25:53" x14ac:dyDescent="0.35">
      <c r="Z513" s="57">
        <v>44645</v>
      </c>
      <c r="AA513" t="s">
        <v>660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R513" t="s">
        <v>2134</v>
      </c>
      <c r="AS513">
        <v>2023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Z514" s="57">
        <v>44649</v>
      </c>
      <c r="AA514" t="s">
        <v>662</v>
      </c>
      <c r="AB514" s="18">
        <v>0</v>
      </c>
      <c r="AC514" s="18"/>
      <c r="AD514" s="18"/>
      <c r="AE514" s="18"/>
      <c r="AF514" s="18"/>
      <c r="AG514" s="18"/>
      <c r="AH514" s="18">
        <v>0</v>
      </c>
      <c r="AS514">
        <v>2024</v>
      </c>
      <c r="AT514">
        <v>1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Y515">
        <v>5</v>
      </c>
      <c r="Z515" s="57">
        <v>44687</v>
      </c>
      <c r="AA515" t="s">
        <v>762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Z516" s="57">
        <v>44688</v>
      </c>
      <c r="AA516" t="s">
        <v>764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2148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5">
      <c r="Z517" s="57">
        <v>44695</v>
      </c>
      <c r="AA517" t="s">
        <v>777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2271</v>
      </c>
      <c r="AS517">
        <v>2024</v>
      </c>
      <c r="AT517">
        <v>1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s="57">
        <v>44699</v>
      </c>
      <c r="AA518" t="s">
        <v>780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S518">
        <v>2025</v>
      </c>
      <c r="AT518">
        <v>3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44701</v>
      </c>
      <c r="AA519" t="s">
        <v>783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s="36" t="s">
        <v>2340</v>
      </c>
      <c r="AS519" s="36"/>
      <c r="AT519" s="36"/>
      <c r="AU519" s="37">
        <v>0</v>
      </c>
      <c r="AV519" s="37"/>
      <c r="AW519" s="37"/>
      <c r="AX519" s="37"/>
      <c r="AY519" s="37"/>
      <c r="AZ519" s="37"/>
      <c r="BA519" s="37">
        <v>0</v>
      </c>
    </row>
    <row r="520" spans="25:53" x14ac:dyDescent="0.35">
      <c r="Z520" s="57">
        <v>44702</v>
      </c>
      <c r="AA520" t="s">
        <v>789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t="s">
        <v>2284</v>
      </c>
      <c r="AS520">
        <v>2024</v>
      </c>
      <c r="AT520">
        <v>1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44704</v>
      </c>
      <c r="AA521" t="s">
        <v>793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Z522" s="57">
        <v>44706</v>
      </c>
      <c r="AA522" t="s">
        <v>796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5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Y523">
        <v>6</v>
      </c>
      <c r="Z523" s="57">
        <v>44714</v>
      </c>
      <c r="AA523" t="s">
        <v>826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6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44716</v>
      </c>
      <c r="AA524" t="s">
        <v>828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2341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44723</v>
      </c>
      <c r="AA525" t="s">
        <v>834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2362</v>
      </c>
      <c r="AS525">
        <v>2024</v>
      </c>
      <c r="AT525">
        <v>2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44730</v>
      </c>
      <c r="AA526" t="s">
        <v>842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2504</v>
      </c>
      <c r="AS526" s="36"/>
      <c r="AT526" s="36"/>
      <c r="AU526" s="37">
        <v>0</v>
      </c>
      <c r="AV526" s="37"/>
      <c r="AW526" s="37"/>
      <c r="AX526" s="37"/>
      <c r="AY526" s="37"/>
      <c r="AZ526" s="37"/>
      <c r="BA526" s="37">
        <v>0</v>
      </c>
    </row>
    <row r="527" spans="25:53" x14ac:dyDescent="0.35">
      <c r="Z527" s="57">
        <v>44736</v>
      </c>
      <c r="AA527" t="s">
        <v>845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2440</v>
      </c>
      <c r="AS527">
        <v>2024</v>
      </c>
      <c r="AT527">
        <v>3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Y528">
        <v>7</v>
      </c>
      <c r="Z528" s="57">
        <v>44756</v>
      </c>
      <c r="AA528" t="s">
        <v>858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s="36" t="s">
        <v>2505</v>
      </c>
      <c r="AS528" s="36"/>
      <c r="AT528" s="36"/>
      <c r="AU528" s="37">
        <v>0</v>
      </c>
      <c r="AV528" s="37"/>
      <c r="AW528" s="37"/>
      <c r="AX528" s="37"/>
      <c r="AY528" s="37"/>
      <c r="AZ528" s="37"/>
      <c r="BA528" s="37">
        <v>0</v>
      </c>
    </row>
    <row r="529" spans="25:53" x14ac:dyDescent="0.35">
      <c r="Z529" s="57">
        <v>44760</v>
      </c>
      <c r="AA529" t="s">
        <v>866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t="s">
        <v>2728</v>
      </c>
      <c r="AS529">
        <v>2024</v>
      </c>
      <c r="AT529">
        <v>6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Z530" s="57">
        <v>44762</v>
      </c>
      <c r="AA530" t="s">
        <v>867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7</v>
      </c>
      <c r="AU530" s="18">
        <v>2770</v>
      </c>
      <c r="AV530" s="18"/>
      <c r="AW530" s="18"/>
      <c r="AX530" s="18"/>
      <c r="AY530" s="18"/>
      <c r="AZ530" s="18"/>
      <c r="BA530" s="18">
        <v>2770</v>
      </c>
    </row>
    <row r="531" spans="25:53" x14ac:dyDescent="0.35">
      <c r="Z531" s="57">
        <v>44765</v>
      </c>
      <c r="AA531" t="s">
        <v>868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8</v>
      </c>
      <c r="AU531" s="18">
        <v>11120</v>
      </c>
      <c r="AV531" s="18"/>
      <c r="AW531" s="18"/>
      <c r="AX531" s="18"/>
      <c r="AY531" s="18"/>
      <c r="AZ531" s="18"/>
      <c r="BA531" s="18">
        <v>11120</v>
      </c>
    </row>
    <row r="532" spans="25:53" x14ac:dyDescent="0.35">
      <c r="Y532">
        <v>8</v>
      </c>
      <c r="Z532" s="57">
        <v>44779</v>
      </c>
      <c r="AA532" t="s">
        <v>895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11</v>
      </c>
      <c r="AU532" s="18">
        <v>2947.5</v>
      </c>
      <c r="AV532" s="18"/>
      <c r="AW532" s="18"/>
      <c r="AX532" s="18"/>
      <c r="AY532" s="18"/>
      <c r="AZ532" s="18"/>
      <c r="BA532" s="18">
        <v>2947.5</v>
      </c>
    </row>
    <row r="533" spans="25:53" x14ac:dyDescent="0.35">
      <c r="Z533" s="57">
        <v>44785</v>
      </c>
      <c r="AA533" t="s">
        <v>899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12</v>
      </c>
      <c r="AU533" s="18">
        <v>2135</v>
      </c>
      <c r="AV533" s="18"/>
      <c r="AW533" s="18"/>
      <c r="AX533" s="18"/>
      <c r="AY533" s="18"/>
      <c r="AZ533" s="18"/>
      <c r="BA533" s="18">
        <v>2135</v>
      </c>
    </row>
    <row r="534" spans="25:53" x14ac:dyDescent="0.35">
      <c r="Z534" s="57">
        <v>44796</v>
      </c>
      <c r="AA534" t="s">
        <v>910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2733</v>
      </c>
      <c r="AS534" s="36"/>
      <c r="AT534" s="36"/>
      <c r="AU534" s="37">
        <v>18972.5</v>
      </c>
      <c r="AV534" s="37"/>
      <c r="AW534" s="37"/>
      <c r="AX534" s="37"/>
      <c r="AY534" s="37"/>
      <c r="AZ534" s="37"/>
      <c r="BA534" s="37">
        <v>18972.5</v>
      </c>
    </row>
    <row r="535" spans="25:53" x14ac:dyDescent="0.35">
      <c r="Y535">
        <v>9</v>
      </c>
      <c r="Z535" s="57">
        <v>44806</v>
      </c>
      <c r="AA535" t="s">
        <v>924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2656</v>
      </c>
      <c r="AS535">
        <v>2024</v>
      </c>
      <c r="AT535">
        <v>6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44810</v>
      </c>
      <c r="AA536" t="s">
        <v>927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7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5">
      <c r="Z537" s="57">
        <v>44813</v>
      </c>
      <c r="AA537" t="s">
        <v>931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8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Z538" s="57">
        <v>44817</v>
      </c>
      <c r="AA538" t="s">
        <v>933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9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AA539" t="s">
        <v>934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10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5">
      <c r="Y540">
        <v>10</v>
      </c>
      <c r="Z540" t="s">
        <v>992</v>
      </c>
      <c r="AA540" t="s">
        <v>987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44847</v>
      </c>
      <c r="AA541" t="s">
        <v>999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Z542" s="57">
        <v>44856</v>
      </c>
      <c r="AA542" t="s">
        <v>1010</v>
      </c>
      <c r="AB542" s="18">
        <v>0</v>
      </c>
      <c r="AC542" s="18"/>
      <c r="AD542" s="18"/>
      <c r="AE542" s="18"/>
      <c r="AF542" s="18"/>
      <c r="AG542" s="18"/>
      <c r="AH542" s="18">
        <v>0</v>
      </c>
      <c r="AS542">
        <v>2025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Z543" s="57">
        <v>44861</v>
      </c>
      <c r="AA543" t="s">
        <v>1012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3</v>
      </c>
      <c r="AU543" s="18">
        <v>3030</v>
      </c>
      <c r="AV543" s="18"/>
      <c r="AW543" s="18"/>
      <c r="AX543" s="18"/>
      <c r="AY543" s="18"/>
      <c r="AZ543" s="18"/>
      <c r="BA543" s="18">
        <v>3030</v>
      </c>
    </row>
    <row r="544" spans="25:53" x14ac:dyDescent="0.35">
      <c r="Z544" s="57">
        <v>44865</v>
      </c>
      <c r="AA544" t="s">
        <v>1014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s="36" t="s">
        <v>2667</v>
      </c>
      <c r="AS544" s="36"/>
      <c r="AT544" s="36"/>
      <c r="AU544" s="37">
        <v>3030</v>
      </c>
      <c r="AV544" s="37"/>
      <c r="AW544" s="37"/>
      <c r="AX544" s="37"/>
      <c r="AY544" s="37"/>
      <c r="AZ544" s="37"/>
      <c r="BA544" s="37">
        <v>3030</v>
      </c>
    </row>
    <row r="545" spans="25:53" x14ac:dyDescent="0.35">
      <c r="Y545">
        <v>11</v>
      </c>
      <c r="Z545" s="57">
        <v>44869</v>
      </c>
      <c r="AA545" t="s">
        <v>1050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t="s">
        <v>2734</v>
      </c>
      <c r="AS545">
        <v>2024</v>
      </c>
      <c r="AT545">
        <v>7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Z546" s="57">
        <v>44876</v>
      </c>
      <c r="AA546" t="s">
        <v>1064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s="36" t="s">
        <v>2838</v>
      </c>
      <c r="AS546" s="36"/>
      <c r="AT546" s="36"/>
      <c r="AU546" s="37">
        <v>0</v>
      </c>
      <c r="AV546" s="37"/>
      <c r="AW546" s="37"/>
      <c r="AX546" s="37"/>
      <c r="AY546" s="37"/>
      <c r="AZ546" s="37"/>
      <c r="BA546" s="37">
        <v>0</v>
      </c>
    </row>
    <row r="547" spans="25:53" x14ac:dyDescent="0.35">
      <c r="Z547" t="s">
        <v>1070</v>
      </c>
      <c r="AA547" t="s">
        <v>1075</v>
      </c>
      <c r="AB547" s="18">
        <v>0</v>
      </c>
      <c r="AC547" s="18"/>
      <c r="AD547" s="18"/>
      <c r="AE547" s="18"/>
      <c r="AF547" s="18"/>
      <c r="AG547" s="18"/>
      <c r="AH547" s="18">
        <v>0</v>
      </c>
      <c r="AR547" t="s">
        <v>2740</v>
      </c>
      <c r="AS547">
        <v>2024</v>
      </c>
      <c r="AT547">
        <v>7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Y548">
        <v>12</v>
      </c>
      <c r="Z548" s="57">
        <v>44897</v>
      </c>
      <c r="AA548" t="s">
        <v>1109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R548" s="36" t="s">
        <v>2839</v>
      </c>
      <c r="AS548" s="36"/>
      <c r="AT548" s="36"/>
      <c r="AU548" s="37">
        <v>0</v>
      </c>
      <c r="AV548" s="37"/>
      <c r="AW548" s="37"/>
      <c r="AX548" s="37"/>
      <c r="AY548" s="37"/>
      <c r="AZ548" s="37"/>
      <c r="BA548" s="37">
        <v>0</v>
      </c>
    </row>
    <row r="549" spans="25:53" x14ac:dyDescent="0.35">
      <c r="AA549" t="s">
        <v>1111</v>
      </c>
      <c r="AB549" s="18">
        <v>0</v>
      </c>
      <c r="AC549" s="18"/>
      <c r="AD549" s="18"/>
      <c r="AE549" s="18"/>
      <c r="AF549" s="18"/>
      <c r="AG549" s="18"/>
      <c r="AH549" s="18">
        <v>0</v>
      </c>
      <c r="AR549" t="s">
        <v>2928</v>
      </c>
      <c r="AS549">
        <v>2023</v>
      </c>
      <c r="AT549">
        <v>10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5">
      <c r="Z550" s="57">
        <v>44898</v>
      </c>
      <c r="AA550" t="s">
        <v>1115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11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5">
      <c r="Z551" s="57">
        <v>44904</v>
      </c>
      <c r="AA551" t="s">
        <v>1122</v>
      </c>
      <c r="AB551" s="18">
        <v>0</v>
      </c>
      <c r="AC551" s="18"/>
      <c r="AD551" s="18"/>
      <c r="AE551" s="18"/>
      <c r="AF551" s="18"/>
      <c r="AG551" s="18"/>
      <c r="AH551" s="18">
        <v>0</v>
      </c>
      <c r="AS551">
        <v>2024</v>
      </c>
      <c r="AT551">
        <v>8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Z552" s="57">
        <v>44917</v>
      </c>
      <c r="AA552" t="s">
        <v>1127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2930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5">
      <c r="Z553" s="57">
        <v>44923</v>
      </c>
      <c r="AA553" t="s">
        <v>1138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2929</v>
      </c>
      <c r="AS553">
        <v>2023</v>
      </c>
      <c r="AT553">
        <v>12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s="57">
        <v>44925</v>
      </c>
      <c r="AA554" t="s">
        <v>1139</v>
      </c>
      <c r="AB554" s="18">
        <v>0</v>
      </c>
      <c r="AC554" s="18"/>
      <c r="AD554" s="18"/>
      <c r="AE554" s="18"/>
      <c r="AF554" s="18"/>
      <c r="AG554" s="18"/>
      <c r="AH554" s="18">
        <v>0</v>
      </c>
      <c r="AS554">
        <v>2024</v>
      </c>
      <c r="AT554">
        <v>1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5">
      <c r="Y555">
        <v>4</v>
      </c>
      <c r="Z555" s="57">
        <v>44652</v>
      </c>
      <c r="AA555" t="s">
        <v>683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2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Z556" s="57">
        <v>44656</v>
      </c>
      <c r="AA556" t="s">
        <v>685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3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5">
      <c r="Z557" s="57">
        <v>44660</v>
      </c>
      <c r="AA557" t="s">
        <v>689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5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Z558" s="57">
        <v>44664</v>
      </c>
      <c r="AA558" t="s">
        <v>693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7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5">
      <c r="Z559" s="57">
        <v>44667</v>
      </c>
      <c r="AA559" t="s">
        <v>696</v>
      </c>
      <c r="AB559" s="18">
        <v>0</v>
      </c>
      <c r="AC559" s="18"/>
      <c r="AD559" s="18"/>
      <c r="AE559" s="18"/>
      <c r="AF559" s="18"/>
      <c r="AG559" s="18"/>
      <c r="AH559" s="18">
        <v>0</v>
      </c>
      <c r="AT559">
        <v>8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44670</v>
      </c>
      <c r="AA560" t="s">
        <v>698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9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44674</v>
      </c>
      <c r="AA561" t="s">
        <v>718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10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Z562" s="57">
        <v>44679</v>
      </c>
      <c r="AA562" t="s">
        <v>725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11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5">
      <c r="Z563" s="57">
        <v>44681</v>
      </c>
      <c r="AA563" t="s">
        <v>729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X564">
        <v>2023</v>
      </c>
      <c r="Y564">
        <v>1</v>
      </c>
      <c r="Z564" s="57">
        <v>44931</v>
      </c>
      <c r="AA564" t="s">
        <v>1167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4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44933</v>
      </c>
      <c r="AA565" t="s">
        <v>1171</v>
      </c>
      <c r="AB565" s="18">
        <v>0</v>
      </c>
      <c r="AC565" s="18"/>
      <c r="AD565" s="18"/>
      <c r="AE565" s="18"/>
      <c r="AF565" s="18"/>
      <c r="AG565" s="18"/>
      <c r="AH565" s="18">
        <v>0</v>
      </c>
      <c r="AS565">
        <v>2025</v>
      </c>
      <c r="AT565">
        <v>1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44935</v>
      </c>
      <c r="AA566" t="s">
        <v>1174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2</v>
      </c>
      <c r="AU566" s="18">
        <v>0.5</v>
      </c>
      <c r="AV566" s="18"/>
      <c r="AW566" s="18"/>
      <c r="AX566" s="18"/>
      <c r="AY566" s="18"/>
      <c r="AZ566" s="18"/>
      <c r="BA566" s="18">
        <v>0.5</v>
      </c>
    </row>
    <row r="567" spans="24:53" x14ac:dyDescent="0.35">
      <c r="Z567" s="57">
        <v>44938</v>
      </c>
      <c r="AA567" t="s">
        <v>1181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s="36" t="s">
        <v>2931</v>
      </c>
      <c r="AS567" s="36"/>
      <c r="AT567" s="36"/>
      <c r="AU567" s="37">
        <v>0.5</v>
      </c>
      <c r="AV567" s="37"/>
      <c r="AW567" s="37"/>
      <c r="AX567" s="37"/>
      <c r="AY567" s="37"/>
      <c r="AZ567" s="37"/>
      <c r="BA567" s="37">
        <v>0.5</v>
      </c>
    </row>
    <row r="568" spans="24:53" x14ac:dyDescent="0.35">
      <c r="Z568" s="57">
        <v>44940</v>
      </c>
      <c r="AA568" t="s">
        <v>1189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t="s">
        <v>2939</v>
      </c>
      <c r="AS568">
        <v>2024</v>
      </c>
      <c r="AT568">
        <v>9</v>
      </c>
      <c r="AU568" s="18">
        <v>-5</v>
      </c>
      <c r="AV568" s="18"/>
      <c r="AW568" s="18"/>
      <c r="AX568" s="18"/>
      <c r="AY568" s="18"/>
      <c r="AZ568" s="18"/>
      <c r="BA568" s="18">
        <v>-5</v>
      </c>
    </row>
    <row r="569" spans="24:53" x14ac:dyDescent="0.35">
      <c r="Z569" s="57">
        <v>44945</v>
      </c>
      <c r="AA569" t="s">
        <v>1193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10</v>
      </c>
      <c r="AU569" s="18">
        <v>-5</v>
      </c>
      <c r="AV569" s="18"/>
      <c r="AW569" s="18"/>
      <c r="AX569" s="18"/>
      <c r="AY569" s="18"/>
      <c r="AZ569" s="18"/>
      <c r="BA569" s="18">
        <v>-5</v>
      </c>
    </row>
    <row r="570" spans="24:53" x14ac:dyDescent="0.35">
      <c r="Z570" s="57">
        <v>44956</v>
      </c>
      <c r="AA570" t="s">
        <v>1204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12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Y571">
        <v>2</v>
      </c>
      <c r="Z571" t="s">
        <v>1238</v>
      </c>
      <c r="AA571" t="s">
        <v>1237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2</v>
      </c>
      <c r="AU571" s="18">
        <v>525</v>
      </c>
      <c r="AV571" s="18"/>
      <c r="AW571" s="18"/>
      <c r="AX571" s="18"/>
      <c r="AY571" s="18"/>
      <c r="AZ571" s="18"/>
      <c r="BA571" s="18">
        <v>525</v>
      </c>
    </row>
    <row r="572" spans="24:53" x14ac:dyDescent="0.35">
      <c r="Z572" t="s">
        <v>1246</v>
      </c>
      <c r="AA572" t="s">
        <v>1245</v>
      </c>
      <c r="AB572" s="18">
        <v>4.5474735088646412E-13</v>
      </c>
      <c r="AC572" s="18"/>
      <c r="AD572" s="18"/>
      <c r="AE572" s="18"/>
      <c r="AF572" s="18"/>
      <c r="AG572" s="18"/>
      <c r="AH572" s="18">
        <v>4.5474735088646412E-13</v>
      </c>
      <c r="AR572" s="36" t="s">
        <v>3006</v>
      </c>
      <c r="AS572" s="36"/>
      <c r="AT572" s="36"/>
      <c r="AU572" s="37">
        <v>515</v>
      </c>
      <c r="AV572" s="37"/>
      <c r="AW572" s="37"/>
      <c r="AX572" s="37"/>
      <c r="AY572" s="37"/>
      <c r="AZ572" s="37"/>
      <c r="BA572" s="37">
        <v>515</v>
      </c>
    </row>
    <row r="573" spans="24:53" x14ac:dyDescent="0.35">
      <c r="AA573" t="s">
        <v>1247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3061</v>
      </c>
      <c r="AS573">
        <v>2024</v>
      </c>
      <c r="AT573">
        <v>6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5">
      <c r="Z574" s="57">
        <v>44968</v>
      </c>
      <c r="AA574" t="s">
        <v>1254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3097</v>
      </c>
      <c r="AS574" s="36"/>
      <c r="AT574" s="36"/>
      <c r="AU574" s="37">
        <v>0</v>
      </c>
      <c r="AV574" s="37"/>
      <c r="AW574" s="37"/>
      <c r="AX574" s="37"/>
      <c r="AY574" s="37"/>
      <c r="AZ574" s="37"/>
      <c r="BA574" s="37">
        <v>0</v>
      </c>
    </row>
    <row r="575" spans="24:53" x14ac:dyDescent="0.35">
      <c r="AA575" t="s">
        <v>1255</v>
      </c>
      <c r="AB575" s="18">
        <v>0</v>
      </c>
      <c r="AC575" s="18"/>
      <c r="AD575" s="18"/>
      <c r="AE575" s="18"/>
      <c r="AF575" s="18"/>
      <c r="AG575" s="18"/>
      <c r="AH575" s="18">
        <v>0</v>
      </c>
      <c r="AR575" t="s">
        <v>3063</v>
      </c>
      <c r="AS575">
        <v>2024</v>
      </c>
      <c r="AT575">
        <v>10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5">
      <c r="Z576" t="s">
        <v>1264</v>
      </c>
      <c r="AA576" t="s">
        <v>1263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R576" s="36" t="s">
        <v>3098</v>
      </c>
      <c r="AS576" s="36"/>
      <c r="AT576" s="36"/>
      <c r="AU576" s="37">
        <v>0</v>
      </c>
      <c r="AV576" s="37"/>
      <c r="AW576" s="37"/>
      <c r="AX576" s="37"/>
      <c r="AY576" s="37"/>
      <c r="AZ576" s="37"/>
      <c r="BA576" s="37">
        <v>0</v>
      </c>
    </row>
    <row r="577" spans="25:53" x14ac:dyDescent="0.35">
      <c r="AA577" t="s">
        <v>1266</v>
      </c>
      <c r="AB577" s="18">
        <v>0</v>
      </c>
      <c r="AC577" s="18"/>
      <c r="AD577" s="18"/>
      <c r="AE577" s="18"/>
      <c r="AF577" s="18"/>
      <c r="AG577" s="18"/>
      <c r="AH577" s="18">
        <v>0</v>
      </c>
      <c r="AR577" t="s">
        <v>3100</v>
      </c>
      <c r="AS577" t="s">
        <v>1763</v>
      </c>
      <c r="AT577" t="s">
        <v>1763</v>
      </c>
      <c r="AU577" s="18"/>
      <c r="AV577" s="18"/>
      <c r="AW577" s="18"/>
      <c r="AX577" s="18"/>
      <c r="AY577" s="18">
        <v>0</v>
      </c>
      <c r="AZ577" s="18"/>
      <c r="BA577" s="18">
        <v>0</v>
      </c>
    </row>
    <row r="578" spans="25:53" x14ac:dyDescent="0.35">
      <c r="AA578" t="s">
        <v>1267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R578" s="36" t="s">
        <v>3206</v>
      </c>
      <c r="AS578" s="36"/>
      <c r="AT578" s="36"/>
      <c r="AU578" s="37"/>
      <c r="AV578" s="37"/>
      <c r="AW578" s="37"/>
      <c r="AX578" s="37"/>
      <c r="AY578" s="37">
        <v>0</v>
      </c>
      <c r="AZ578" s="37"/>
      <c r="BA578" s="37">
        <v>0</v>
      </c>
    </row>
    <row r="579" spans="25:53" x14ac:dyDescent="0.35">
      <c r="Z579" s="57">
        <v>44978</v>
      </c>
      <c r="AA579" t="s">
        <v>1274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t="s">
        <v>3225</v>
      </c>
      <c r="AS579">
        <v>2024</v>
      </c>
      <c r="AT579">
        <v>12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5:53" x14ac:dyDescent="0.35">
      <c r="AA580" t="s">
        <v>1275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s="36" t="s">
        <v>3285</v>
      </c>
      <c r="AS580" s="36"/>
      <c r="AT580" s="36"/>
      <c r="AU580" s="37">
        <v>0</v>
      </c>
      <c r="AV580" s="37"/>
      <c r="AW580" s="37"/>
      <c r="AX580" s="37"/>
      <c r="AY580" s="37"/>
      <c r="AZ580" s="37"/>
      <c r="BA580" s="37">
        <v>0</v>
      </c>
    </row>
    <row r="581" spans="25:53" x14ac:dyDescent="0.35">
      <c r="Z581" t="s">
        <v>1279</v>
      </c>
      <c r="AA581" t="s">
        <v>1277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t="s">
        <v>3230</v>
      </c>
      <c r="AS581">
        <v>2024</v>
      </c>
      <c r="AT581">
        <v>12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5:53" x14ac:dyDescent="0.35">
      <c r="Y582">
        <v>3</v>
      </c>
      <c r="Z582" t="s">
        <v>1308</v>
      </c>
      <c r="AA582" t="s">
        <v>1307</v>
      </c>
      <c r="AB582" s="18">
        <v>0</v>
      </c>
      <c r="AC582" s="18"/>
      <c r="AD582" s="18"/>
      <c r="AE582" s="18"/>
      <c r="AF582" s="18"/>
      <c r="AG582" s="18"/>
      <c r="AH582" s="18">
        <v>0</v>
      </c>
      <c r="AS582">
        <v>2025</v>
      </c>
      <c r="AT582">
        <v>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AA583" t="s">
        <v>1311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3286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5">
      <c r="Z584" t="s">
        <v>1332</v>
      </c>
      <c r="AA584" t="s">
        <v>1331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3268</v>
      </c>
      <c r="AS584">
        <v>2024</v>
      </c>
      <c r="AT584">
        <v>12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5:53" x14ac:dyDescent="0.35">
      <c r="Z585" t="s">
        <v>1334</v>
      </c>
      <c r="AA585" t="s">
        <v>1335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3287</v>
      </c>
      <c r="AS585" s="36"/>
      <c r="AT585" s="36"/>
      <c r="AU585" s="37">
        <v>0</v>
      </c>
      <c r="AV585" s="37"/>
      <c r="AW585" s="37"/>
      <c r="AX585" s="37"/>
      <c r="AY585" s="37"/>
      <c r="AZ585" s="37"/>
      <c r="BA585" s="37">
        <v>0</v>
      </c>
    </row>
    <row r="586" spans="25:53" x14ac:dyDescent="0.35">
      <c r="AA586" t="s">
        <v>1336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3330</v>
      </c>
      <c r="AS586">
        <v>2025</v>
      </c>
      <c r="AT586">
        <v>1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5">
      <c r="Z587" t="s">
        <v>1348</v>
      </c>
      <c r="AA587" t="s">
        <v>1346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3441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5">
      <c r="AA588" t="s">
        <v>1347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3532</v>
      </c>
      <c r="AS588">
        <v>2025</v>
      </c>
      <c r="AT588">
        <v>3</v>
      </c>
      <c r="AU588" s="18">
        <v>2498.1999999999998</v>
      </c>
      <c r="AV588" s="18"/>
      <c r="AW588" s="18"/>
      <c r="AX588" s="18"/>
      <c r="AY588" s="18"/>
      <c r="AZ588" s="18"/>
      <c r="BA588" s="18">
        <v>2498.1999999999998</v>
      </c>
    </row>
    <row r="589" spans="25:53" x14ac:dyDescent="0.35">
      <c r="Z589" t="s">
        <v>1362</v>
      </c>
      <c r="AA589" t="s">
        <v>1365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s="36" t="s">
        <v>3613</v>
      </c>
      <c r="AS589" s="36"/>
      <c r="AT589" s="36"/>
      <c r="AU589" s="37">
        <v>2498.1999999999998</v>
      </c>
      <c r="AV589" s="37"/>
      <c r="AW589" s="37"/>
      <c r="AX589" s="37"/>
      <c r="AY589" s="37"/>
      <c r="AZ589" s="37"/>
      <c r="BA589" s="37">
        <v>2498.1999999999998</v>
      </c>
    </row>
    <row r="590" spans="25:53" x14ac:dyDescent="0.35">
      <c r="AA590" t="s">
        <v>1366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t="s">
        <v>3549</v>
      </c>
      <c r="AS590">
        <v>2025</v>
      </c>
      <c r="AT590">
        <v>3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5:53" x14ac:dyDescent="0.35">
      <c r="Y591">
        <v>5</v>
      </c>
      <c r="Z591" s="57">
        <v>45048</v>
      </c>
      <c r="AA591" t="s">
        <v>1531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3614</v>
      </c>
      <c r="AS591" s="36"/>
      <c r="AT591" s="36"/>
      <c r="AU591" s="37">
        <v>0</v>
      </c>
      <c r="AV591" s="37"/>
      <c r="AW591" s="37"/>
      <c r="AX591" s="37"/>
      <c r="AY591" s="37"/>
      <c r="AZ591" s="37"/>
      <c r="BA591" s="37">
        <v>0</v>
      </c>
    </row>
    <row r="592" spans="25:53" x14ac:dyDescent="0.35">
      <c r="AA592" t="s">
        <v>1532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131</v>
      </c>
      <c r="AU592" s="18">
        <v>659843.99999999988</v>
      </c>
      <c r="AV592" s="18">
        <v>5953</v>
      </c>
      <c r="AW592" s="18">
        <v>0</v>
      </c>
      <c r="AX592" s="18">
        <v>77685.399999999994</v>
      </c>
      <c r="AY592" s="18">
        <v>0</v>
      </c>
      <c r="AZ592" s="18">
        <v>18564</v>
      </c>
      <c r="BA592" s="18">
        <v>762046.4</v>
      </c>
    </row>
    <row r="593" spans="25:34" x14ac:dyDescent="0.35">
      <c r="Z593" s="57">
        <v>45054</v>
      </c>
      <c r="AA593" t="s">
        <v>1538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1539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s="57">
        <v>45066</v>
      </c>
      <c r="AA595" t="s">
        <v>1555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AA596" t="s">
        <v>1556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s="57">
        <v>45072</v>
      </c>
      <c r="AA597" t="s">
        <v>1559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Y598">
        <v>6</v>
      </c>
      <c r="Z598" t="s">
        <v>1636</v>
      </c>
      <c r="AA598" t="s">
        <v>1633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AA599" t="s">
        <v>1634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7</v>
      </c>
      <c r="Z600" t="s">
        <v>1708</v>
      </c>
      <c r="AA600" t="s">
        <v>1706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45133</v>
      </c>
      <c r="AA601" t="s">
        <v>1725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Z602" t="s">
        <v>1732</v>
      </c>
      <c r="AA602" t="s">
        <v>1731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45134</v>
      </c>
      <c r="AA603" t="s">
        <v>1735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AA604" t="s">
        <v>1736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8</v>
      </c>
      <c r="Z605" s="57">
        <v>45142</v>
      </c>
      <c r="AA605" t="s">
        <v>1799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Z606" s="57">
        <v>45145</v>
      </c>
      <c r="AA606" t="s">
        <v>1805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AA607" t="s">
        <v>1806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Z608" t="s">
        <v>1815</v>
      </c>
      <c r="AA608" t="s">
        <v>1813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AA609" t="s">
        <v>1814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Z610" s="57">
        <v>45160</v>
      </c>
      <c r="AA610" t="s">
        <v>1824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1825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Z612" s="57">
        <v>45166</v>
      </c>
      <c r="AA612" t="s">
        <v>1833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AA613" t="s">
        <v>1834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Y614">
        <v>9</v>
      </c>
      <c r="Z614" t="s">
        <v>1878</v>
      </c>
      <c r="AA614" t="s">
        <v>1876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AA615" t="s">
        <v>1877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1881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AA617" t="s">
        <v>1882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45178</v>
      </c>
      <c r="AA618" t="s">
        <v>1891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AA619" t="s">
        <v>1892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Z620" s="57">
        <v>45182</v>
      </c>
      <c r="AA620" t="s">
        <v>1900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AA621" t="s">
        <v>1901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45184</v>
      </c>
      <c r="AA622" t="s">
        <v>1903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AA623" t="s">
        <v>1904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Z624" s="57">
        <v>45189</v>
      </c>
      <c r="AA624" t="s">
        <v>1910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AA625" t="s">
        <v>1911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s="57">
        <v>45196</v>
      </c>
      <c r="AA626" t="s">
        <v>1921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AA627" t="s">
        <v>1923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s="57">
        <v>45199</v>
      </c>
      <c r="AA628" t="s">
        <v>1925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AA629" t="s">
        <v>1926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Y630">
        <v>10</v>
      </c>
      <c r="Z630" t="s">
        <v>1995</v>
      </c>
      <c r="AA630" t="s">
        <v>1993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AA631" t="s">
        <v>1994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45205</v>
      </c>
      <c r="AA632" t="s">
        <v>1999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s="57">
        <v>45211</v>
      </c>
      <c r="AA633" t="s">
        <v>2001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4</v>
      </c>
      <c r="Z634" t="s">
        <v>1409</v>
      </c>
      <c r="AA634" t="s">
        <v>1407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Z635" t="s">
        <v>1419</v>
      </c>
      <c r="AA635" t="s">
        <v>1418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t="s">
        <v>1435</v>
      </c>
      <c r="AA636" t="s">
        <v>1433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AA637" t="s">
        <v>1434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Z638" t="s">
        <v>1464</v>
      </c>
      <c r="AA638" t="s">
        <v>1463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W639" s="36" t="s">
        <v>422</v>
      </c>
      <c r="X639" s="36"/>
      <c r="Y639" s="36"/>
      <c r="Z639" s="36"/>
      <c r="AA639" s="36"/>
      <c r="AB639" s="37">
        <v>4.5474735088646412E-13</v>
      </c>
      <c r="AC639" s="37"/>
      <c r="AD639" s="37"/>
      <c r="AE639" s="37"/>
      <c r="AF639" s="37"/>
      <c r="AG639" s="37"/>
      <c r="AH639" s="37">
        <v>4.5474735088646412E-13</v>
      </c>
    </row>
    <row r="640" spans="23:34" x14ac:dyDescent="0.35">
      <c r="W640" t="s">
        <v>469</v>
      </c>
      <c r="X640" t="s">
        <v>1763</v>
      </c>
      <c r="Y640" t="s">
        <v>1763</v>
      </c>
      <c r="Z640" s="57">
        <v>44509</v>
      </c>
      <c r="AA640" t="s">
        <v>470</v>
      </c>
      <c r="AB640" s="18"/>
      <c r="AC640" s="18"/>
      <c r="AD640" s="18"/>
      <c r="AE640" s="18"/>
      <c r="AF640" s="18">
        <v>0</v>
      </c>
      <c r="AG640" s="18"/>
      <c r="AH640" s="18">
        <v>0</v>
      </c>
    </row>
    <row r="641" spans="23:34" x14ac:dyDescent="0.35">
      <c r="W641" s="36" t="s">
        <v>483</v>
      </c>
      <c r="X641" s="36"/>
      <c r="Y641" s="36"/>
      <c r="Z641" s="36"/>
      <c r="AA641" s="36"/>
      <c r="AB641" s="37"/>
      <c r="AC641" s="37"/>
      <c r="AD641" s="37"/>
      <c r="AE641" s="37"/>
      <c r="AF641" s="37">
        <v>0</v>
      </c>
      <c r="AG641" s="37"/>
      <c r="AH641" s="37">
        <v>0</v>
      </c>
    </row>
    <row r="642" spans="23:34" x14ac:dyDescent="0.35">
      <c r="W642" t="s">
        <v>491</v>
      </c>
      <c r="X642">
        <v>2021</v>
      </c>
      <c r="Y642">
        <v>11</v>
      </c>
      <c r="Z642" s="57">
        <v>44510</v>
      </c>
      <c r="AA642" t="s">
        <v>472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X643">
        <v>2022</v>
      </c>
      <c r="Y643">
        <v>2</v>
      </c>
      <c r="Z643" s="57">
        <v>44613</v>
      </c>
      <c r="AA643" t="s">
        <v>606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Y644">
        <v>3</v>
      </c>
      <c r="Z644" s="57">
        <v>44625</v>
      </c>
      <c r="AA644" t="s">
        <v>633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s="57">
        <v>44639</v>
      </c>
      <c r="AA645" t="s">
        <v>651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Y646">
        <v>5</v>
      </c>
      <c r="Z646" s="57">
        <v>44700</v>
      </c>
      <c r="AA646" t="s">
        <v>781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44709</v>
      </c>
      <c r="AA647" t="s">
        <v>797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Y648">
        <v>6</v>
      </c>
      <c r="Z648" s="57">
        <v>44722</v>
      </c>
      <c r="AA648" t="s">
        <v>833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Z649" s="57">
        <v>44736</v>
      </c>
      <c r="AA649" t="s">
        <v>844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7</v>
      </c>
      <c r="Z650" s="57">
        <v>44771</v>
      </c>
      <c r="AA650" t="s">
        <v>871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8</v>
      </c>
      <c r="Z651" s="57">
        <v>44789</v>
      </c>
      <c r="AA651" t="s">
        <v>907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Y652">
        <v>9</v>
      </c>
      <c r="Z652" s="57">
        <v>44813</v>
      </c>
      <c r="AA652" t="s">
        <v>932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s="57">
        <v>44819</v>
      </c>
      <c r="AA653" t="s">
        <v>937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44830</v>
      </c>
      <c r="AA654" t="s">
        <v>950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10</v>
      </c>
      <c r="Z655" t="s">
        <v>994</v>
      </c>
      <c r="AA655" t="s">
        <v>993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44847</v>
      </c>
      <c r="AA656" t="s">
        <v>1000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44856</v>
      </c>
      <c r="AA657" t="s">
        <v>1011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Z658" s="57">
        <v>44865</v>
      </c>
      <c r="AA658" t="s">
        <v>1015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Y659">
        <v>11</v>
      </c>
      <c r="Z659" s="57">
        <v>44874</v>
      </c>
      <c r="AA659" t="s">
        <v>1063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Y660">
        <v>12</v>
      </c>
      <c r="Z660" s="57">
        <v>44901</v>
      </c>
      <c r="AA660" t="s">
        <v>1119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s="57">
        <v>44908</v>
      </c>
      <c r="AA661" t="s">
        <v>1123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s="57">
        <v>44919</v>
      </c>
      <c r="AA662" t="s">
        <v>1135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4</v>
      </c>
      <c r="Z663" s="57">
        <v>44652</v>
      </c>
      <c r="AA663" t="s">
        <v>680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44665</v>
      </c>
      <c r="AA664" t="s">
        <v>694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Z665" s="57">
        <v>44679</v>
      </c>
      <c r="AA665" t="s">
        <v>724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X666">
        <v>2023</v>
      </c>
      <c r="Y666">
        <v>1</v>
      </c>
      <c r="Z666" s="57">
        <v>44935</v>
      </c>
      <c r="AA666" t="s">
        <v>1172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Z667" s="57">
        <v>44942</v>
      </c>
      <c r="AA667" t="s">
        <v>1190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Y668">
        <v>2</v>
      </c>
      <c r="Z668" s="57">
        <v>44959</v>
      </c>
      <c r="AA668" t="s">
        <v>1236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Z669" t="s">
        <v>1250</v>
      </c>
      <c r="AA669" t="s">
        <v>1249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Z670" t="s">
        <v>1272</v>
      </c>
      <c r="AA670" t="s">
        <v>1271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Y671">
        <v>3</v>
      </c>
      <c r="Z671" t="s">
        <v>1317</v>
      </c>
      <c r="AA671" t="s">
        <v>1318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Z672" t="s">
        <v>1340</v>
      </c>
      <c r="AA672" t="s">
        <v>1339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5">
      <c r="Z673" t="s">
        <v>1350</v>
      </c>
      <c r="AA673" t="s">
        <v>1349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5">
      <c r="Y674">
        <v>5</v>
      </c>
      <c r="Z674" s="57">
        <v>45063</v>
      </c>
      <c r="AA674" t="s">
        <v>1550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5">
      <c r="Y675">
        <v>6</v>
      </c>
      <c r="Z675" s="57">
        <v>45099</v>
      </c>
      <c r="AA675" t="s">
        <v>1648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5">
      <c r="Z676" s="57">
        <v>45105</v>
      </c>
      <c r="AA676" t="s">
        <v>1664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5">
      <c r="Y677">
        <v>7</v>
      </c>
      <c r="Z677" s="57">
        <v>45118</v>
      </c>
      <c r="AA677" t="s">
        <v>1718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5">
      <c r="Z678" s="57">
        <v>45124</v>
      </c>
      <c r="AA678" t="s">
        <v>1722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5">
      <c r="Z679" s="57">
        <v>45134</v>
      </c>
      <c r="AA679" t="s">
        <v>1734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5">
      <c r="Y680">
        <v>8</v>
      </c>
      <c r="Z680" s="57">
        <v>45163</v>
      </c>
      <c r="AA680" t="s">
        <v>1829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5">
      <c r="Y681">
        <v>9</v>
      </c>
      <c r="Z681" s="57">
        <v>45176</v>
      </c>
      <c r="AA681" t="s">
        <v>1888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5">
      <c r="Y682">
        <v>10</v>
      </c>
      <c r="Z682" s="57">
        <v>45203</v>
      </c>
      <c r="AA682" t="s">
        <v>1992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5">
      <c r="Z683" s="57">
        <v>45224</v>
      </c>
      <c r="AA683" t="s">
        <v>2028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5">
      <c r="Y684">
        <v>11</v>
      </c>
      <c r="Z684" s="57">
        <v>45237</v>
      </c>
      <c r="AA684" t="s">
        <v>2153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5">
      <c r="Z685" s="57">
        <v>45255</v>
      </c>
      <c r="AA685" t="s">
        <v>2170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5">
      <c r="Y686">
        <v>12</v>
      </c>
      <c r="Z686" s="57">
        <v>45262</v>
      </c>
      <c r="AA686" t="s">
        <v>2180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5">
      <c r="Z687" s="57">
        <v>45267</v>
      </c>
      <c r="AA687" t="s">
        <v>2183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5">
      <c r="Z688" s="57">
        <v>45275</v>
      </c>
      <c r="AA688" t="s">
        <v>2192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Z689" s="57">
        <v>45278</v>
      </c>
      <c r="AA689" t="s">
        <v>2198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45282</v>
      </c>
      <c r="AA690" t="s">
        <v>2208</v>
      </c>
      <c r="AB690" s="18">
        <v>2145.5</v>
      </c>
      <c r="AC690" s="18"/>
      <c r="AD690" s="18"/>
      <c r="AE690" s="18"/>
      <c r="AF690" s="18"/>
      <c r="AG690" s="18"/>
      <c r="AH690" s="18">
        <v>2145.5</v>
      </c>
    </row>
    <row r="691" spans="24:34" x14ac:dyDescent="0.35">
      <c r="Z691" s="57">
        <v>45290</v>
      </c>
      <c r="AA691" t="s">
        <v>2213</v>
      </c>
      <c r="AB691" s="18">
        <v>2423</v>
      </c>
      <c r="AC691" s="18"/>
      <c r="AD691" s="18"/>
      <c r="AE691" s="18"/>
      <c r="AF691" s="18"/>
      <c r="AG691" s="18"/>
      <c r="AH691" s="18">
        <v>2423</v>
      </c>
    </row>
    <row r="692" spans="24:34" x14ac:dyDescent="0.35">
      <c r="Y692">
        <v>4</v>
      </c>
      <c r="Z692" t="s">
        <v>1403</v>
      </c>
      <c r="AA692" t="s">
        <v>1406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Z693" t="s">
        <v>1428</v>
      </c>
      <c r="AA693" t="s">
        <v>1427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t="s">
        <v>1439</v>
      </c>
      <c r="AA694" t="s">
        <v>1438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Z695" t="s">
        <v>1466</v>
      </c>
      <c r="AA695" t="s">
        <v>1465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X696">
        <v>2024</v>
      </c>
      <c r="Y696">
        <v>1</v>
      </c>
      <c r="Z696" s="57">
        <v>45296</v>
      </c>
      <c r="AA696" t="s">
        <v>2272</v>
      </c>
      <c r="AB696" s="18">
        <v>2388</v>
      </c>
      <c r="AC696" s="18"/>
      <c r="AD696" s="18"/>
      <c r="AE696" s="18"/>
      <c r="AF696" s="18"/>
      <c r="AG696" s="18"/>
      <c r="AH696" s="18">
        <v>2388</v>
      </c>
    </row>
    <row r="697" spans="24:34" x14ac:dyDescent="0.35">
      <c r="Z697" s="57">
        <v>45306</v>
      </c>
      <c r="AA697" t="s">
        <v>2281</v>
      </c>
      <c r="AB697" s="18">
        <v>2700.5</v>
      </c>
      <c r="AC697" s="18"/>
      <c r="AD697" s="18"/>
      <c r="AE697" s="18"/>
      <c r="AF697" s="18"/>
      <c r="AG697" s="18"/>
      <c r="AH697" s="18">
        <v>2700.5</v>
      </c>
    </row>
    <row r="698" spans="24:34" x14ac:dyDescent="0.35">
      <c r="Y698">
        <v>2</v>
      </c>
      <c r="Z698" s="57">
        <v>45338</v>
      </c>
      <c r="AA698" t="s">
        <v>2356</v>
      </c>
      <c r="AB698" s="18">
        <v>2405.1</v>
      </c>
      <c r="AC698" s="18"/>
      <c r="AD698" s="18"/>
      <c r="AE698" s="18"/>
      <c r="AF698" s="18"/>
      <c r="AG698" s="18"/>
      <c r="AH698" s="18">
        <v>2405.1</v>
      </c>
    </row>
    <row r="699" spans="24:34" x14ac:dyDescent="0.35">
      <c r="Y699">
        <v>3</v>
      </c>
      <c r="Z699" s="57">
        <v>45352</v>
      </c>
      <c r="AA699" t="s">
        <v>2423</v>
      </c>
      <c r="AB699" s="18">
        <v>2613</v>
      </c>
      <c r="AC699" s="18"/>
      <c r="AD699" s="18"/>
      <c r="AE699" s="18"/>
      <c r="AF699" s="18"/>
      <c r="AG699" s="18"/>
      <c r="AH699" s="18">
        <v>2613</v>
      </c>
    </row>
    <row r="700" spans="24:34" x14ac:dyDescent="0.35">
      <c r="Z700" s="57">
        <v>45381</v>
      </c>
      <c r="AA700" t="s">
        <v>2455</v>
      </c>
      <c r="AB700" s="18">
        <v>2665.5</v>
      </c>
      <c r="AC700" s="18"/>
      <c r="AD700" s="18"/>
      <c r="AE700" s="18"/>
      <c r="AF700" s="18"/>
      <c r="AG700" s="18"/>
      <c r="AH700" s="18">
        <v>2665.5</v>
      </c>
    </row>
    <row r="701" spans="24:34" x14ac:dyDescent="0.35">
      <c r="Y701">
        <v>5</v>
      </c>
      <c r="Z701" s="57">
        <v>45432</v>
      </c>
      <c r="AA701" t="s">
        <v>2566</v>
      </c>
      <c r="AB701" s="18">
        <v>2722.5</v>
      </c>
      <c r="AC701" s="18"/>
      <c r="AD701" s="18"/>
      <c r="AE701" s="18"/>
      <c r="AF701" s="18"/>
      <c r="AG701" s="18"/>
      <c r="AH701" s="18">
        <v>2722.5</v>
      </c>
    </row>
    <row r="702" spans="24:34" x14ac:dyDescent="0.35">
      <c r="Z702" s="57">
        <v>45437</v>
      </c>
      <c r="AA702" t="s">
        <v>2567</v>
      </c>
      <c r="AB702" s="18">
        <v>2410</v>
      </c>
      <c r="AC702" s="18"/>
      <c r="AD702" s="18"/>
      <c r="AE702" s="18"/>
      <c r="AF702" s="18"/>
      <c r="AG702" s="18"/>
      <c r="AH702" s="18">
        <v>2410</v>
      </c>
    </row>
    <row r="703" spans="24:34" x14ac:dyDescent="0.35">
      <c r="Y703">
        <v>6</v>
      </c>
      <c r="Z703" s="57">
        <v>45444</v>
      </c>
      <c r="AA703" t="s">
        <v>2636</v>
      </c>
      <c r="AB703" s="18">
        <v>2410</v>
      </c>
      <c r="AC703" s="18"/>
      <c r="AD703" s="18"/>
      <c r="AE703" s="18"/>
      <c r="AF703" s="18"/>
      <c r="AG703" s="18"/>
      <c r="AH703" s="18">
        <v>2410</v>
      </c>
    </row>
    <row r="704" spans="24:34" x14ac:dyDescent="0.35">
      <c r="Y704">
        <v>4</v>
      </c>
      <c r="Z704" s="57">
        <v>45390</v>
      </c>
      <c r="AA704" t="s">
        <v>2510</v>
      </c>
      <c r="AB704" s="18">
        <v>2665.5</v>
      </c>
      <c r="AC704" s="18"/>
      <c r="AD704" s="18"/>
      <c r="AE704" s="18"/>
      <c r="AF704" s="18"/>
      <c r="AG704" s="18"/>
      <c r="AH704" s="18">
        <v>2665.5</v>
      </c>
    </row>
    <row r="705" spans="23:34" x14ac:dyDescent="0.35">
      <c r="Z705" s="57">
        <v>45407</v>
      </c>
      <c r="AA705" t="s">
        <v>2518</v>
      </c>
      <c r="AB705" s="18">
        <v>3180.5</v>
      </c>
      <c r="AC705" s="18"/>
      <c r="AD705" s="18"/>
      <c r="AE705" s="18"/>
      <c r="AF705" s="18"/>
      <c r="AG705" s="18"/>
      <c r="AH705" s="18">
        <v>3180.5</v>
      </c>
    </row>
    <row r="706" spans="23:34" x14ac:dyDescent="0.35">
      <c r="W706" s="36" t="s">
        <v>500</v>
      </c>
      <c r="X706" s="36"/>
      <c r="Y706" s="36"/>
      <c r="Z706" s="36"/>
      <c r="AA706" s="36"/>
      <c r="AB706" s="37">
        <v>30729.1</v>
      </c>
      <c r="AC706" s="37"/>
      <c r="AD706" s="37"/>
      <c r="AE706" s="37"/>
      <c r="AF706" s="37"/>
      <c r="AG706" s="37"/>
      <c r="AH706" s="37">
        <v>30729.1</v>
      </c>
    </row>
    <row r="707" spans="23:34" x14ac:dyDescent="0.35">
      <c r="W707" t="s">
        <v>637</v>
      </c>
      <c r="X707">
        <v>2022</v>
      </c>
      <c r="Y707">
        <v>3</v>
      </c>
      <c r="Z707" s="57">
        <v>44628</v>
      </c>
      <c r="AA707" t="s">
        <v>634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Z708" s="57">
        <v>44629</v>
      </c>
      <c r="AA708" t="s">
        <v>642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Z709" s="57">
        <v>44632</v>
      </c>
      <c r="AA709" t="s">
        <v>644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Y710">
        <v>5</v>
      </c>
      <c r="Z710" s="57">
        <v>44693</v>
      </c>
      <c r="AA710" t="s">
        <v>769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6</v>
      </c>
      <c r="Z711" s="57">
        <v>44715</v>
      </c>
      <c r="AA711" t="s">
        <v>827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s="57">
        <v>44721</v>
      </c>
      <c r="AA712" t="s">
        <v>832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9</v>
      </c>
      <c r="Z713" s="57">
        <v>44830</v>
      </c>
      <c r="AA713" t="s">
        <v>952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AA714" t="s">
        <v>953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Y715">
        <v>11</v>
      </c>
      <c r="Z715" s="57">
        <v>44872</v>
      </c>
      <c r="AA715" t="s">
        <v>1055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Y716">
        <v>12</v>
      </c>
      <c r="Z716" s="57">
        <v>44896</v>
      </c>
      <c r="AA716" t="s">
        <v>1108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Z717" s="57">
        <v>44900</v>
      </c>
      <c r="AA717" t="s">
        <v>1116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Z718" s="57">
        <v>44902</v>
      </c>
      <c r="AA718" t="s">
        <v>1120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44917</v>
      </c>
      <c r="AA719" t="s">
        <v>1130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4</v>
      </c>
      <c r="Z720" s="57">
        <v>44652</v>
      </c>
      <c r="AA720" t="s">
        <v>684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Z721" s="57">
        <v>44663</v>
      </c>
      <c r="AA721" t="s">
        <v>691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X722">
        <v>2023</v>
      </c>
      <c r="Y722">
        <v>1</v>
      </c>
      <c r="Z722" s="57">
        <v>44938</v>
      </c>
      <c r="AA722" t="s">
        <v>1182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Z723" s="57">
        <v>44944</v>
      </c>
      <c r="AA723" t="s">
        <v>1191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44956</v>
      </c>
      <c r="AA724" t="s">
        <v>1205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Y725">
        <v>2</v>
      </c>
      <c r="Z725" t="s">
        <v>1240</v>
      </c>
      <c r="AA725" t="s">
        <v>1239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t="s">
        <v>1246</v>
      </c>
      <c r="AA726" t="s">
        <v>1248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Z727" t="s">
        <v>1264</v>
      </c>
      <c r="AA727" t="s">
        <v>1268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Y728">
        <v>3</v>
      </c>
      <c r="Z728" t="s">
        <v>1301</v>
      </c>
      <c r="AA728" t="s">
        <v>1282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Y729">
        <v>7</v>
      </c>
      <c r="Z729" s="57">
        <v>45111</v>
      </c>
      <c r="AA729" t="s">
        <v>1710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Y730">
        <v>9</v>
      </c>
      <c r="Z730" s="57">
        <v>45187</v>
      </c>
      <c r="AA730" t="s">
        <v>1905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Y731">
        <v>10</v>
      </c>
      <c r="Z731" s="57">
        <v>45205</v>
      </c>
      <c r="AA731" t="s">
        <v>1996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Z732" s="57">
        <v>45209</v>
      </c>
      <c r="AA732" t="s">
        <v>2003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Z733" t="s">
        <v>2009</v>
      </c>
      <c r="AA733" t="s">
        <v>2011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Y734">
        <v>12</v>
      </c>
      <c r="Z734" s="57">
        <v>45268</v>
      </c>
      <c r="AA734" t="s">
        <v>2184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AA735" t="s">
        <v>2185</v>
      </c>
      <c r="AB735" s="18">
        <v>514.19999999999982</v>
      </c>
      <c r="AC735" s="18"/>
      <c r="AD735" s="18"/>
      <c r="AE735" s="18"/>
      <c r="AF735" s="18"/>
      <c r="AG735" s="18"/>
      <c r="AH735" s="18">
        <v>514.19999999999982</v>
      </c>
    </row>
    <row r="736" spans="24:34" x14ac:dyDescent="0.35">
      <c r="Z736" s="57">
        <v>45279</v>
      </c>
      <c r="AA736" t="s">
        <v>2201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AA737" t="s">
        <v>2265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4</v>
      </c>
      <c r="Z738" s="57">
        <v>45019</v>
      </c>
      <c r="AA738" t="s">
        <v>1391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t="s">
        <v>1414</v>
      </c>
      <c r="AA739" t="s">
        <v>1413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Z740" s="57">
        <v>45030</v>
      </c>
      <c r="AA740" t="s">
        <v>1432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W741" s="36" t="s">
        <v>641</v>
      </c>
      <c r="X741" s="36"/>
      <c r="Y741" s="36"/>
      <c r="Z741" s="36"/>
      <c r="AA741" s="36"/>
      <c r="AB741" s="37">
        <v>514.19999999999982</v>
      </c>
      <c r="AC741" s="37"/>
      <c r="AD741" s="37"/>
      <c r="AE741" s="37"/>
      <c r="AF741" s="37"/>
      <c r="AG741" s="37"/>
      <c r="AH741" s="37">
        <v>514.19999999999982</v>
      </c>
    </row>
    <row r="742" spans="23:34" x14ac:dyDescent="0.35">
      <c r="W742" t="s">
        <v>665</v>
      </c>
      <c r="X742">
        <v>2022</v>
      </c>
      <c r="Y742">
        <v>3</v>
      </c>
      <c r="Z742" s="57">
        <v>44651</v>
      </c>
      <c r="AA742" t="s">
        <v>663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Y743">
        <v>5</v>
      </c>
      <c r="Z743" s="57">
        <v>44687</v>
      </c>
      <c r="AA743" t="s">
        <v>763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Y744">
        <v>6</v>
      </c>
      <c r="Z744" s="57">
        <v>44725</v>
      </c>
      <c r="AA744" t="s">
        <v>835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4</v>
      </c>
      <c r="Z745" s="57">
        <v>44667</v>
      </c>
      <c r="AA745" t="s">
        <v>697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721</v>
      </c>
      <c r="AA746" t="s">
        <v>720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Z747" s="57">
        <v>44680</v>
      </c>
      <c r="AA747" t="s">
        <v>728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X748">
        <v>2023</v>
      </c>
      <c r="Y748">
        <v>1</v>
      </c>
      <c r="Z748" s="57">
        <v>44932</v>
      </c>
      <c r="AA748" t="s">
        <v>1170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44935</v>
      </c>
      <c r="AA749" t="s">
        <v>1173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44937</v>
      </c>
      <c r="AA750" t="s">
        <v>1179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44939</v>
      </c>
      <c r="AA751" t="s">
        <v>1183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6</v>
      </c>
      <c r="Z752" s="57">
        <v>45084</v>
      </c>
      <c r="AA752" t="s">
        <v>1613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W753" s="36" t="s">
        <v>679</v>
      </c>
      <c r="X753" s="36"/>
      <c r="Y753" s="36"/>
      <c r="Z753" s="36"/>
      <c r="AA753" s="36"/>
      <c r="AB753" s="37">
        <v>0</v>
      </c>
      <c r="AC753" s="37"/>
      <c r="AD753" s="37"/>
      <c r="AE753" s="37"/>
      <c r="AF753" s="37"/>
      <c r="AG753" s="37"/>
      <c r="AH753" s="37">
        <v>0</v>
      </c>
    </row>
    <row r="754" spans="23:34" x14ac:dyDescent="0.35">
      <c r="W754" t="s">
        <v>709</v>
      </c>
      <c r="X754">
        <v>2022</v>
      </c>
      <c r="Y754">
        <v>4</v>
      </c>
      <c r="Z754" s="57">
        <v>44671</v>
      </c>
      <c r="AA754" t="s">
        <v>699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44672</v>
      </c>
      <c r="AA755" t="s">
        <v>701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754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773</v>
      </c>
      <c r="X757">
        <v>2022</v>
      </c>
      <c r="Y757">
        <v>5</v>
      </c>
      <c r="Z757" s="57">
        <v>44693</v>
      </c>
      <c r="AA757" t="s">
        <v>774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4</v>
      </c>
      <c r="Z758" s="57">
        <v>44660</v>
      </c>
      <c r="AA758" t="s">
        <v>690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Z759" s="57">
        <v>44664</v>
      </c>
      <c r="AA759" t="s">
        <v>692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44666</v>
      </c>
      <c r="AA760" t="s">
        <v>695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W761" s="36" t="s">
        <v>798</v>
      </c>
      <c r="X761" s="36"/>
      <c r="Y761" s="36"/>
      <c r="Z761" s="36"/>
      <c r="AA761" s="36"/>
      <c r="AB761" s="37">
        <v>0</v>
      </c>
      <c r="AC761" s="37"/>
      <c r="AD761" s="37"/>
      <c r="AE761" s="37"/>
      <c r="AF761" s="37"/>
      <c r="AG761" s="37"/>
      <c r="AH761" s="37">
        <v>0</v>
      </c>
    </row>
    <row r="762" spans="23:34" x14ac:dyDescent="0.35">
      <c r="W762" t="s">
        <v>784</v>
      </c>
      <c r="X762">
        <v>2022</v>
      </c>
      <c r="Y762">
        <v>5</v>
      </c>
      <c r="Z762" s="57">
        <v>44702</v>
      </c>
      <c r="AA762" t="s">
        <v>788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8</v>
      </c>
      <c r="Z763" s="57">
        <v>44782</v>
      </c>
      <c r="AA763" t="s">
        <v>898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10</v>
      </c>
      <c r="Z764" s="57">
        <v>44851</v>
      </c>
      <c r="AA764" t="s">
        <v>1004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12</v>
      </c>
      <c r="Z765" t="s">
        <v>1124</v>
      </c>
      <c r="AA765" t="s">
        <v>1125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X766">
        <v>2023</v>
      </c>
      <c r="Y766">
        <v>3</v>
      </c>
      <c r="Z766" t="s">
        <v>1359</v>
      </c>
      <c r="AA766" t="s">
        <v>1358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12</v>
      </c>
      <c r="Z767" s="57">
        <v>45281</v>
      </c>
      <c r="AA767" t="s">
        <v>2205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s="57">
        <v>45282</v>
      </c>
      <c r="AA768" t="s">
        <v>2207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X769">
        <v>2024</v>
      </c>
      <c r="Y769">
        <v>2</v>
      </c>
      <c r="Z769" s="57">
        <v>45328</v>
      </c>
      <c r="AA769" t="s">
        <v>2351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s="57">
        <v>45342</v>
      </c>
      <c r="AA770" t="s">
        <v>2359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45349</v>
      </c>
      <c r="AA771" t="s">
        <v>2371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3</v>
      </c>
      <c r="Z772" s="57">
        <v>45358</v>
      </c>
      <c r="AA772" t="s">
        <v>2431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5</v>
      </c>
      <c r="Z773" s="57">
        <v>45419</v>
      </c>
      <c r="AA773" t="s">
        <v>2553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8</v>
      </c>
      <c r="Z774" s="57">
        <v>45511</v>
      </c>
      <c r="AA774" t="s">
        <v>2853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X775">
        <v>2025</v>
      </c>
      <c r="Y775">
        <v>3</v>
      </c>
      <c r="Z775" s="57">
        <v>45735</v>
      </c>
      <c r="AA775" t="s">
        <v>3538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W776" s="36" t="s">
        <v>799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>
        <v>0</v>
      </c>
    </row>
    <row r="777" spans="23:34" x14ac:dyDescent="0.35">
      <c r="W777" t="s">
        <v>859</v>
      </c>
      <c r="X777">
        <v>2022</v>
      </c>
      <c r="Y777">
        <v>7</v>
      </c>
      <c r="Z777" s="57">
        <v>44756</v>
      </c>
      <c r="AA777" t="s">
        <v>861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8</v>
      </c>
      <c r="Z778" s="57">
        <v>44777</v>
      </c>
      <c r="AA778" t="s">
        <v>891</v>
      </c>
      <c r="AB778" s="18">
        <v>0.20000000000004547</v>
      </c>
      <c r="AC778" s="18"/>
      <c r="AD778" s="18"/>
      <c r="AE778" s="18"/>
      <c r="AF778" s="18"/>
      <c r="AG778" s="18"/>
      <c r="AH778" s="18">
        <v>0.20000000000004547</v>
      </c>
    </row>
    <row r="779" spans="23:34" x14ac:dyDescent="0.35">
      <c r="Z779" s="57">
        <v>44796</v>
      </c>
      <c r="AA779" t="s">
        <v>909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Z780" s="57">
        <v>44798</v>
      </c>
      <c r="AA780" t="s">
        <v>914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9</v>
      </c>
      <c r="Z781" s="57">
        <v>44832</v>
      </c>
      <c r="AA781" t="s">
        <v>955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Y782">
        <v>11</v>
      </c>
      <c r="Z782" s="57">
        <v>44879</v>
      </c>
      <c r="AA782" t="s">
        <v>1065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X783">
        <v>2023</v>
      </c>
      <c r="Y783">
        <v>2</v>
      </c>
      <c r="Z783" t="s">
        <v>1278</v>
      </c>
      <c r="AA783" t="s">
        <v>1276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5</v>
      </c>
      <c r="Z784" s="57">
        <v>45052</v>
      </c>
      <c r="AA784" t="s">
        <v>1534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7</v>
      </c>
      <c r="Z785" s="57">
        <v>45113</v>
      </c>
      <c r="AA785" t="s">
        <v>1711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Y786">
        <v>11</v>
      </c>
      <c r="Z786" s="57">
        <v>45257</v>
      </c>
      <c r="AA786" t="s">
        <v>2171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Y787">
        <v>4</v>
      </c>
      <c r="Z787" s="57">
        <v>45020</v>
      </c>
      <c r="AA787" t="s">
        <v>1400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t="s">
        <v>1401</v>
      </c>
      <c r="AA788" t="s">
        <v>1400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X789">
        <v>2024</v>
      </c>
      <c r="Y789">
        <v>6</v>
      </c>
      <c r="Z789" s="57">
        <v>45455</v>
      </c>
      <c r="AA789" t="s">
        <v>2644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7</v>
      </c>
      <c r="Z790" s="57">
        <v>45475</v>
      </c>
      <c r="AA790" t="s">
        <v>2750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45502</v>
      </c>
      <c r="AA791" t="s">
        <v>2771</v>
      </c>
      <c r="AB791" s="18">
        <v>6023.3</v>
      </c>
      <c r="AC791" s="18"/>
      <c r="AD791" s="18"/>
      <c r="AE791" s="18"/>
      <c r="AF791" s="18"/>
      <c r="AG791" s="18"/>
      <c r="AH791" s="18">
        <v>6023.3</v>
      </c>
    </row>
    <row r="792" spans="23:34" x14ac:dyDescent="0.35">
      <c r="Y792">
        <v>8</v>
      </c>
      <c r="Z792" s="57">
        <v>45525</v>
      </c>
      <c r="AA792" t="s">
        <v>2867</v>
      </c>
      <c r="AB792" s="18">
        <v>8026.4</v>
      </c>
      <c r="AC792" s="18"/>
      <c r="AD792" s="18"/>
      <c r="AE792" s="18"/>
      <c r="AF792" s="18"/>
      <c r="AG792" s="18"/>
      <c r="AH792" s="18">
        <v>8026.4</v>
      </c>
    </row>
    <row r="793" spans="23:34" x14ac:dyDescent="0.35">
      <c r="X793">
        <v>2025</v>
      </c>
      <c r="Y793">
        <v>1</v>
      </c>
      <c r="Z793" s="57">
        <v>45664</v>
      </c>
      <c r="AA793" t="s">
        <v>3338</v>
      </c>
      <c r="AB793" s="18">
        <v>6518.2</v>
      </c>
      <c r="AC793" s="18"/>
      <c r="AD793" s="18"/>
      <c r="AE793" s="18"/>
      <c r="AF793" s="18"/>
      <c r="AG793" s="18"/>
      <c r="AH793" s="18">
        <v>6518.2</v>
      </c>
    </row>
    <row r="794" spans="23:34" x14ac:dyDescent="0.35">
      <c r="Z794" s="57">
        <v>45678</v>
      </c>
      <c r="AA794" t="s">
        <v>3353</v>
      </c>
      <c r="AB794" s="18">
        <v>5710.7</v>
      </c>
      <c r="AC794" s="18"/>
      <c r="AD794" s="18"/>
      <c r="AE794" s="18"/>
      <c r="AF794" s="18"/>
      <c r="AG794" s="18"/>
      <c r="AH794" s="18">
        <v>5710.7</v>
      </c>
    </row>
    <row r="795" spans="23:34" x14ac:dyDescent="0.35">
      <c r="W795" s="36" t="s">
        <v>874</v>
      </c>
      <c r="X795" s="36"/>
      <c r="Y795" s="36"/>
      <c r="Z795" s="36"/>
      <c r="AA795" s="36"/>
      <c r="AB795" s="37">
        <v>26278.799999999999</v>
      </c>
      <c r="AC795" s="37"/>
      <c r="AD795" s="37"/>
      <c r="AE795" s="37"/>
      <c r="AF795" s="37"/>
      <c r="AG795" s="37"/>
      <c r="AH795" s="37">
        <v>26278.799999999999</v>
      </c>
    </row>
    <row r="796" spans="23:34" x14ac:dyDescent="0.35">
      <c r="W796" t="s">
        <v>958</v>
      </c>
      <c r="X796">
        <v>2022</v>
      </c>
      <c r="Y796">
        <v>9</v>
      </c>
      <c r="Z796" s="57">
        <v>44813</v>
      </c>
      <c r="AA796" t="s">
        <v>930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s="57">
        <v>44832</v>
      </c>
      <c r="AA797" t="s">
        <v>956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X798">
        <v>2023</v>
      </c>
      <c r="Y798">
        <v>1</v>
      </c>
      <c r="Z798" s="57">
        <v>44940</v>
      </c>
      <c r="AA798" t="s">
        <v>1188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W799" s="36" t="s">
        <v>985</v>
      </c>
      <c r="X799" s="36"/>
      <c r="Y799" s="36"/>
      <c r="Z799" s="36"/>
      <c r="AA799" s="36"/>
      <c r="AB799" s="37">
        <v>0</v>
      </c>
      <c r="AC799" s="37"/>
      <c r="AD799" s="37"/>
      <c r="AE799" s="37"/>
      <c r="AF799" s="37"/>
      <c r="AG799" s="37"/>
      <c r="AH799" s="37">
        <v>0</v>
      </c>
    </row>
    <row r="800" spans="23:34" x14ac:dyDescent="0.35">
      <c r="W800" t="s">
        <v>1044</v>
      </c>
      <c r="X800" t="s">
        <v>1763</v>
      </c>
      <c r="Y800" t="s">
        <v>1763</v>
      </c>
      <c r="Z800" s="57">
        <v>44788</v>
      </c>
      <c r="AA800" t="s">
        <v>900</v>
      </c>
      <c r="AB800" s="18"/>
      <c r="AC800" s="18"/>
      <c r="AD800" s="18"/>
      <c r="AE800" s="18"/>
      <c r="AF800" s="18">
        <v>0</v>
      </c>
      <c r="AG800" s="18"/>
      <c r="AH800" s="18">
        <v>0</v>
      </c>
    </row>
    <row r="801" spans="23:34" x14ac:dyDescent="0.35">
      <c r="Z801" s="57">
        <v>45220</v>
      </c>
      <c r="AA801" t="s">
        <v>2019</v>
      </c>
      <c r="AB801" s="18"/>
      <c r="AC801" s="18"/>
      <c r="AD801" s="18"/>
      <c r="AE801" s="18"/>
      <c r="AF801" s="18">
        <v>0</v>
      </c>
      <c r="AG801" s="18"/>
      <c r="AH801" s="18">
        <v>0</v>
      </c>
    </row>
    <row r="802" spans="23:34" x14ac:dyDescent="0.35">
      <c r="W802" s="36" t="s">
        <v>1045</v>
      </c>
      <c r="X802" s="36"/>
      <c r="Y802" s="36"/>
      <c r="Z802" s="36"/>
      <c r="AA802" s="36"/>
      <c r="AB802" s="37"/>
      <c r="AC802" s="37"/>
      <c r="AD802" s="37"/>
      <c r="AE802" s="37"/>
      <c r="AF802" s="37">
        <v>0</v>
      </c>
      <c r="AG802" s="37"/>
      <c r="AH802" s="37">
        <v>0</v>
      </c>
    </row>
    <row r="803" spans="23:34" x14ac:dyDescent="0.35">
      <c r="W803" t="s">
        <v>1051</v>
      </c>
      <c r="X803">
        <v>2022</v>
      </c>
      <c r="Y803">
        <v>11</v>
      </c>
      <c r="Z803" s="57">
        <v>44870</v>
      </c>
      <c r="AA803" t="s">
        <v>1053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t="s">
        <v>1070</v>
      </c>
      <c r="AA804" t="s">
        <v>1071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12</v>
      </c>
      <c r="Z805" s="57">
        <v>44896</v>
      </c>
      <c r="AA805" t="s">
        <v>1106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W806" s="36" t="s">
        <v>1088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5">
      <c r="W807" t="s">
        <v>1057</v>
      </c>
      <c r="X807">
        <v>2022</v>
      </c>
      <c r="Y807">
        <v>11</v>
      </c>
      <c r="Z807" s="57">
        <v>44873</v>
      </c>
      <c r="AA807" t="s">
        <v>1062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W808" s="36" t="s">
        <v>1089</v>
      </c>
      <c r="X808" s="36"/>
      <c r="Y808" s="36"/>
      <c r="Z808" s="36"/>
      <c r="AA808" s="36"/>
      <c r="AB808" s="37">
        <v>0</v>
      </c>
      <c r="AC808" s="37"/>
      <c r="AD808" s="37"/>
      <c r="AE808" s="37"/>
      <c r="AF808" s="37"/>
      <c r="AG808" s="37"/>
      <c r="AH808" s="37">
        <v>0</v>
      </c>
    </row>
    <row r="809" spans="23:34" x14ac:dyDescent="0.35">
      <c r="W809" t="s">
        <v>1101</v>
      </c>
      <c r="X809">
        <v>2022</v>
      </c>
      <c r="Y809">
        <v>11</v>
      </c>
      <c r="Z809" s="57">
        <v>44895</v>
      </c>
      <c r="AA809" t="s">
        <v>1096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W810" s="36" t="s">
        <v>1104</v>
      </c>
      <c r="X810" s="36"/>
      <c r="Y810" s="36"/>
      <c r="Z810" s="36"/>
      <c r="AA810" s="36"/>
      <c r="AB810" s="37">
        <v>0</v>
      </c>
      <c r="AC810" s="37"/>
      <c r="AD810" s="37"/>
      <c r="AE810" s="37"/>
      <c r="AF810" s="37"/>
      <c r="AG810" s="37"/>
      <c r="AH810" s="37">
        <v>0</v>
      </c>
    </row>
    <row r="811" spans="23:34" x14ac:dyDescent="0.35">
      <c r="W811" t="s">
        <v>1100</v>
      </c>
      <c r="X811">
        <v>2022</v>
      </c>
      <c r="Y811">
        <v>11</v>
      </c>
      <c r="Z811" s="57">
        <v>44895</v>
      </c>
      <c r="AA811" t="s">
        <v>1097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W812" s="36" t="s">
        <v>1105</v>
      </c>
      <c r="X812" s="36"/>
      <c r="Y812" s="36"/>
      <c r="Z812" s="36"/>
      <c r="AA812" s="36"/>
      <c r="AB812" s="37">
        <v>0</v>
      </c>
      <c r="AC812" s="37"/>
      <c r="AD812" s="37"/>
      <c r="AE812" s="37"/>
      <c r="AF812" s="37"/>
      <c r="AG812" s="37"/>
      <c r="AH812" s="37">
        <v>0</v>
      </c>
    </row>
    <row r="813" spans="23:34" x14ac:dyDescent="0.35">
      <c r="W813" t="s">
        <v>1196</v>
      </c>
      <c r="X813">
        <v>2023</v>
      </c>
      <c r="Y813">
        <v>1</v>
      </c>
      <c r="Z813" s="57">
        <v>44953</v>
      </c>
      <c r="AA813" t="s">
        <v>1203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2</v>
      </c>
      <c r="Z814" s="57">
        <v>44958</v>
      </c>
      <c r="AA814" t="s">
        <v>1234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Z815" t="s">
        <v>1240</v>
      </c>
      <c r="AA815" t="s">
        <v>1244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Y816">
        <v>3</v>
      </c>
      <c r="Z816" t="s">
        <v>1350</v>
      </c>
      <c r="AA816" t="s">
        <v>1353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Z817" t="s">
        <v>1355</v>
      </c>
      <c r="AA817" t="s">
        <v>1354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t="s">
        <v>1362</v>
      </c>
      <c r="AA818" t="s">
        <v>1363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AA819" t="s">
        <v>1364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Y820">
        <v>5</v>
      </c>
      <c r="Z820" s="57">
        <v>45048</v>
      </c>
      <c r="AA820" t="s">
        <v>1530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s="57">
        <v>45054</v>
      </c>
      <c r="AA821" t="s">
        <v>1535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Z822" t="s">
        <v>1552</v>
      </c>
      <c r="AA822" t="s">
        <v>1553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Z823" s="57">
        <v>45066</v>
      </c>
      <c r="AA823" t="s">
        <v>1554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45076</v>
      </c>
      <c r="AA824" t="s">
        <v>1562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Y825">
        <v>6</v>
      </c>
      <c r="Z825" t="s">
        <v>1611</v>
      </c>
      <c r="AA825" t="s">
        <v>1609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45086</v>
      </c>
      <c r="AA826" t="s">
        <v>1622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Z827" t="s">
        <v>1625</v>
      </c>
      <c r="AA827" t="s">
        <v>1623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Z828" s="57">
        <v>45092</v>
      </c>
      <c r="AA828" t="s">
        <v>1632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45097</v>
      </c>
      <c r="AA829" t="s">
        <v>1646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t="s">
        <v>1645</v>
      </c>
      <c r="AA830" t="s">
        <v>1644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45099</v>
      </c>
      <c r="AA831" t="s">
        <v>1649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Z832" t="s">
        <v>1663</v>
      </c>
      <c r="AA832" t="s">
        <v>1662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Y833">
        <v>7</v>
      </c>
      <c r="Z833" s="57">
        <v>45110</v>
      </c>
      <c r="AA833" t="s">
        <v>1707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AA834" t="s">
        <v>1709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45117</v>
      </c>
      <c r="AA835" t="s">
        <v>1717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t="s">
        <v>1721</v>
      </c>
      <c r="AA836" t="s">
        <v>1720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s="57">
        <v>45131</v>
      </c>
      <c r="AA837" t="s">
        <v>1729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Y838">
        <v>8</v>
      </c>
      <c r="Z838" s="57">
        <v>45139</v>
      </c>
      <c r="AA838" t="s">
        <v>1791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s="57">
        <v>45145</v>
      </c>
      <c r="AA839" t="s">
        <v>1807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45152</v>
      </c>
      <c r="AA840" t="s">
        <v>1810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Z841" s="57">
        <v>45154</v>
      </c>
      <c r="AA841" t="s">
        <v>1816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45161</v>
      </c>
      <c r="AA842" t="s">
        <v>1827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s="57">
        <v>45162</v>
      </c>
      <c r="AA843" t="s">
        <v>1828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45166</v>
      </c>
      <c r="AA844" t="s">
        <v>1832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Y845">
        <v>9</v>
      </c>
      <c r="Z845" t="s">
        <v>1878</v>
      </c>
      <c r="AA845" t="s">
        <v>1879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45174</v>
      </c>
      <c r="AA846" t="s">
        <v>1884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45181</v>
      </c>
      <c r="AA847" t="s">
        <v>1897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s="57">
        <v>45195</v>
      </c>
      <c r="AA848" t="s">
        <v>1919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45198</v>
      </c>
      <c r="AA849" t="s">
        <v>1924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Y850">
        <v>10</v>
      </c>
      <c r="Z850" t="s">
        <v>2004</v>
      </c>
      <c r="AA850" t="s">
        <v>2007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45226</v>
      </c>
      <c r="AA851" t="s">
        <v>2033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Y852">
        <v>11</v>
      </c>
      <c r="Z852" s="57">
        <v>45234</v>
      </c>
      <c r="AA852" t="s">
        <v>2150</v>
      </c>
      <c r="AB852" s="18">
        <v>2576.3000000000002</v>
      </c>
      <c r="AC852" s="18"/>
      <c r="AD852" s="18"/>
      <c r="AE852" s="18"/>
      <c r="AF852" s="18"/>
      <c r="AG852" s="18"/>
      <c r="AH852" s="18">
        <v>2576.3000000000002</v>
      </c>
    </row>
    <row r="853" spans="23:34" x14ac:dyDescent="0.35">
      <c r="Y853">
        <v>4</v>
      </c>
      <c r="Z853" s="57">
        <v>45019</v>
      </c>
      <c r="AA853" t="s">
        <v>1394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t="s">
        <v>1417</v>
      </c>
      <c r="AA854" t="s">
        <v>1416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W855" s="36" t="s">
        <v>1232</v>
      </c>
      <c r="X855" s="36"/>
      <c r="Y855" s="36"/>
      <c r="Z855" s="36"/>
      <c r="AA855" s="36"/>
      <c r="AB855" s="37">
        <v>2576.3000000000002</v>
      </c>
      <c r="AC855" s="37"/>
      <c r="AD855" s="37"/>
      <c r="AE855" s="37"/>
      <c r="AF855" s="37"/>
      <c r="AG855" s="37"/>
      <c r="AH855" s="37">
        <v>2576.3000000000002</v>
      </c>
    </row>
    <row r="856" spans="23:34" x14ac:dyDescent="0.35">
      <c r="W856" t="s">
        <v>1257</v>
      </c>
      <c r="X856">
        <v>2023</v>
      </c>
      <c r="Y856">
        <v>2</v>
      </c>
      <c r="Z856" s="57">
        <v>44972</v>
      </c>
      <c r="AA856" t="s">
        <v>1262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Y857">
        <v>4</v>
      </c>
      <c r="Z857" t="s">
        <v>1398</v>
      </c>
      <c r="AA857" t="s">
        <v>1395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W858" s="36" t="s">
        <v>1387</v>
      </c>
      <c r="X858" s="36"/>
      <c r="Y858" s="36"/>
      <c r="Z858" s="36"/>
      <c r="AA858" s="36"/>
      <c r="AB858" s="37">
        <v>0</v>
      </c>
      <c r="AC858" s="37"/>
      <c r="AD858" s="37"/>
      <c r="AE858" s="37"/>
      <c r="AF858" s="37"/>
      <c r="AG858" s="37"/>
      <c r="AH858" s="37">
        <v>0</v>
      </c>
    </row>
    <row r="859" spans="23:34" x14ac:dyDescent="0.35">
      <c r="W859" t="s">
        <v>1304</v>
      </c>
      <c r="X859">
        <v>2023</v>
      </c>
      <c r="Y859">
        <v>3</v>
      </c>
      <c r="Z859" t="s">
        <v>1303</v>
      </c>
      <c r="AA859" t="s">
        <v>1306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Z860" t="s">
        <v>1317</v>
      </c>
      <c r="AA860" t="s">
        <v>1313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W861" s="36" t="s">
        <v>1388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5">
      <c r="W862" t="s">
        <v>1309</v>
      </c>
      <c r="X862">
        <v>2023</v>
      </c>
      <c r="Y862">
        <v>5</v>
      </c>
      <c r="Z862" t="s">
        <v>1430</v>
      </c>
      <c r="AA862" t="s">
        <v>1429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5">
      <c r="Y863">
        <v>6</v>
      </c>
      <c r="Z863" s="57">
        <v>45048</v>
      </c>
      <c r="AA863" t="s">
        <v>1529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5">
      <c r="Z864" s="57">
        <v>45061</v>
      </c>
      <c r="AA864" t="s">
        <v>1544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4:34" x14ac:dyDescent="0.35">
      <c r="Y865">
        <v>7</v>
      </c>
      <c r="Z865" t="s">
        <v>1640</v>
      </c>
      <c r="AA865" t="s">
        <v>1641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4:34" x14ac:dyDescent="0.35">
      <c r="Z866" s="57">
        <v>45098</v>
      </c>
      <c r="AA866" t="s">
        <v>1647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4:34" x14ac:dyDescent="0.35">
      <c r="Y867">
        <v>8</v>
      </c>
      <c r="Z867" s="57">
        <v>45118</v>
      </c>
      <c r="AA867" t="s">
        <v>1719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4:34" x14ac:dyDescent="0.35">
      <c r="Z868" s="57">
        <v>45128</v>
      </c>
      <c r="AA868" t="s">
        <v>1728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4:34" x14ac:dyDescent="0.35">
      <c r="Y869">
        <v>9</v>
      </c>
      <c r="Z869" s="57">
        <v>45146</v>
      </c>
      <c r="AA869" t="s">
        <v>1808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4:34" x14ac:dyDescent="0.35">
      <c r="Z870" s="57">
        <v>45160</v>
      </c>
      <c r="AA870" t="s">
        <v>1823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4:34" x14ac:dyDescent="0.35">
      <c r="Y871">
        <v>10</v>
      </c>
      <c r="Z871" s="57">
        <v>45191</v>
      </c>
      <c r="AA871" t="s">
        <v>1913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4:34" x14ac:dyDescent="0.35">
      <c r="Y872">
        <v>11</v>
      </c>
      <c r="Z872" s="57">
        <v>45229</v>
      </c>
      <c r="AA872" t="s">
        <v>2036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4:34" x14ac:dyDescent="0.35">
      <c r="Y873">
        <v>4</v>
      </c>
      <c r="Z873" t="s">
        <v>1308</v>
      </c>
      <c r="AA873" t="s">
        <v>1312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4:34" x14ac:dyDescent="0.35">
      <c r="Z874" t="s">
        <v>1345</v>
      </c>
      <c r="AA874" t="s">
        <v>1344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4:34" x14ac:dyDescent="0.35">
      <c r="Z875" t="s">
        <v>1362</v>
      </c>
      <c r="AA875" t="s">
        <v>1361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4:34" x14ac:dyDescent="0.35">
      <c r="X876">
        <v>2024</v>
      </c>
      <c r="Y876">
        <v>1</v>
      </c>
      <c r="Z876" s="57">
        <v>45280</v>
      </c>
      <c r="AA876" t="s">
        <v>2202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4:34" x14ac:dyDescent="0.35">
      <c r="Y877">
        <v>3</v>
      </c>
      <c r="Z877" s="57">
        <v>45324</v>
      </c>
      <c r="AA877" t="s">
        <v>2343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4:34" x14ac:dyDescent="0.35">
      <c r="Y878">
        <v>6</v>
      </c>
      <c r="Z878" s="57">
        <v>45421</v>
      </c>
      <c r="AA878" t="s">
        <v>2554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4:34" x14ac:dyDescent="0.35">
      <c r="Y879">
        <v>7</v>
      </c>
      <c r="Z879" s="57">
        <v>45451</v>
      </c>
      <c r="AA879" t="s">
        <v>2643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4:34" x14ac:dyDescent="0.35">
      <c r="Y880">
        <v>9</v>
      </c>
      <c r="Z880" s="57">
        <v>45506</v>
      </c>
      <c r="AA880" t="s">
        <v>2840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Y881">
        <v>11</v>
      </c>
      <c r="Z881" s="57">
        <v>45582</v>
      </c>
      <c r="AA881" t="s">
        <v>3018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Y882">
        <v>4</v>
      </c>
      <c r="Z882" s="57">
        <v>45371</v>
      </c>
      <c r="AA882" t="s">
        <v>2447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X883">
        <v>2025</v>
      </c>
      <c r="Y883">
        <v>1</v>
      </c>
      <c r="Z883" t="s">
        <v>3256</v>
      </c>
      <c r="AA883" t="s">
        <v>3257</v>
      </c>
      <c r="AB883" s="18"/>
      <c r="AC883" s="18"/>
      <c r="AD883" s="18"/>
      <c r="AE883" s="18"/>
      <c r="AF883" s="18"/>
      <c r="AG883" s="18">
        <v>9395.5</v>
      </c>
      <c r="AH883" s="18">
        <v>9395.5</v>
      </c>
    </row>
    <row r="884" spans="23:34" x14ac:dyDescent="0.35">
      <c r="Y884">
        <v>3</v>
      </c>
      <c r="Z884" s="57">
        <v>45707</v>
      </c>
      <c r="AA884" t="s">
        <v>3460</v>
      </c>
      <c r="AB884" s="18"/>
      <c r="AC884" s="18"/>
      <c r="AD884" s="18"/>
      <c r="AE884" s="18"/>
      <c r="AF884" s="18"/>
      <c r="AG884" s="18">
        <v>9168.5</v>
      </c>
      <c r="AH884" s="18">
        <v>9168.5</v>
      </c>
    </row>
    <row r="885" spans="23:34" x14ac:dyDescent="0.35">
      <c r="Y885">
        <v>4</v>
      </c>
      <c r="Z885" s="57">
        <v>45723</v>
      </c>
      <c r="AA885" t="s">
        <v>3520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W886" s="36" t="s">
        <v>1389</v>
      </c>
      <c r="X886" s="36"/>
      <c r="Y886" s="36"/>
      <c r="Z886" s="36"/>
      <c r="AA886" s="36"/>
      <c r="AB886" s="37"/>
      <c r="AC886" s="37"/>
      <c r="AD886" s="37"/>
      <c r="AE886" s="37"/>
      <c r="AF886" s="37"/>
      <c r="AG886" s="37">
        <v>18564</v>
      </c>
      <c r="AH886" s="37">
        <v>18564</v>
      </c>
    </row>
    <row r="887" spans="23:34" x14ac:dyDescent="0.35">
      <c r="W887" t="s">
        <v>1420</v>
      </c>
      <c r="X887">
        <v>2023</v>
      </c>
      <c r="Y887">
        <v>5</v>
      </c>
      <c r="Z887" s="57">
        <v>45063</v>
      </c>
      <c r="AA887" t="s">
        <v>1548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Z888" s="57">
        <v>45071</v>
      </c>
      <c r="AA888" t="s">
        <v>1558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Y889">
        <v>6</v>
      </c>
      <c r="Z889" t="s">
        <v>1607</v>
      </c>
      <c r="AA889" t="s">
        <v>1606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Z890" s="57">
        <v>45092</v>
      </c>
      <c r="AA890" t="s">
        <v>1629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Y891">
        <v>7</v>
      </c>
      <c r="Z891" s="57">
        <v>45132</v>
      </c>
      <c r="AA891" t="s">
        <v>1730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Y892">
        <v>4</v>
      </c>
      <c r="Z892" t="s">
        <v>1426</v>
      </c>
      <c r="AA892" t="s">
        <v>1422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W893" s="36" t="s">
        <v>1436</v>
      </c>
      <c r="X893" s="36"/>
      <c r="Y893" s="36"/>
      <c r="Z893" s="36"/>
      <c r="AA893" s="36"/>
      <c r="AB893" s="37">
        <v>0</v>
      </c>
      <c r="AC893" s="37"/>
      <c r="AD893" s="37"/>
      <c r="AE893" s="37"/>
      <c r="AF893" s="37"/>
      <c r="AG893" s="37"/>
      <c r="AH893" s="37">
        <v>0</v>
      </c>
    </row>
    <row r="894" spans="23:34" x14ac:dyDescent="0.35">
      <c r="W894" t="s">
        <v>1453</v>
      </c>
      <c r="X894">
        <v>2021</v>
      </c>
      <c r="Y894">
        <v>1</v>
      </c>
      <c r="Z894" s="57">
        <v>44200</v>
      </c>
      <c r="AA894" t="s">
        <v>226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s="57">
        <v>44204</v>
      </c>
      <c r="AA895" t="s">
        <v>242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Z896" s="57">
        <v>44214</v>
      </c>
      <c r="AA896" t="s">
        <v>246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4:34" x14ac:dyDescent="0.35">
      <c r="Y897">
        <v>2</v>
      </c>
      <c r="Z897" s="57">
        <v>44236</v>
      </c>
      <c r="AA897" t="s">
        <v>265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4:34" x14ac:dyDescent="0.35">
      <c r="Y898">
        <v>5</v>
      </c>
      <c r="Z898" s="57">
        <v>44341</v>
      </c>
      <c r="AA898" t="s">
        <v>317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4:34" x14ac:dyDescent="0.35">
      <c r="Y899">
        <v>10</v>
      </c>
      <c r="Z899" s="57">
        <v>44480</v>
      </c>
      <c r="AA899" t="s">
        <v>410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4:34" x14ac:dyDescent="0.35">
      <c r="Y900">
        <v>12</v>
      </c>
      <c r="Z900" s="57">
        <v>44540</v>
      </c>
      <c r="AA900" t="s">
        <v>502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4:34" x14ac:dyDescent="0.35">
      <c r="X901">
        <v>2023</v>
      </c>
      <c r="Y901">
        <v>5</v>
      </c>
      <c r="Z901" s="57">
        <v>45063</v>
      </c>
      <c r="AA901" t="s">
        <v>1551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4:34" x14ac:dyDescent="0.35">
      <c r="Z902" t="s">
        <v>1552</v>
      </c>
      <c r="AA902" t="s">
        <v>1551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4:34" x14ac:dyDescent="0.35">
      <c r="Y903">
        <v>6</v>
      </c>
      <c r="Z903" t="s">
        <v>1636</v>
      </c>
      <c r="AA903" t="s">
        <v>1635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4:34" x14ac:dyDescent="0.35">
      <c r="Z904" t="s">
        <v>1640</v>
      </c>
      <c r="AA904" t="s">
        <v>1635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4:34" x14ac:dyDescent="0.35">
      <c r="Z905" s="57">
        <v>45103</v>
      </c>
      <c r="AA905" t="s">
        <v>1652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4:34" x14ac:dyDescent="0.35">
      <c r="Y906">
        <v>7</v>
      </c>
      <c r="Z906" s="57">
        <v>45138</v>
      </c>
      <c r="AA906" t="s">
        <v>1747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4:34" x14ac:dyDescent="0.35">
      <c r="Y907">
        <v>9</v>
      </c>
      <c r="Z907" t="s">
        <v>1878</v>
      </c>
      <c r="AA907" t="s">
        <v>1880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4:34" x14ac:dyDescent="0.35">
      <c r="Z908" s="57">
        <v>45188</v>
      </c>
      <c r="AA908" t="s">
        <v>1909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4:34" x14ac:dyDescent="0.35">
      <c r="Y909">
        <v>10</v>
      </c>
      <c r="Z909" s="57">
        <v>45202</v>
      </c>
      <c r="AA909" t="s">
        <v>1990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4:34" x14ac:dyDescent="0.35">
      <c r="Y910">
        <v>11</v>
      </c>
      <c r="Z910" s="57">
        <v>45231</v>
      </c>
      <c r="AA910" t="s">
        <v>2091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4:34" x14ac:dyDescent="0.35">
      <c r="Y911">
        <v>4</v>
      </c>
      <c r="Z911" t="s">
        <v>1455</v>
      </c>
      <c r="AA911" t="s">
        <v>1454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4:34" x14ac:dyDescent="0.35">
      <c r="X912">
        <v>2025</v>
      </c>
      <c r="Y912">
        <v>3</v>
      </c>
      <c r="Z912" s="57">
        <v>45720</v>
      </c>
      <c r="AA912" t="s">
        <v>3505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Z913" s="57">
        <v>45730</v>
      </c>
      <c r="AA913" t="s">
        <v>3528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W914" s="36" t="s">
        <v>1528</v>
      </c>
      <c r="X914" s="36"/>
      <c r="Y914" s="36"/>
      <c r="Z914" s="36"/>
      <c r="AA914" s="36"/>
      <c r="AB914" s="37">
        <v>0</v>
      </c>
      <c r="AC914" s="37"/>
      <c r="AD914" s="37"/>
      <c r="AE914" s="37"/>
      <c r="AF914" s="37"/>
      <c r="AG914" s="37"/>
      <c r="AH914" s="37">
        <v>0</v>
      </c>
    </row>
    <row r="915" spans="23:34" x14ac:dyDescent="0.35">
      <c r="W915" t="s">
        <v>1697</v>
      </c>
      <c r="X915">
        <v>2021</v>
      </c>
      <c r="Y915">
        <v>9</v>
      </c>
      <c r="Z915" s="57">
        <v>44440</v>
      </c>
      <c r="AA915" t="s">
        <v>363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W916" s="36" t="s">
        <v>1789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5">
      <c r="W917" t="s">
        <v>1620</v>
      </c>
      <c r="X917">
        <v>2023</v>
      </c>
      <c r="Y917">
        <v>6</v>
      </c>
      <c r="Z917" s="57">
        <v>45085</v>
      </c>
      <c r="AA917" t="s">
        <v>1618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8</v>
      </c>
      <c r="Z918" s="57">
        <v>45153</v>
      </c>
      <c r="AA918" t="s">
        <v>1811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W919" s="36" t="s">
        <v>1790</v>
      </c>
      <c r="X919" s="36"/>
      <c r="Y919" s="36"/>
      <c r="Z919" s="36"/>
      <c r="AA919" s="36"/>
      <c r="AB919" s="37">
        <v>0</v>
      </c>
      <c r="AC919" s="37"/>
      <c r="AD919" s="37"/>
      <c r="AE919" s="37"/>
      <c r="AF919" s="37"/>
      <c r="AG919" s="37"/>
      <c r="AH919" s="37">
        <v>0</v>
      </c>
    </row>
    <row r="920" spans="23:34" x14ac:dyDescent="0.35">
      <c r="W920" t="s">
        <v>1702</v>
      </c>
      <c r="X920">
        <v>2023</v>
      </c>
      <c r="Y920">
        <v>9</v>
      </c>
      <c r="Z920" s="57">
        <v>45178</v>
      </c>
      <c r="AA920" t="s">
        <v>1893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W921" s="36" t="s">
        <v>1986</v>
      </c>
      <c r="X921" s="36"/>
      <c r="Y921" s="36"/>
      <c r="Z921" s="36"/>
      <c r="AA921" s="36"/>
      <c r="AB921" s="37">
        <v>0</v>
      </c>
      <c r="AC921" s="37"/>
      <c r="AD921" s="37"/>
      <c r="AE921" s="37"/>
      <c r="AF921" s="37"/>
      <c r="AG921" s="37"/>
      <c r="AH921" s="37">
        <v>0</v>
      </c>
    </row>
    <row r="922" spans="23:34" x14ac:dyDescent="0.35">
      <c r="W922" t="s">
        <v>1704</v>
      </c>
      <c r="X922">
        <v>2023</v>
      </c>
      <c r="Y922">
        <v>9</v>
      </c>
      <c r="Z922" s="57">
        <v>45180</v>
      </c>
      <c r="AA922" t="s">
        <v>1896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Y923">
        <v>12</v>
      </c>
      <c r="Z923" s="57">
        <v>45261</v>
      </c>
      <c r="AA923" t="s">
        <v>2178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X924">
        <v>2024</v>
      </c>
      <c r="Y924">
        <v>10</v>
      </c>
      <c r="Z924" s="57">
        <v>45580</v>
      </c>
      <c r="AA924" t="s">
        <v>3015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5">
      <c r="Y925">
        <v>11</v>
      </c>
      <c r="Z925" s="57">
        <v>45601</v>
      </c>
      <c r="AA925" t="s">
        <v>3107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Z926" s="57">
        <v>45622</v>
      </c>
      <c r="AA926" t="s">
        <v>3139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Y927">
        <v>4</v>
      </c>
      <c r="Z927" s="57">
        <v>45411</v>
      </c>
      <c r="AA927" t="s">
        <v>2522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X928">
        <v>2025</v>
      </c>
      <c r="Y928">
        <v>2</v>
      </c>
      <c r="Z928" s="57">
        <v>45700</v>
      </c>
      <c r="AA928" t="s">
        <v>3451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W929" s="36" t="s">
        <v>1987</v>
      </c>
      <c r="X929" s="36"/>
      <c r="Y929" s="36"/>
      <c r="Z929" s="36"/>
      <c r="AA929" s="36"/>
      <c r="AB929" s="37">
        <v>0</v>
      </c>
      <c r="AC929" s="37"/>
      <c r="AD929" s="37"/>
      <c r="AE929" s="37"/>
      <c r="AF929" s="37"/>
      <c r="AG929" s="37"/>
      <c r="AH929" s="37">
        <v>0</v>
      </c>
    </row>
    <row r="930" spans="23:34" x14ac:dyDescent="0.35">
      <c r="W930" t="s">
        <v>2012</v>
      </c>
      <c r="X930">
        <v>2023</v>
      </c>
      <c r="Y930">
        <v>10</v>
      </c>
      <c r="Z930" s="57">
        <v>45216</v>
      </c>
      <c r="AA930" t="s">
        <v>2013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AA931" t="s">
        <v>2014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Z932" t="s">
        <v>2018</v>
      </c>
      <c r="AA932" t="s">
        <v>2017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Z933" s="57">
        <v>45224</v>
      </c>
      <c r="AA933" t="s">
        <v>2020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AA934" t="s">
        <v>2021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Z935" s="57">
        <v>45225</v>
      </c>
      <c r="AA935" t="s">
        <v>2031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Z936" s="57">
        <v>45227</v>
      </c>
      <c r="AA936" t="s">
        <v>2034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AA937" t="s">
        <v>2035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Z938" s="57">
        <v>45229</v>
      </c>
      <c r="AA938" t="s">
        <v>2090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Y939">
        <v>11</v>
      </c>
      <c r="Z939" s="57">
        <v>45236</v>
      </c>
      <c r="AA939" t="s">
        <v>2151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2152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45240</v>
      </c>
      <c r="AA941" t="s">
        <v>2155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AA942" t="s">
        <v>2156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Z943" s="57">
        <v>45245</v>
      </c>
      <c r="AA943" t="s">
        <v>2157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Z944" s="57">
        <v>45247</v>
      </c>
      <c r="AA944" t="s">
        <v>2162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AA945" t="s">
        <v>2163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Z946" s="57">
        <v>45251</v>
      </c>
      <c r="AA946" t="s">
        <v>2165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AA947" t="s">
        <v>2166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Z948" s="57">
        <v>45254</v>
      </c>
      <c r="AA948" t="s">
        <v>2168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AA949" t="s">
        <v>2169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Z950" s="57">
        <v>45258</v>
      </c>
      <c r="AA950" t="s">
        <v>2172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AA951" t="s">
        <v>2173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Y952">
        <v>12</v>
      </c>
      <c r="Z952" s="57">
        <v>45261</v>
      </c>
      <c r="AA952" t="s">
        <v>2176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AA953" t="s">
        <v>2177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Z954" s="57">
        <v>45264</v>
      </c>
      <c r="AA954" t="s">
        <v>2181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AA955" t="s">
        <v>2182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Z956" s="57">
        <v>45269</v>
      </c>
      <c r="AA956" t="s">
        <v>2187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AA957" t="s">
        <v>2188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Z958" s="57">
        <v>45274</v>
      </c>
      <c r="AA958" t="s">
        <v>2190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45275</v>
      </c>
      <c r="AA959" t="s">
        <v>2191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Z960" s="57">
        <v>45276</v>
      </c>
      <c r="AA960" t="s">
        <v>2196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5">
      <c r="AA961" t="s">
        <v>2197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5">
      <c r="Z962" s="57">
        <v>45281</v>
      </c>
      <c r="AA962" t="s">
        <v>2203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5">
      <c r="AA963" t="s">
        <v>2204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5">
      <c r="Z964" s="57">
        <v>45287</v>
      </c>
      <c r="AA964" t="s">
        <v>2209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5">
      <c r="AA965" t="s">
        <v>2210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5">
      <c r="Z966" s="57">
        <v>45290</v>
      </c>
      <c r="AA966" t="s">
        <v>2211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5">
      <c r="AA967" t="s">
        <v>2212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5">
      <c r="X968">
        <v>2024</v>
      </c>
      <c r="Y968">
        <v>1</v>
      </c>
      <c r="Z968" s="57">
        <v>45301</v>
      </c>
      <c r="AA968" t="s">
        <v>2277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5">
      <c r="AA969" t="s">
        <v>2278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5">
      <c r="Z970" s="57">
        <v>45311</v>
      </c>
      <c r="AA970" t="s">
        <v>2287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5">
      <c r="AA971" t="s">
        <v>2288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5">
      <c r="Z972" s="57">
        <v>45320</v>
      </c>
      <c r="AA972" t="s">
        <v>2298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5">
      <c r="AA973" t="s">
        <v>2299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5">
      <c r="Z974" s="57">
        <v>45322</v>
      </c>
      <c r="AA974" t="s">
        <v>2300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5">
      <c r="AA975" t="s">
        <v>2301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5">
      <c r="Y976">
        <v>2</v>
      </c>
      <c r="Z976" s="57">
        <v>45325</v>
      </c>
      <c r="AA976" t="s">
        <v>2345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AA977" t="s">
        <v>2346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2347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Z979" s="57">
        <v>45328</v>
      </c>
      <c r="AA979" t="s">
        <v>2349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AA980" t="s">
        <v>2350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Z981" s="57">
        <v>45341</v>
      </c>
      <c r="AA981" t="s">
        <v>2357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Z982" s="57">
        <v>45342</v>
      </c>
      <c r="AA982" t="s">
        <v>2358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Z983" s="57">
        <v>45348</v>
      </c>
      <c r="AA983" t="s">
        <v>2368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AA984" t="s">
        <v>2369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Z985" s="57">
        <v>45350</v>
      </c>
      <c r="AA985" t="s">
        <v>2372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Y986">
        <v>3</v>
      </c>
      <c r="Z986" s="57">
        <v>45356</v>
      </c>
      <c r="AA986" t="s">
        <v>2426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AA987" t="s">
        <v>2427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Z988" s="57">
        <v>45364</v>
      </c>
      <c r="AA988" t="s">
        <v>2435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AA989" t="s">
        <v>2436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Z990" s="57">
        <v>45367</v>
      </c>
      <c r="AA990" t="s">
        <v>2443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AA991" t="s">
        <v>2444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Z992" s="57">
        <v>45370</v>
      </c>
      <c r="AA992" t="s">
        <v>2445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AA993" t="s">
        <v>2446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Z994" s="57">
        <v>45380</v>
      </c>
      <c r="AA994" t="s">
        <v>2453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AA995" t="s">
        <v>2454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Y996">
        <v>5</v>
      </c>
      <c r="Z996" s="57">
        <v>45416</v>
      </c>
      <c r="AA996" t="s">
        <v>2550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AA997" t="s">
        <v>2551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Z998" s="57">
        <v>45421</v>
      </c>
      <c r="AA998" t="s">
        <v>2559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AA999" t="s">
        <v>2560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Z1000" s="57">
        <v>45426</v>
      </c>
      <c r="AA1000" t="s">
        <v>2563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Z1001" s="57">
        <v>45429</v>
      </c>
      <c r="AA1001" t="s">
        <v>2564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2565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45441</v>
      </c>
      <c r="AA1003" t="s">
        <v>2576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2577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Y1005">
        <v>6</v>
      </c>
      <c r="Z1005" s="57">
        <v>45449</v>
      </c>
      <c r="AA1005" t="s">
        <v>2640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AA1006" t="s">
        <v>2641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Z1007" s="57">
        <v>45455</v>
      </c>
      <c r="AA1007" t="s">
        <v>2645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AA1008" t="s">
        <v>2647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Z1009" s="57">
        <v>45457</v>
      </c>
      <c r="AA1009" t="s">
        <v>2648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AA1010" t="s">
        <v>2649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Z1011" s="57">
        <v>45471</v>
      </c>
      <c r="AA1011" t="s">
        <v>2664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AA1012" t="s">
        <v>2665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Y1013">
        <v>7</v>
      </c>
      <c r="Z1013" s="57">
        <v>45482</v>
      </c>
      <c r="AA1013" t="s">
        <v>2757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AA1014" t="s">
        <v>2758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Z1015" s="57">
        <v>45498</v>
      </c>
      <c r="AA1015" t="s">
        <v>2768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AA1016" t="s">
        <v>2769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Z1017" s="57">
        <v>45500</v>
      </c>
      <c r="AA1017" t="s">
        <v>2772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Y1018">
        <v>8</v>
      </c>
      <c r="Z1018" s="57">
        <v>45509</v>
      </c>
      <c r="AA1018" t="s">
        <v>2841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Z1019" s="57">
        <v>45511</v>
      </c>
      <c r="AA1019" t="s">
        <v>2851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AA1020" t="s">
        <v>2852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Z1021" s="57">
        <v>45516</v>
      </c>
      <c r="AA1021" t="s">
        <v>2857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Z1022" s="57">
        <v>45521</v>
      </c>
      <c r="AA1022" t="s">
        <v>2862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AA1023" t="s">
        <v>2863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45525</v>
      </c>
      <c r="AA1024" t="s">
        <v>2865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2866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45532</v>
      </c>
      <c r="AA1026" t="s">
        <v>2873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AA1027" t="s">
        <v>2874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Y1028">
        <v>9</v>
      </c>
      <c r="Z1028" s="57">
        <v>45537</v>
      </c>
      <c r="AA1028" t="s">
        <v>2935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AA1029" t="s">
        <v>2936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Z1030" s="57">
        <v>45541</v>
      </c>
      <c r="AA1030" t="s">
        <v>2941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AA1031" t="s">
        <v>2942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Z1032" s="57">
        <v>45549</v>
      </c>
      <c r="AA1032" t="s">
        <v>2947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AA1033" t="s">
        <v>2948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Z1034" s="57">
        <v>45556</v>
      </c>
      <c r="AA1034" t="s">
        <v>2949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AA1035" t="s">
        <v>2950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Z1036" s="57">
        <v>45558</v>
      </c>
      <c r="AA1036" t="s">
        <v>2952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AA1037" t="s">
        <v>2953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Z1038" s="57">
        <v>45563</v>
      </c>
      <c r="AA1038" t="s">
        <v>2957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AA1039" t="s">
        <v>2958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Y1040">
        <v>10</v>
      </c>
      <c r="Z1040" s="57">
        <v>45569</v>
      </c>
      <c r="AA1040" t="s">
        <v>3007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45574</v>
      </c>
      <c r="AA1041" t="s">
        <v>3009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3010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45577</v>
      </c>
      <c r="AA1043" t="s">
        <v>3012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3013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Z1045" s="57">
        <v>45580</v>
      </c>
      <c r="AA1045" t="s">
        <v>3016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AA1046" t="s">
        <v>3017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Z1047" s="57">
        <v>45587</v>
      </c>
      <c r="AA1047" t="s">
        <v>3024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AA1048" t="s">
        <v>3025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Z1049" s="57">
        <v>45591</v>
      </c>
      <c r="AA1049" t="s">
        <v>3029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AA1050" t="s">
        <v>3030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Y1051">
        <v>11</v>
      </c>
      <c r="Z1051" s="57">
        <v>45597</v>
      </c>
      <c r="AA1051" t="s">
        <v>3104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45598</v>
      </c>
      <c r="AA1052" t="s">
        <v>3103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Z1053" s="57">
        <v>45601</v>
      </c>
      <c r="AA1053" t="s">
        <v>3110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45603</v>
      </c>
      <c r="AA1054" t="s">
        <v>3111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3112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Z1056" s="57">
        <v>45612</v>
      </c>
      <c r="AA1056" t="s">
        <v>3127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AA1057" t="s">
        <v>3128</v>
      </c>
      <c r="AB1057" s="18">
        <v>5914.9</v>
      </c>
      <c r="AC1057" s="18"/>
      <c r="AD1057" s="18"/>
      <c r="AE1057" s="18"/>
      <c r="AF1057" s="18"/>
      <c r="AG1057" s="18"/>
      <c r="AH1057" s="18">
        <v>5914.9</v>
      </c>
    </row>
    <row r="1058" spans="25:34" x14ac:dyDescent="0.35">
      <c r="Z1058" s="57">
        <v>45616</v>
      </c>
      <c r="AA1058" t="s">
        <v>3130</v>
      </c>
      <c r="AB1058" s="18">
        <v>625</v>
      </c>
      <c r="AC1058" s="18"/>
      <c r="AD1058" s="18"/>
      <c r="AE1058" s="18"/>
      <c r="AF1058" s="18"/>
      <c r="AG1058" s="18"/>
      <c r="AH1058" s="18">
        <v>625</v>
      </c>
    </row>
    <row r="1059" spans="25:34" x14ac:dyDescent="0.35">
      <c r="AA1059" t="s">
        <v>3131</v>
      </c>
      <c r="AB1059" s="18">
        <v>28595.5</v>
      </c>
      <c r="AC1059" s="18"/>
      <c r="AD1059" s="18"/>
      <c r="AE1059" s="18"/>
      <c r="AF1059" s="18"/>
      <c r="AG1059" s="18"/>
      <c r="AH1059" s="18">
        <v>28595.5</v>
      </c>
    </row>
    <row r="1060" spans="25:34" x14ac:dyDescent="0.35">
      <c r="Z1060" s="57">
        <v>45623</v>
      </c>
      <c r="AA1060" t="s">
        <v>3142</v>
      </c>
      <c r="AB1060" s="18">
        <v>187.5</v>
      </c>
      <c r="AC1060" s="18"/>
      <c r="AD1060" s="18"/>
      <c r="AE1060" s="18"/>
      <c r="AF1060" s="18"/>
      <c r="AG1060" s="18"/>
      <c r="AH1060" s="18">
        <v>187.5</v>
      </c>
    </row>
    <row r="1061" spans="25:34" x14ac:dyDescent="0.35">
      <c r="AA1061" t="s">
        <v>3143</v>
      </c>
      <c r="AB1061" s="18">
        <v>13485</v>
      </c>
      <c r="AC1061" s="18"/>
      <c r="AD1061" s="18"/>
      <c r="AE1061" s="18"/>
      <c r="AF1061" s="18"/>
      <c r="AG1061" s="18"/>
      <c r="AH1061" s="18">
        <v>13485</v>
      </c>
    </row>
    <row r="1062" spans="25:34" x14ac:dyDescent="0.35">
      <c r="Y1062">
        <v>12</v>
      </c>
      <c r="Z1062" s="57">
        <v>45628</v>
      </c>
      <c r="AA1062" t="s">
        <v>3210</v>
      </c>
      <c r="AB1062" s="18">
        <v>312.5</v>
      </c>
      <c r="AC1062" s="18"/>
      <c r="AD1062" s="18"/>
      <c r="AE1062" s="18"/>
      <c r="AF1062" s="18"/>
      <c r="AG1062" s="18"/>
      <c r="AH1062" s="18">
        <v>312.5</v>
      </c>
    </row>
    <row r="1063" spans="25:34" x14ac:dyDescent="0.35">
      <c r="AA1063" t="s">
        <v>3211</v>
      </c>
      <c r="AB1063" s="18">
        <v>15334.5</v>
      </c>
      <c r="AC1063" s="18"/>
      <c r="AD1063" s="18"/>
      <c r="AE1063" s="18"/>
      <c r="AF1063" s="18"/>
      <c r="AG1063" s="18"/>
      <c r="AH1063" s="18">
        <v>15334.5</v>
      </c>
    </row>
    <row r="1064" spans="25:34" x14ac:dyDescent="0.35">
      <c r="Z1064" s="57">
        <v>45631</v>
      </c>
      <c r="AA1064" t="s">
        <v>3215</v>
      </c>
      <c r="AB1064" s="18">
        <v>62.5</v>
      </c>
      <c r="AC1064" s="18"/>
      <c r="AD1064" s="18"/>
      <c r="AE1064" s="18"/>
      <c r="AF1064" s="18"/>
      <c r="AG1064" s="18"/>
      <c r="AH1064" s="18">
        <v>62.5</v>
      </c>
    </row>
    <row r="1065" spans="25:34" x14ac:dyDescent="0.35">
      <c r="AA1065" t="s">
        <v>3216</v>
      </c>
      <c r="AB1065" s="18">
        <v>25002</v>
      </c>
      <c r="AC1065" s="18"/>
      <c r="AD1065" s="18"/>
      <c r="AE1065" s="18"/>
      <c r="AF1065" s="18"/>
      <c r="AG1065" s="18"/>
      <c r="AH1065" s="18">
        <v>25002</v>
      </c>
    </row>
    <row r="1066" spans="25:34" x14ac:dyDescent="0.35">
      <c r="Z1066" s="57">
        <v>45633</v>
      </c>
      <c r="AA1066" t="s">
        <v>3222</v>
      </c>
      <c r="AB1066" s="18">
        <v>975</v>
      </c>
      <c r="AC1066" s="18"/>
      <c r="AD1066" s="18"/>
      <c r="AE1066" s="18"/>
      <c r="AF1066" s="18"/>
      <c r="AG1066" s="18"/>
      <c r="AH1066" s="18">
        <v>975</v>
      </c>
    </row>
    <row r="1067" spans="25:34" x14ac:dyDescent="0.35">
      <c r="Z1067" t="s">
        <v>3223</v>
      </c>
      <c r="AA1067" t="s">
        <v>3227</v>
      </c>
      <c r="AB1067" s="18">
        <v>62.5</v>
      </c>
      <c r="AC1067" s="18"/>
      <c r="AD1067" s="18"/>
      <c r="AE1067" s="18"/>
      <c r="AF1067" s="18"/>
      <c r="AG1067" s="18"/>
      <c r="AH1067" s="18">
        <v>62.5</v>
      </c>
    </row>
    <row r="1068" spans="25:34" x14ac:dyDescent="0.35">
      <c r="AA1068" t="s">
        <v>3228</v>
      </c>
      <c r="AB1068" s="18">
        <v>4892.5</v>
      </c>
      <c r="AC1068" s="18"/>
      <c r="AD1068" s="18"/>
      <c r="AE1068" s="18"/>
      <c r="AF1068" s="18"/>
      <c r="AG1068" s="18"/>
      <c r="AH1068" s="18">
        <v>4892.5</v>
      </c>
    </row>
    <row r="1069" spans="25:34" x14ac:dyDescent="0.35">
      <c r="Z1069" t="s">
        <v>3240</v>
      </c>
      <c r="AA1069" t="s">
        <v>3241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5">
      <c r="AA1070" t="s">
        <v>3242</v>
      </c>
      <c r="AB1070" s="18">
        <v>4996.5</v>
      </c>
      <c r="AC1070" s="18"/>
      <c r="AD1070" s="18"/>
      <c r="AE1070" s="18"/>
      <c r="AF1070" s="18"/>
      <c r="AG1070" s="18"/>
      <c r="AH1070" s="18">
        <v>4996.5</v>
      </c>
    </row>
    <row r="1071" spans="25:34" x14ac:dyDescent="0.35">
      <c r="Z1071" t="s">
        <v>3247</v>
      </c>
      <c r="AA1071" t="s">
        <v>3249</v>
      </c>
      <c r="AB1071" s="18">
        <v>125</v>
      </c>
      <c r="AC1071" s="18"/>
      <c r="AD1071" s="18"/>
      <c r="AE1071" s="18"/>
      <c r="AF1071" s="18"/>
      <c r="AG1071" s="18"/>
      <c r="AH1071" s="18">
        <v>125</v>
      </c>
    </row>
    <row r="1072" spans="25:34" x14ac:dyDescent="0.35">
      <c r="AA1072" t="s">
        <v>3250</v>
      </c>
      <c r="AB1072" s="18">
        <v>8989</v>
      </c>
      <c r="AC1072" s="18"/>
      <c r="AD1072" s="18"/>
      <c r="AE1072" s="18"/>
      <c r="AF1072" s="18"/>
      <c r="AG1072" s="18"/>
      <c r="AH1072" s="18">
        <v>8989</v>
      </c>
    </row>
    <row r="1073" spans="24:34" x14ac:dyDescent="0.35">
      <c r="Z1073" t="s">
        <v>3262</v>
      </c>
      <c r="AA1073" t="s">
        <v>3263</v>
      </c>
      <c r="AB1073" s="18">
        <v>312.5</v>
      </c>
      <c r="AC1073" s="18"/>
      <c r="AD1073" s="18"/>
      <c r="AE1073" s="18"/>
      <c r="AF1073" s="18"/>
      <c r="AG1073" s="18"/>
      <c r="AH1073" s="18">
        <v>312.5</v>
      </c>
    </row>
    <row r="1074" spans="24:34" x14ac:dyDescent="0.35">
      <c r="AA1074" t="s">
        <v>3264</v>
      </c>
      <c r="AB1074" s="18">
        <v>13814.5</v>
      </c>
      <c r="AC1074" s="18"/>
      <c r="AD1074" s="18"/>
      <c r="AE1074" s="18"/>
      <c r="AF1074" s="18"/>
      <c r="AG1074" s="18"/>
      <c r="AH1074" s="18">
        <v>13814.5</v>
      </c>
    </row>
    <row r="1075" spans="24:34" x14ac:dyDescent="0.35">
      <c r="Z1075" t="s">
        <v>3271</v>
      </c>
      <c r="AA1075" t="s">
        <v>3273</v>
      </c>
      <c r="AB1075" s="18">
        <v>13999.5</v>
      </c>
      <c r="AC1075" s="18"/>
      <c r="AD1075" s="18"/>
      <c r="AE1075" s="18"/>
      <c r="AF1075" s="18"/>
      <c r="AG1075" s="18"/>
      <c r="AH1075" s="18">
        <v>13999.5</v>
      </c>
    </row>
    <row r="1076" spans="24:34" x14ac:dyDescent="0.35">
      <c r="Y1076">
        <v>4</v>
      </c>
      <c r="Z1076" s="57">
        <v>45388</v>
      </c>
      <c r="AA1076" t="s">
        <v>2511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4:34" x14ac:dyDescent="0.35">
      <c r="Z1077" s="57">
        <v>45394</v>
      </c>
      <c r="AA1077" t="s">
        <v>2513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4:34" x14ac:dyDescent="0.35">
      <c r="AA1078" t="s">
        <v>2514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4:34" x14ac:dyDescent="0.35">
      <c r="Z1079" s="57">
        <v>45411</v>
      </c>
      <c r="AA1079" t="s">
        <v>2526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4:34" x14ac:dyDescent="0.35">
      <c r="AA1080" t="s">
        <v>2528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4:34" x14ac:dyDescent="0.35">
      <c r="X1081">
        <v>2025</v>
      </c>
      <c r="Y1081">
        <v>1</v>
      </c>
      <c r="Z1081" s="57">
        <v>45660</v>
      </c>
      <c r="AA1081" t="s">
        <v>3336</v>
      </c>
      <c r="AB1081" s="18">
        <v>312.5</v>
      </c>
      <c r="AC1081" s="18"/>
      <c r="AD1081" s="18"/>
      <c r="AE1081" s="18"/>
      <c r="AF1081" s="18"/>
      <c r="AG1081" s="18"/>
      <c r="AH1081" s="18">
        <v>312.5</v>
      </c>
    </row>
    <row r="1082" spans="24:34" x14ac:dyDescent="0.35">
      <c r="AA1082" t="s">
        <v>3337</v>
      </c>
      <c r="AB1082" s="18">
        <v>24282.5</v>
      </c>
      <c r="AC1082" s="18"/>
      <c r="AD1082" s="18"/>
      <c r="AE1082" s="18"/>
      <c r="AF1082" s="18"/>
      <c r="AG1082" s="18"/>
      <c r="AH1082" s="18">
        <v>24282.5</v>
      </c>
    </row>
    <row r="1083" spans="24:34" x14ac:dyDescent="0.35">
      <c r="Z1083" s="57">
        <v>45665</v>
      </c>
      <c r="AA1083" t="s">
        <v>3341</v>
      </c>
      <c r="AB1083" s="18">
        <v>125</v>
      </c>
      <c r="AC1083" s="18"/>
      <c r="AD1083" s="18"/>
      <c r="AE1083" s="18"/>
      <c r="AF1083" s="18"/>
      <c r="AG1083" s="18"/>
      <c r="AH1083" s="18">
        <v>125</v>
      </c>
    </row>
    <row r="1084" spans="24:34" x14ac:dyDescent="0.35">
      <c r="AA1084" t="s">
        <v>3342</v>
      </c>
      <c r="AB1084" s="18">
        <v>14107.5</v>
      </c>
      <c r="AC1084" s="18"/>
      <c r="AD1084" s="18"/>
      <c r="AE1084" s="18"/>
      <c r="AF1084" s="18"/>
      <c r="AG1084" s="18"/>
      <c r="AH1084" s="18">
        <v>14107.5</v>
      </c>
    </row>
    <row r="1085" spans="24:34" x14ac:dyDescent="0.35">
      <c r="Z1085" s="57">
        <v>45667</v>
      </c>
      <c r="AA1085" t="s">
        <v>3343</v>
      </c>
      <c r="AB1085" s="18">
        <v>62.5</v>
      </c>
      <c r="AC1085" s="18"/>
      <c r="AD1085" s="18"/>
      <c r="AE1085" s="18"/>
      <c r="AF1085" s="18"/>
      <c r="AG1085" s="18"/>
      <c r="AH1085" s="18">
        <v>62.5</v>
      </c>
    </row>
    <row r="1086" spans="24:34" x14ac:dyDescent="0.35">
      <c r="AA1086" t="s">
        <v>3344</v>
      </c>
      <c r="AB1086" s="18">
        <v>7416</v>
      </c>
      <c r="AC1086" s="18"/>
      <c r="AD1086" s="18"/>
      <c r="AE1086" s="18"/>
      <c r="AF1086" s="18"/>
      <c r="AG1086" s="18"/>
      <c r="AH1086" s="18">
        <v>7416</v>
      </c>
    </row>
    <row r="1087" spans="24:34" x14ac:dyDescent="0.35">
      <c r="Z1087" s="57">
        <v>45671</v>
      </c>
      <c r="AA1087" t="s">
        <v>3346</v>
      </c>
      <c r="AB1087" s="18">
        <v>187.5</v>
      </c>
      <c r="AC1087" s="18"/>
      <c r="AD1087" s="18"/>
      <c r="AE1087" s="18"/>
      <c r="AF1087" s="18"/>
      <c r="AG1087" s="18"/>
      <c r="AH1087" s="18">
        <v>187.5</v>
      </c>
    </row>
    <row r="1088" spans="24:34" x14ac:dyDescent="0.35">
      <c r="AA1088" t="s">
        <v>3347</v>
      </c>
      <c r="AB1088" s="18">
        <v>13106</v>
      </c>
      <c r="AC1088" s="18"/>
      <c r="AD1088" s="18"/>
      <c r="AE1088" s="18"/>
      <c r="AF1088" s="18"/>
      <c r="AG1088" s="18"/>
      <c r="AH1088" s="18">
        <v>13106</v>
      </c>
    </row>
    <row r="1089" spans="25:34" x14ac:dyDescent="0.35">
      <c r="Z1089" s="57">
        <v>45673</v>
      </c>
      <c r="AA1089" t="s">
        <v>3350</v>
      </c>
      <c r="AB1089" s="18">
        <v>5866</v>
      </c>
      <c r="AC1089" s="18"/>
      <c r="AD1089" s="18"/>
      <c r="AE1089" s="18"/>
      <c r="AF1089" s="18"/>
      <c r="AG1089" s="18"/>
      <c r="AH1089" s="18">
        <v>5866</v>
      </c>
    </row>
    <row r="1090" spans="25:34" x14ac:dyDescent="0.35">
      <c r="Z1090" s="57">
        <v>45674</v>
      </c>
      <c r="AA1090" t="s">
        <v>3351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5">
      <c r="AA1091" t="s">
        <v>3352</v>
      </c>
      <c r="AB1091" s="18">
        <v>8876</v>
      </c>
      <c r="AC1091" s="18"/>
      <c r="AD1091" s="18"/>
      <c r="AE1091" s="18"/>
      <c r="AF1091" s="18"/>
      <c r="AG1091" s="18"/>
      <c r="AH1091" s="18">
        <v>8876</v>
      </c>
    </row>
    <row r="1092" spans="25:34" x14ac:dyDescent="0.35">
      <c r="Z1092" s="57">
        <v>45678</v>
      </c>
      <c r="AA1092" t="s">
        <v>3355</v>
      </c>
      <c r="AB1092" s="18">
        <v>62.5</v>
      </c>
      <c r="AC1092" s="18"/>
      <c r="AD1092" s="18"/>
      <c r="AE1092" s="18"/>
      <c r="AF1092" s="18"/>
      <c r="AG1092" s="18"/>
      <c r="AH1092" s="18">
        <v>62.5</v>
      </c>
    </row>
    <row r="1093" spans="25:34" x14ac:dyDescent="0.35">
      <c r="AA1093" t="s">
        <v>3356</v>
      </c>
      <c r="AB1093" s="18">
        <v>3364.5</v>
      </c>
      <c r="AC1093" s="18"/>
      <c r="AD1093" s="18"/>
      <c r="AE1093" s="18"/>
      <c r="AF1093" s="18"/>
      <c r="AG1093" s="18"/>
      <c r="AH1093" s="18">
        <v>3364.5</v>
      </c>
    </row>
    <row r="1094" spans="25:34" x14ac:dyDescent="0.35">
      <c r="Z1094" s="57">
        <v>45684</v>
      </c>
      <c r="AA1094" t="s">
        <v>3362</v>
      </c>
      <c r="AB1094" s="18">
        <v>187.5</v>
      </c>
      <c r="AC1094" s="18"/>
      <c r="AD1094" s="18"/>
      <c r="AE1094" s="18"/>
      <c r="AF1094" s="18"/>
      <c r="AG1094" s="18"/>
      <c r="AH1094" s="18">
        <v>187.5</v>
      </c>
    </row>
    <row r="1095" spans="25:34" x14ac:dyDescent="0.35">
      <c r="AA1095" t="s">
        <v>3363</v>
      </c>
      <c r="AB1095" s="18">
        <v>18295</v>
      </c>
      <c r="AC1095" s="18"/>
      <c r="AD1095" s="18"/>
      <c r="AE1095" s="18"/>
      <c r="AF1095" s="18"/>
      <c r="AG1095" s="18"/>
      <c r="AH1095" s="18">
        <v>18295</v>
      </c>
    </row>
    <row r="1096" spans="25:34" x14ac:dyDescent="0.35">
      <c r="Y1096">
        <v>2</v>
      </c>
      <c r="Z1096" s="57">
        <v>45691</v>
      </c>
      <c r="AA1096" t="s">
        <v>3443</v>
      </c>
      <c r="AB1096" s="18">
        <v>125</v>
      </c>
      <c r="AC1096" s="18"/>
      <c r="AD1096" s="18"/>
      <c r="AE1096" s="18"/>
      <c r="AF1096" s="18"/>
      <c r="AG1096" s="18"/>
      <c r="AH1096" s="18">
        <v>125</v>
      </c>
    </row>
    <row r="1097" spans="25:34" x14ac:dyDescent="0.35">
      <c r="AA1097" t="s">
        <v>3444</v>
      </c>
      <c r="AB1097" s="18">
        <v>11513</v>
      </c>
      <c r="AC1097" s="18"/>
      <c r="AD1097" s="18"/>
      <c r="AE1097" s="18"/>
      <c r="AF1097" s="18"/>
      <c r="AG1097" s="18"/>
      <c r="AH1097" s="18">
        <v>11513</v>
      </c>
    </row>
    <row r="1098" spans="25:34" x14ac:dyDescent="0.35">
      <c r="Z1098" s="57">
        <v>45693</v>
      </c>
      <c r="AA1098" t="s">
        <v>3445</v>
      </c>
      <c r="AB1098" s="18">
        <v>62.5</v>
      </c>
      <c r="AC1098" s="18"/>
      <c r="AD1098" s="18"/>
      <c r="AE1098" s="18"/>
      <c r="AF1098" s="18"/>
      <c r="AG1098" s="18"/>
      <c r="AH1098" s="18">
        <v>62.5</v>
      </c>
    </row>
    <row r="1099" spans="25:34" x14ac:dyDescent="0.35">
      <c r="AA1099" t="s">
        <v>3446</v>
      </c>
      <c r="AB1099" s="18">
        <v>7416</v>
      </c>
      <c r="AC1099" s="18"/>
      <c r="AD1099" s="18"/>
      <c r="AE1099" s="18"/>
      <c r="AF1099" s="18"/>
      <c r="AG1099" s="18"/>
      <c r="AH1099" s="18">
        <v>7416</v>
      </c>
    </row>
    <row r="1100" spans="25:34" x14ac:dyDescent="0.35">
      <c r="Z1100" s="57">
        <v>45699</v>
      </c>
      <c r="AA1100" t="s">
        <v>3449</v>
      </c>
      <c r="AB1100" s="18">
        <v>375</v>
      </c>
      <c r="AC1100" s="18"/>
      <c r="AD1100" s="18"/>
      <c r="AE1100" s="18"/>
      <c r="AF1100" s="18"/>
      <c r="AG1100" s="18"/>
      <c r="AH1100" s="18">
        <v>375</v>
      </c>
    </row>
    <row r="1101" spans="25:34" x14ac:dyDescent="0.35">
      <c r="AA1101" t="s">
        <v>3450</v>
      </c>
      <c r="AB1101" s="18">
        <v>33029</v>
      </c>
      <c r="AC1101" s="18"/>
      <c r="AD1101" s="18"/>
      <c r="AE1101" s="18"/>
      <c r="AF1101" s="18"/>
      <c r="AG1101" s="18"/>
      <c r="AH1101" s="18">
        <v>33029</v>
      </c>
    </row>
    <row r="1102" spans="25:34" x14ac:dyDescent="0.35">
      <c r="Z1102" s="57">
        <v>45705</v>
      </c>
      <c r="AA1102" t="s">
        <v>3458</v>
      </c>
      <c r="AB1102" s="18">
        <v>125</v>
      </c>
      <c r="AC1102" s="18"/>
      <c r="AD1102" s="18"/>
      <c r="AE1102" s="18"/>
      <c r="AF1102" s="18"/>
      <c r="AG1102" s="18"/>
      <c r="AH1102" s="18">
        <v>125</v>
      </c>
    </row>
    <row r="1103" spans="25:34" x14ac:dyDescent="0.35">
      <c r="AA1103" t="s">
        <v>3459</v>
      </c>
      <c r="AB1103" s="18">
        <v>9705</v>
      </c>
      <c r="AC1103" s="18"/>
      <c r="AD1103" s="18"/>
      <c r="AE1103" s="18"/>
      <c r="AF1103" s="18"/>
      <c r="AG1103" s="18"/>
      <c r="AH1103" s="18">
        <v>9705</v>
      </c>
    </row>
    <row r="1104" spans="25:34" x14ac:dyDescent="0.35">
      <c r="Z1104" s="57">
        <v>45707</v>
      </c>
      <c r="AA1104" t="s">
        <v>3464</v>
      </c>
      <c r="AB1104" s="18">
        <v>125</v>
      </c>
      <c r="AC1104" s="18"/>
      <c r="AD1104" s="18"/>
      <c r="AE1104" s="18"/>
      <c r="AF1104" s="18"/>
      <c r="AG1104" s="18"/>
      <c r="AH1104" s="18">
        <v>125</v>
      </c>
    </row>
    <row r="1105" spans="25:34" x14ac:dyDescent="0.35">
      <c r="AA1105" t="s">
        <v>3465</v>
      </c>
      <c r="AB1105" s="18">
        <v>11743</v>
      </c>
      <c r="AC1105" s="18"/>
      <c r="AD1105" s="18"/>
      <c r="AE1105" s="18"/>
      <c r="AF1105" s="18"/>
      <c r="AG1105" s="18"/>
      <c r="AH1105" s="18">
        <v>11743</v>
      </c>
    </row>
    <row r="1106" spans="25:34" x14ac:dyDescent="0.35">
      <c r="Z1106" s="57">
        <v>45712</v>
      </c>
      <c r="AA1106" t="s">
        <v>3466</v>
      </c>
      <c r="AB1106" s="18">
        <v>312.5</v>
      </c>
      <c r="AC1106" s="18"/>
      <c r="AD1106" s="18"/>
      <c r="AE1106" s="18"/>
      <c r="AF1106" s="18"/>
      <c r="AG1106" s="18"/>
      <c r="AH1106" s="18">
        <v>312.5</v>
      </c>
    </row>
    <row r="1107" spans="25:34" x14ac:dyDescent="0.35">
      <c r="AA1107" t="s">
        <v>3467</v>
      </c>
      <c r="AB1107" s="18">
        <v>25722.5</v>
      </c>
      <c r="AC1107" s="18"/>
      <c r="AD1107" s="18"/>
      <c r="AE1107" s="18"/>
      <c r="AF1107" s="18"/>
      <c r="AG1107" s="18"/>
      <c r="AH1107" s="18">
        <v>25722.5</v>
      </c>
    </row>
    <row r="1108" spans="25:34" x14ac:dyDescent="0.35">
      <c r="Y1108">
        <v>3</v>
      </c>
      <c r="Z1108" s="57">
        <v>45720</v>
      </c>
      <c r="AA1108" t="s">
        <v>3516</v>
      </c>
      <c r="AB1108" s="18">
        <v>312.5</v>
      </c>
      <c r="AC1108" s="18"/>
      <c r="AD1108" s="18"/>
      <c r="AE1108" s="18"/>
      <c r="AF1108" s="18"/>
      <c r="AG1108" s="18"/>
      <c r="AH1108" s="18">
        <v>312.5</v>
      </c>
    </row>
    <row r="1109" spans="25:34" x14ac:dyDescent="0.35">
      <c r="AA1109" t="s">
        <v>3517</v>
      </c>
      <c r="AB1109" s="18">
        <v>28810.5</v>
      </c>
      <c r="AC1109" s="18"/>
      <c r="AD1109" s="18"/>
      <c r="AE1109" s="18"/>
      <c r="AF1109" s="18"/>
      <c r="AG1109" s="18"/>
      <c r="AH1109" s="18">
        <v>28810.5</v>
      </c>
    </row>
    <row r="1110" spans="25:34" x14ac:dyDescent="0.35">
      <c r="Z1110" s="57">
        <v>45723</v>
      </c>
      <c r="AA1110" t="s">
        <v>3521</v>
      </c>
      <c r="AB1110" s="18">
        <v>460</v>
      </c>
      <c r="AC1110" s="18"/>
      <c r="AD1110" s="18"/>
      <c r="AE1110" s="18"/>
      <c r="AF1110" s="18"/>
      <c r="AG1110" s="18"/>
      <c r="AH1110" s="18">
        <v>460</v>
      </c>
    </row>
    <row r="1111" spans="25:34" x14ac:dyDescent="0.35">
      <c r="Z1111" s="57">
        <v>45726</v>
      </c>
      <c r="AA1111" t="s">
        <v>3522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5">
      <c r="AA1112" t="s">
        <v>3523</v>
      </c>
      <c r="AB1112" s="18">
        <v>14759</v>
      </c>
      <c r="AC1112" s="18"/>
      <c r="AD1112" s="18"/>
      <c r="AE1112" s="18"/>
      <c r="AF1112" s="18"/>
      <c r="AG1112" s="18"/>
      <c r="AH1112" s="18">
        <v>14759</v>
      </c>
    </row>
    <row r="1113" spans="25:34" x14ac:dyDescent="0.35">
      <c r="Z1113" s="57">
        <v>45731</v>
      </c>
      <c r="AA1113" t="s">
        <v>3534</v>
      </c>
      <c r="AB1113" s="18">
        <v>187.5</v>
      </c>
      <c r="AC1113" s="18"/>
      <c r="AD1113" s="18"/>
      <c r="AE1113" s="18"/>
      <c r="AF1113" s="18"/>
      <c r="AG1113" s="18"/>
      <c r="AH1113" s="18">
        <v>187.5</v>
      </c>
    </row>
    <row r="1114" spans="25:34" x14ac:dyDescent="0.35">
      <c r="AA1114" t="s">
        <v>3535</v>
      </c>
      <c r="AB1114" s="18">
        <v>9075</v>
      </c>
      <c r="AC1114" s="18"/>
      <c r="AD1114" s="18"/>
      <c r="AE1114" s="18"/>
      <c r="AF1114" s="18"/>
      <c r="AG1114" s="18"/>
      <c r="AH1114" s="18">
        <v>9075</v>
      </c>
    </row>
    <row r="1115" spans="25:34" x14ac:dyDescent="0.35">
      <c r="Z1115" s="57">
        <v>45736</v>
      </c>
      <c r="AA1115" t="s">
        <v>3542</v>
      </c>
      <c r="AB1115" s="18">
        <v>187.5</v>
      </c>
      <c r="AC1115" s="18"/>
      <c r="AD1115" s="18"/>
      <c r="AE1115" s="18"/>
      <c r="AF1115" s="18"/>
      <c r="AG1115" s="18"/>
      <c r="AH1115" s="18">
        <v>187.5</v>
      </c>
    </row>
    <row r="1116" spans="25:34" x14ac:dyDescent="0.35">
      <c r="AA1116" t="s">
        <v>3543</v>
      </c>
      <c r="AB1116" s="18">
        <v>17890.3</v>
      </c>
      <c r="AC1116" s="18"/>
      <c r="AD1116" s="18"/>
      <c r="AE1116" s="18"/>
      <c r="AF1116" s="18"/>
      <c r="AG1116" s="18"/>
      <c r="AH1116" s="18">
        <v>17890.3</v>
      </c>
    </row>
    <row r="1117" spans="25:34" x14ac:dyDescent="0.35">
      <c r="Z1117" s="57">
        <v>45738</v>
      </c>
      <c r="AA1117" t="s">
        <v>3544</v>
      </c>
      <c r="AB1117" s="18">
        <v>1990</v>
      </c>
      <c r="AC1117" s="18"/>
      <c r="AD1117" s="18"/>
      <c r="AE1117" s="18"/>
      <c r="AF1117" s="18"/>
      <c r="AG1117" s="18"/>
      <c r="AH1117" s="18">
        <v>1990</v>
      </c>
    </row>
    <row r="1118" spans="25:34" x14ac:dyDescent="0.35">
      <c r="Z1118" s="57">
        <v>45740</v>
      </c>
      <c r="AA1118" t="s">
        <v>3546</v>
      </c>
      <c r="AB1118" s="18">
        <v>375</v>
      </c>
      <c r="AC1118" s="18"/>
      <c r="AD1118" s="18"/>
      <c r="AE1118" s="18"/>
      <c r="AF1118" s="18"/>
      <c r="AG1118" s="18"/>
      <c r="AH1118" s="18">
        <v>375</v>
      </c>
    </row>
    <row r="1119" spans="25:34" x14ac:dyDescent="0.35">
      <c r="AA1119" t="s">
        <v>3547</v>
      </c>
      <c r="AB1119" s="18">
        <v>34409</v>
      </c>
      <c r="AC1119" s="18"/>
      <c r="AD1119" s="18"/>
      <c r="AE1119" s="18"/>
      <c r="AF1119" s="18"/>
      <c r="AG1119" s="18"/>
      <c r="AH1119" s="18">
        <v>34409</v>
      </c>
    </row>
    <row r="1120" spans="25:34" x14ac:dyDescent="0.35">
      <c r="Z1120" s="57">
        <v>45744</v>
      </c>
      <c r="AA1120" t="s">
        <v>3550</v>
      </c>
      <c r="AB1120" s="18">
        <v>375</v>
      </c>
      <c r="AC1120" s="18"/>
      <c r="AD1120" s="18"/>
      <c r="AE1120" s="18"/>
      <c r="AF1120" s="18"/>
      <c r="AG1120" s="18"/>
      <c r="AH1120" s="18">
        <v>375</v>
      </c>
    </row>
    <row r="1121" spans="23:34" x14ac:dyDescent="0.35">
      <c r="AA1121" t="s">
        <v>3551</v>
      </c>
      <c r="AB1121" s="18">
        <v>35195.599999999999</v>
      </c>
      <c r="AC1121" s="18"/>
      <c r="AD1121" s="18"/>
      <c r="AE1121" s="18"/>
      <c r="AF1121" s="18"/>
      <c r="AG1121" s="18"/>
      <c r="AH1121" s="18">
        <v>35195.599999999999</v>
      </c>
    </row>
    <row r="1122" spans="23:34" x14ac:dyDescent="0.35">
      <c r="W1122" s="36" t="s">
        <v>2037</v>
      </c>
      <c r="X1122" s="36"/>
      <c r="Y1122" s="36"/>
      <c r="Z1122" s="36"/>
      <c r="AA1122" s="36"/>
      <c r="AB1122" s="37">
        <v>478467.8</v>
      </c>
      <c r="AC1122" s="37"/>
      <c r="AD1122" s="37"/>
      <c r="AE1122" s="37"/>
      <c r="AF1122" s="37"/>
      <c r="AG1122" s="37"/>
      <c r="AH1122" s="37">
        <v>478467.8</v>
      </c>
    </row>
    <row r="1123" spans="23:34" x14ac:dyDescent="0.35">
      <c r="W1123" t="s">
        <v>2134</v>
      </c>
      <c r="X1123">
        <v>2023</v>
      </c>
      <c r="Y1123">
        <v>12</v>
      </c>
      <c r="Z1123" s="57">
        <v>45275</v>
      </c>
      <c r="AA1123" t="s">
        <v>2193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3:34" x14ac:dyDescent="0.35">
      <c r="AA1124" t="s">
        <v>2263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3:34" x14ac:dyDescent="0.35">
      <c r="Z1125" s="57">
        <v>45281</v>
      </c>
      <c r="AA1125" t="s">
        <v>2206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3:34" x14ac:dyDescent="0.35">
      <c r="X1126">
        <v>2024</v>
      </c>
      <c r="Y1126">
        <v>1</v>
      </c>
      <c r="Z1126" s="57">
        <v>45297</v>
      </c>
      <c r="AA1126" t="s">
        <v>2273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3:34" x14ac:dyDescent="0.35">
      <c r="Y1127">
        <v>3</v>
      </c>
      <c r="Z1127" s="57">
        <v>45353</v>
      </c>
      <c r="AA1127" t="s">
        <v>2425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3:34" x14ac:dyDescent="0.35">
      <c r="W1128" s="36" t="s">
        <v>2148</v>
      </c>
      <c r="X1128" s="36"/>
      <c r="Y1128" s="36"/>
      <c r="Z1128" s="36"/>
      <c r="AA1128" s="36"/>
      <c r="AB1128" s="37">
        <v>0</v>
      </c>
      <c r="AC1128" s="37"/>
      <c r="AD1128" s="37"/>
      <c r="AE1128" s="37"/>
      <c r="AF1128" s="37"/>
      <c r="AG1128" s="37"/>
      <c r="AH1128" s="37">
        <v>0</v>
      </c>
    </row>
    <row r="1129" spans="23:34" x14ac:dyDescent="0.35">
      <c r="W1129" t="s">
        <v>2271</v>
      </c>
      <c r="X1129">
        <v>2024</v>
      </c>
      <c r="Y1129">
        <v>1</v>
      </c>
      <c r="Z1129" s="57">
        <v>45295</v>
      </c>
      <c r="AA1129" t="s">
        <v>2270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3:34" x14ac:dyDescent="0.35">
      <c r="X1130">
        <v>2025</v>
      </c>
      <c r="Y1130">
        <v>3</v>
      </c>
      <c r="Z1130" s="57">
        <v>45729</v>
      </c>
      <c r="AA1130" t="s">
        <v>3527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3:34" x14ac:dyDescent="0.35">
      <c r="W1131" s="36" t="s">
        <v>2340</v>
      </c>
      <c r="X1131" s="36"/>
      <c r="Y1131" s="36"/>
      <c r="Z1131" s="36"/>
      <c r="AA1131" s="36"/>
      <c r="AB1131" s="37">
        <v>0</v>
      </c>
      <c r="AC1131" s="37"/>
      <c r="AD1131" s="37"/>
      <c r="AE1131" s="37"/>
      <c r="AF1131" s="37"/>
      <c r="AG1131" s="37"/>
      <c r="AH1131" s="37">
        <v>0</v>
      </c>
    </row>
    <row r="1132" spans="23:34" x14ac:dyDescent="0.35">
      <c r="W1132" t="s">
        <v>2284</v>
      </c>
      <c r="X1132">
        <v>2024</v>
      </c>
      <c r="Y1132">
        <v>1</v>
      </c>
      <c r="Z1132" s="57">
        <v>45311</v>
      </c>
      <c r="AA1132" t="s">
        <v>2283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3:34" x14ac:dyDescent="0.35">
      <c r="Z1133" s="57">
        <v>45313</v>
      </c>
      <c r="AA1133" t="s">
        <v>2289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3:34" x14ac:dyDescent="0.35">
      <c r="Z1134" s="57">
        <v>45315</v>
      </c>
      <c r="AA1134" t="s">
        <v>2297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3:34" x14ac:dyDescent="0.35">
      <c r="Y1135">
        <v>2</v>
      </c>
      <c r="Z1135" s="57">
        <v>45324</v>
      </c>
      <c r="AA1135" t="s">
        <v>2344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3:34" x14ac:dyDescent="0.35">
      <c r="Z1136" s="57">
        <v>45330</v>
      </c>
      <c r="AA1136" t="s">
        <v>2352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5">
      <c r="Y1137">
        <v>5</v>
      </c>
      <c r="Z1137" s="57">
        <v>45441</v>
      </c>
      <c r="AA1137" t="s">
        <v>2572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5">
      <c r="Y1138">
        <v>6</v>
      </c>
      <c r="Z1138" s="57">
        <v>45448</v>
      </c>
      <c r="AA1138" t="s">
        <v>2639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5">
      <c r="W1139" s="36" t="s">
        <v>2341</v>
      </c>
      <c r="X1139" s="36"/>
      <c r="Y1139" s="36"/>
      <c r="Z1139" s="36"/>
      <c r="AA1139" s="36"/>
      <c r="AB1139" s="37">
        <v>0</v>
      </c>
      <c r="AC1139" s="37"/>
      <c r="AD1139" s="37"/>
      <c r="AE1139" s="37"/>
      <c r="AF1139" s="37"/>
      <c r="AG1139" s="37"/>
      <c r="AH1139" s="37">
        <v>0</v>
      </c>
    </row>
    <row r="1140" spans="23:34" x14ac:dyDescent="0.35">
      <c r="W1140" t="s">
        <v>2362</v>
      </c>
      <c r="X1140">
        <v>2024</v>
      </c>
      <c r="Y1140">
        <v>2</v>
      </c>
      <c r="Z1140" s="57">
        <v>45342</v>
      </c>
      <c r="AA1140" t="s">
        <v>2360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W1141" s="36" t="s">
        <v>2504</v>
      </c>
      <c r="X1141" s="36"/>
      <c r="Y1141" s="36"/>
      <c r="Z1141" s="36"/>
      <c r="AA1141" s="36"/>
      <c r="AB1141" s="37">
        <v>0</v>
      </c>
      <c r="AC1141" s="37"/>
      <c r="AD1141" s="37"/>
      <c r="AE1141" s="37"/>
      <c r="AF1141" s="37"/>
      <c r="AG1141" s="37"/>
      <c r="AH1141" s="37">
        <v>0</v>
      </c>
    </row>
    <row r="1142" spans="23:34" x14ac:dyDescent="0.35">
      <c r="W1142" t="s">
        <v>2440</v>
      </c>
      <c r="X1142">
        <v>2024</v>
      </c>
      <c r="Y1142">
        <v>3</v>
      </c>
      <c r="Z1142" s="57">
        <v>45367</v>
      </c>
      <c r="AA1142" t="s">
        <v>2439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W1143" s="36" t="s">
        <v>2505</v>
      </c>
      <c r="X1143" s="36"/>
      <c r="Y1143" s="36"/>
      <c r="Z1143" s="36"/>
      <c r="AA1143" s="36"/>
      <c r="AB1143" s="37">
        <v>0</v>
      </c>
      <c r="AC1143" s="37"/>
      <c r="AD1143" s="37"/>
      <c r="AE1143" s="37"/>
      <c r="AF1143" s="37"/>
      <c r="AG1143" s="37"/>
      <c r="AH1143" s="37">
        <v>0</v>
      </c>
    </row>
    <row r="1144" spans="23:34" x14ac:dyDescent="0.35">
      <c r="W1144" t="s">
        <v>2656</v>
      </c>
      <c r="X1144">
        <v>2024</v>
      </c>
      <c r="Y1144">
        <v>6</v>
      </c>
      <c r="Z1144" s="57">
        <v>45464</v>
      </c>
      <c r="AA1144" t="s">
        <v>2654</v>
      </c>
      <c r="AB1144" s="18">
        <v>0</v>
      </c>
      <c r="AC1144" s="18"/>
      <c r="AD1144" s="18"/>
      <c r="AE1144" s="18"/>
      <c r="AF1144" s="18"/>
      <c r="AG1144" s="18"/>
      <c r="AH1144" s="18">
        <v>0</v>
      </c>
    </row>
    <row r="1145" spans="23:34" x14ac:dyDescent="0.35">
      <c r="Y1145">
        <v>7</v>
      </c>
      <c r="Z1145" s="57">
        <v>45485</v>
      </c>
      <c r="AA1145" t="s">
        <v>2760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Z1146" s="57">
        <v>45493</v>
      </c>
      <c r="AA1146" t="s">
        <v>2765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Z1147" s="57">
        <v>45503</v>
      </c>
      <c r="AA1147" t="s">
        <v>2774</v>
      </c>
      <c r="AB1147" s="18">
        <v>0</v>
      </c>
      <c r="AC1147" s="18"/>
      <c r="AD1147" s="18"/>
      <c r="AE1147" s="18"/>
      <c r="AF1147" s="18"/>
      <c r="AG1147" s="18"/>
      <c r="AH1147" s="18">
        <v>0</v>
      </c>
    </row>
    <row r="1148" spans="23:34" x14ac:dyDescent="0.35">
      <c r="Y1148">
        <v>8</v>
      </c>
      <c r="Z1148" s="57">
        <v>45510</v>
      </c>
      <c r="AA1148" t="s">
        <v>2845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5">
      <c r="Y1149">
        <v>9</v>
      </c>
      <c r="Z1149" s="57">
        <v>45538</v>
      </c>
      <c r="AA1149" t="s">
        <v>2940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5">
      <c r="Y1150">
        <v>10</v>
      </c>
      <c r="Z1150" s="57">
        <v>45573</v>
      </c>
      <c r="AA1150" t="s">
        <v>3008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5">
      <c r="Z1151" s="57">
        <v>45582</v>
      </c>
      <c r="AA1151" t="s">
        <v>3020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5">
      <c r="Y1152">
        <v>11</v>
      </c>
      <c r="Z1152" s="57">
        <v>45597</v>
      </c>
      <c r="AA1152" t="s">
        <v>3102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5">
      <c r="Z1153" s="57">
        <v>45604</v>
      </c>
      <c r="AA1153" t="s">
        <v>3114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5">
      <c r="Z1154" s="57">
        <v>45610</v>
      </c>
      <c r="AA1154" t="s">
        <v>3121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5">
      <c r="Z1155" s="57">
        <v>45618</v>
      </c>
      <c r="AA1155" t="s">
        <v>3134</v>
      </c>
      <c r="AB1155" s="18">
        <v>0</v>
      </c>
      <c r="AC1155" s="18"/>
      <c r="AD1155" s="18"/>
      <c r="AE1155" s="18"/>
      <c r="AF1155" s="18"/>
      <c r="AG1155" s="18"/>
      <c r="AH1155" s="18">
        <v>0</v>
      </c>
    </row>
    <row r="1156" spans="23:34" x14ac:dyDescent="0.35">
      <c r="Z1156" s="57">
        <v>45624</v>
      </c>
      <c r="AA1156" t="s">
        <v>3145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5">
      <c r="Y1157">
        <v>12</v>
      </c>
      <c r="Z1157" s="57">
        <v>45629</v>
      </c>
      <c r="AA1157" t="s">
        <v>3213</v>
      </c>
      <c r="AB1157" s="18">
        <v>0</v>
      </c>
      <c r="AC1157" s="18"/>
      <c r="AD1157" s="18"/>
      <c r="AE1157" s="18"/>
      <c r="AF1157" s="18"/>
      <c r="AG1157" s="18"/>
      <c r="AH1157" s="18">
        <v>0</v>
      </c>
    </row>
    <row r="1158" spans="23:34" x14ac:dyDescent="0.35">
      <c r="Z1158" s="57">
        <v>45633</v>
      </c>
      <c r="AA1158" t="s">
        <v>3221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5">
      <c r="Z1159" t="s">
        <v>3235</v>
      </c>
      <c r="AA1159" t="s">
        <v>3236</v>
      </c>
      <c r="AB1159" s="18">
        <v>0</v>
      </c>
      <c r="AC1159" s="18"/>
      <c r="AD1159" s="18"/>
      <c r="AE1159" s="18"/>
      <c r="AF1159" s="18"/>
      <c r="AG1159" s="18"/>
      <c r="AH1159" s="18">
        <v>0</v>
      </c>
    </row>
    <row r="1160" spans="23:34" x14ac:dyDescent="0.35">
      <c r="Z1160" t="s">
        <v>3247</v>
      </c>
      <c r="AA1160" t="s">
        <v>3248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5">
      <c r="Z1161" t="s">
        <v>3259</v>
      </c>
      <c r="AA1161" t="s">
        <v>3260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5">
      <c r="Z1162" t="s">
        <v>3274</v>
      </c>
      <c r="AA1162" t="s">
        <v>3275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X1163">
        <v>2025</v>
      </c>
      <c r="Y1163">
        <v>2</v>
      </c>
      <c r="Z1163" s="57">
        <v>45705</v>
      </c>
      <c r="AA1163" t="s">
        <v>3456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5">
      <c r="Y1164">
        <v>3</v>
      </c>
      <c r="Z1164" s="57">
        <v>45717</v>
      </c>
      <c r="AA1164" t="s">
        <v>3504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Z1165" s="57">
        <v>45729</v>
      </c>
      <c r="AA1165" t="s">
        <v>3526</v>
      </c>
      <c r="AB1165" s="18">
        <v>3030</v>
      </c>
      <c r="AC1165" s="18"/>
      <c r="AD1165" s="18"/>
      <c r="AE1165" s="18"/>
      <c r="AF1165" s="18"/>
      <c r="AG1165" s="18"/>
      <c r="AH1165" s="18">
        <v>3030</v>
      </c>
    </row>
    <row r="1166" spans="23:34" x14ac:dyDescent="0.35">
      <c r="W1166" s="36" t="s">
        <v>2667</v>
      </c>
      <c r="X1166" s="36"/>
      <c r="Y1166" s="36"/>
      <c r="Z1166" s="36"/>
      <c r="AA1166" s="36"/>
      <c r="AB1166" s="37">
        <v>3030</v>
      </c>
      <c r="AC1166" s="37"/>
      <c r="AD1166" s="37"/>
      <c r="AE1166" s="37"/>
      <c r="AF1166" s="37"/>
      <c r="AG1166" s="37"/>
      <c r="AH1166" s="37">
        <v>3030</v>
      </c>
    </row>
    <row r="1167" spans="23:34" x14ac:dyDescent="0.35">
      <c r="W1167" t="s">
        <v>2728</v>
      </c>
      <c r="X1167">
        <v>2024</v>
      </c>
      <c r="Y1167">
        <v>6</v>
      </c>
      <c r="Z1167" s="57">
        <v>45463</v>
      </c>
      <c r="AA1167" t="s">
        <v>2650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7</v>
      </c>
      <c r="Z1168" s="57">
        <v>45476</v>
      </c>
      <c r="AA1168" t="s">
        <v>2752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5:34" x14ac:dyDescent="0.35">
      <c r="Z1169" s="57">
        <v>45479</v>
      </c>
      <c r="AA1169" t="s">
        <v>2756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5:34" x14ac:dyDescent="0.35">
      <c r="Z1170" s="57">
        <v>45500</v>
      </c>
      <c r="AA1170" t="s">
        <v>2770</v>
      </c>
      <c r="AB1170" s="18">
        <v>2545</v>
      </c>
      <c r="AC1170" s="18"/>
      <c r="AD1170" s="18"/>
      <c r="AE1170" s="18"/>
      <c r="AF1170" s="18"/>
      <c r="AG1170" s="18"/>
      <c r="AH1170" s="18">
        <v>2545</v>
      </c>
    </row>
    <row r="1171" spans="25:34" x14ac:dyDescent="0.35">
      <c r="Z1171" s="57">
        <v>45502</v>
      </c>
      <c r="AA1171" t="s">
        <v>2773</v>
      </c>
      <c r="AB1171" s="18">
        <v>225</v>
      </c>
      <c r="AC1171" s="18"/>
      <c r="AD1171" s="18"/>
      <c r="AE1171" s="18"/>
      <c r="AF1171" s="18"/>
      <c r="AG1171" s="18"/>
      <c r="AH1171" s="18">
        <v>225</v>
      </c>
    </row>
    <row r="1172" spans="25:34" x14ac:dyDescent="0.35">
      <c r="Y1172">
        <v>8</v>
      </c>
      <c r="Z1172" s="57">
        <v>45511</v>
      </c>
      <c r="AA1172" t="s">
        <v>2850</v>
      </c>
      <c r="AB1172" s="18">
        <v>6210</v>
      </c>
      <c r="AC1172" s="18"/>
      <c r="AD1172" s="18"/>
      <c r="AE1172" s="18"/>
      <c r="AF1172" s="18"/>
      <c r="AG1172" s="18"/>
      <c r="AH1172" s="18">
        <v>6210</v>
      </c>
    </row>
    <row r="1173" spans="25:34" x14ac:dyDescent="0.35">
      <c r="Z1173" s="57">
        <v>45516</v>
      </c>
      <c r="AA1173" t="s">
        <v>2855</v>
      </c>
      <c r="AB1173" s="18">
        <v>4195</v>
      </c>
      <c r="AC1173" s="18"/>
      <c r="AD1173" s="18"/>
      <c r="AE1173" s="18"/>
      <c r="AF1173" s="18"/>
      <c r="AG1173" s="18"/>
      <c r="AH1173" s="18">
        <v>4195</v>
      </c>
    </row>
    <row r="1174" spans="25:34" x14ac:dyDescent="0.35">
      <c r="Z1174" s="57">
        <v>45517</v>
      </c>
      <c r="AA1174" t="s">
        <v>2856</v>
      </c>
      <c r="AB1174" s="18">
        <v>110</v>
      </c>
      <c r="AC1174" s="18"/>
      <c r="AD1174" s="18"/>
      <c r="AE1174" s="18"/>
      <c r="AF1174" s="18"/>
      <c r="AG1174" s="18"/>
      <c r="AH1174" s="18">
        <v>110</v>
      </c>
    </row>
    <row r="1175" spans="25:34" x14ac:dyDescent="0.35">
      <c r="Z1175" s="57">
        <v>45519</v>
      </c>
      <c r="AA1175" t="s">
        <v>2858</v>
      </c>
      <c r="AB1175" s="18">
        <v>250</v>
      </c>
      <c r="AC1175" s="18"/>
      <c r="AD1175" s="18"/>
      <c r="AE1175" s="18"/>
      <c r="AF1175" s="18"/>
      <c r="AG1175" s="18"/>
      <c r="AH1175" s="18">
        <v>250</v>
      </c>
    </row>
    <row r="1176" spans="25:34" x14ac:dyDescent="0.35">
      <c r="Z1176" s="57">
        <v>45520</v>
      </c>
      <c r="AA1176" t="s">
        <v>2861</v>
      </c>
      <c r="AB1176" s="18">
        <v>180</v>
      </c>
      <c r="AC1176" s="18"/>
      <c r="AD1176" s="18"/>
      <c r="AE1176" s="18"/>
      <c r="AF1176" s="18"/>
      <c r="AG1176" s="18"/>
      <c r="AH1176" s="18">
        <v>180</v>
      </c>
    </row>
    <row r="1177" spans="25:34" x14ac:dyDescent="0.35">
      <c r="Z1177" s="57">
        <v>45521</v>
      </c>
      <c r="AA1177" t="s">
        <v>2864</v>
      </c>
      <c r="AB1177" s="18">
        <v>175</v>
      </c>
      <c r="AC1177" s="18"/>
      <c r="AD1177" s="18"/>
      <c r="AE1177" s="18"/>
      <c r="AF1177" s="18"/>
      <c r="AG1177" s="18"/>
      <c r="AH1177" s="18">
        <v>175</v>
      </c>
    </row>
    <row r="1178" spans="25:34" x14ac:dyDescent="0.35">
      <c r="Y1178">
        <v>11</v>
      </c>
      <c r="Z1178" s="57">
        <v>45615</v>
      </c>
      <c r="AA1178" t="s">
        <v>3129</v>
      </c>
      <c r="AB1178" s="18">
        <v>295</v>
      </c>
      <c r="AC1178" s="18"/>
      <c r="AD1178" s="18"/>
      <c r="AE1178" s="18"/>
      <c r="AF1178" s="18"/>
      <c r="AG1178" s="18"/>
      <c r="AH1178" s="18">
        <v>295</v>
      </c>
    </row>
    <row r="1179" spans="25:34" x14ac:dyDescent="0.35">
      <c r="Z1179" s="57">
        <v>45618</v>
      </c>
      <c r="AA1179" t="s">
        <v>3135</v>
      </c>
      <c r="AB1179" s="18">
        <v>2432.5</v>
      </c>
      <c r="AC1179" s="18"/>
      <c r="AD1179" s="18"/>
      <c r="AE1179" s="18"/>
      <c r="AF1179" s="18"/>
      <c r="AG1179" s="18"/>
      <c r="AH1179" s="18">
        <v>2432.5</v>
      </c>
    </row>
    <row r="1180" spans="25:34" x14ac:dyDescent="0.35">
      <c r="Z1180" s="57">
        <v>45621</v>
      </c>
      <c r="AA1180" t="s">
        <v>3136</v>
      </c>
      <c r="AB1180" s="18">
        <v>40</v>
      </c>
      <c r="AC1180" s="18"/>
      <c r="AD1180" s="18"/>
      <c r="AE1180" s="18"/>
      <c r="AF1180" s="18"/>
      <c r="AG1180" s="18"/>
      <c r="AH1180" s="18">
        <v>40</v>
      </c>
    </row>
    <row r="1181" spans="25:34" x14ac:dyDescent="0.35">
      <c r="Z1181" s="57">
        <v>45626</v>
      </c>
      <c r="AA1181" t="s">
        <v>3146</v>
      </c>
      <c r="AB1181" s="18">
        <v>180</v>
      </c>
      <c r="AC1181" s="18"/>
      <c r="AD1181" s="18"/>
      <c r="AE1181" s="18"/>
      <c r="AF1181" s="18"/>
      <c r="AG1181" s="18"/>
      <c r="AH1181" s="18">
        <v>180</v>
      </c>
    </row>
    <row r="1182" spans="25:34" x14ac:dyDescent="0.35">
      <c r="Y1182">
        <v>12</v>
      </c>
      <c r="Z1182" s="57">
        <v>45628</v>
      </c>
      <c r="AA1182" t="s">
        <v>3212</v>
      </c>
      <c r="AB1182" s="18">
        <v>1980</v>
      </c>
      <c r="AC1182" s="18"/>
      <c r="AD1182" s="18"/>
      <c r="AE1182" s="18"/>
      <c r="AF1182" s="18"/>
      <c r="AG1182" s="18"/>
      <c r="AH1182" s="18">
        <v>1980</v>
      </c>
    </row>
    <row r="1183" spans="25:34" x14ac:dyDescent="0.35">
      <c r="Z1183" s="57">
        <v>45629</v>
      </c>
      <c r="AA1183" t="s">
        <v>3214</v>
      </c>
      <c r="AB1183" s="18">
        <v>115</v>
      </c>
      <c r="AC1183" s="18"/>
      <c r="AD1183" s="18"/>
      <c r="AE1183" s="18"/>
      <c r="AF1183" s="18"/>
      <c r="AG1183" s="18"/>
      <c r="AH1183" s="18">
        <v>115</v>
      </c>
    </row>
    <row r="1184" spans="25:34" x14ac:dyDescent="0.35">
      <c r="Z1184" t="s">
        <v>3262</v>
      </c>
      <c r="AA1184" t="s">
        <v>3265</v>
      </c>
      <c r="AB1184" s="18">
        <v>40</v>
      </c>
      <c r="AC1184" s="18"/>
      <c r="AD1184" s="18"/>
      <c r="AE1184" s="18"/>
      <c r="AF1184" s="18"/>
      <c r="AG1184" s="18"/>
      <c r="AH1184" s="18">
        <v>40</v>
      </c>
    </row>
    <row r="1185" spans="23:34" x14ac:dyDescent="0.35">
      <c r="W1185" s="36" t="s">
        <v>2733</v>
      </c>
      <c r="X1185" s="36"/>
      <c r="Y1185" s="36"/>
      <c r="Z1185" s="36"/>
      <c r="AA1185" s="36"/>
      <c r="AB1185" s="37">
        <v>18972.5</v>
      </c>
      <c r="AC1185" s="37"/>
      <c r="AD1185" s="37"/>
      <c r="AE1185" s="37"/>
      <c r="AF1185" s="37"/>
      <c r="AG1185" s="37"/>
      <c r="AH1185" s="37">
        <v>18972.5</v>
      </c>
    </row>
    <row r="1186" spans="23:34" x14ac:dyDescent="0.35">
      <c r="W1186" t="s">
        <v>2734</v>
      </c>
      <c r="X1186">
        <v>2024</v>
      </c>
      <c r="Y1186">
        <v>7</v>
      </c>
      <c r="Z1186" s="57">
        <v>45475</v>
      </c>
      <c r="AA1186" t="s">
        <v>2746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W1187" s="36" t="s">
        <v>2838</v>
      </c>
      <c r="X1187" s="36"/>
      <c r="Y1187" s="36"/>
      <c r="Z1187" s="36"/>
      <c r="AA1187" s="36"/>
      <c r="AB1187" s="37">
        <v>0</v>
      </c>
      <c r="AC1187" s="37"/>
      <c r="AD1187" s="37"/>
      <c r="AE1187" s="37"/>
      <c r="AF1187" s="37"/>
      <c r="AG1187" s="37"/>
      <c r="AH1187" s="37">
        <v>0</v>
      </c>
    </row>
    <row r="1188" spans="23:34" x14ac:dyDescent="0.35">
      <c r="W1188" t="s">
        <v>2740</v>
      </c>
      <c r="X1188">
        <v>2024</v>
      </c>
      <c r="Y1188">
        <v>7</v>
      </c>
      <c r="Z1188" s="57">
        <v>45489</v>
      </c>
      <c r="AA1188" t="s">
        <v>2761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W1189" s="36" t="s">
        <v>2839</v>
      </c>
      <c r="X1189" s="36"/>
      <c r="Y1189" s="36"/>
      <c r="Z1189" s="36"/>
      <c r="AA1189" s="36"/>
      <c r="AB1189" s="37">
        <v>0</v>
      </c>
      <c r="AC1189" s="37"/>
      <c r="AD1189" s="37"/>
      <c r="AE1189" s="37"/>
      <c r="AF1189" s="37"/>
      <c r="AG1189" s="37"/>
      <c r="AH1189" s="37">
        <v>0</v>
      </c>
    </row>
    <row r="1190" spans="23:34" x14ac:dyDescent="0.35">
      <c r="W1190" t="s">
        <v>2928</v>
      </c>
      <c r="X1190">
        <v>2023</v>
      </c>
      <c r="Y1190">
        <v>10</v>
      </c>
      <c r="Z1190" s="57">
        <v>45224</v>
      </c>
      <c r="AA1190" t="s">
        <v>2027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5">
      <c r="Y1191">
        <v>11</v>
      </c>
      <c r="Z1191" s="57">
        <v>45233</v>
      </c>
      <c r="AA1191" t="s">
        <v>2092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X1192">
        <v>2024</v>
      </c>
      <c r="Y1192">
        <v>8</v>
      </c>
      <c r="Z1192" s="57">
        <v>45510</v>
      </c>
      <c r="AA1192" t="s">
        <v>2848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5">
      <c r="W1193" s="36" t="s">
        <v>2930</v>
      </c>
      <c r="X1193" s="36"/>
      <c r="Y1193" s="36"/>
      <c r="Z1193" s="36"/>
      <c r="AA1193" s="36"/>
      <c r="AB1193" s="37">
        <v>0</v>
      </c>
      <c r="AC1193" s="37"/>
      <c r="AD1193" s="37"/>
      <c r="AE1193" s="37"/>
      <c r="AF1193" s="37"/>
      <c r="AG1193" s="37"/>
      <c r="AH1193" s="37">
        <v>0</v>
      </c>
    </row>
    <row r="1194" spans="23:34" x14ac:dyDescent="0.35">
      <c r="W1194" t="s">
        <v>2929</v>
      </c>
      <c r="X1194">
        <v>2023</v>
      </c>
      <c r="Y1194">
        <v>12</v>
      </c>
      <c r="Z1194" s="57">
        <v>45276</v>
      </c>
      <c r="AA1194" t="s">
        <v>2195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5">
      <c r="X1195">
        <v>2024</v>
      </c>
      <c r="Y1195">
        <v>1</v>
      </c>
      <c r="Z1195" s="57">
        <v>45300</v>
      </c>
      <c r="AA1195" t="s">
        <v>2275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5">
      <c r="Z1196" s="57">
        <v>45314</v>
      </c>
      <c r="AA1196" t="s">
        <v>2290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5">
      <c r="Y1197">
        <v>2</v>
      </c>
      <c r="Z1197" s="57">
        <v>45343</v>
      </c>
      <c r="AA1197" t="s">
        <v>2364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5">
      <c r="Y1198">
        <v>3</v>
      </c>
      <c r="Z1198" s="57">
        <v>45356</v>
      </c>
      <c r="AA1198" t="s">
        <v>2429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5">
      <c r="Z1199" s="57">
        <v>45373</v>
      </c>
      <c r="AA1199" t="s">
        <v>2451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5">
      <c r="Y1200">
        <v>5</v>
      </c>
      <c r="Z1200" s="57">
        <v>45441</v>
      </c>
      <c r="AA1200" t="s">
        <v>2575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5:34" x14ac:dyDescent="0.35">
      <c r="Y1201">
        <v>7</v>
      </c>
      <c r="Z1201" s="57">
        <v>45475</v>
      </c>
      <c r="AA1201" t="s">
        <v>2749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5:34" x14ac:dyDescent="0.35">
      <c r="Z1202" s="57">
        <v>45479</v>
      </c>
      <c r="AA1202" t="s">
        <v>2755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5:34" x14ac:dyDescent="0.35">
      <c r="Y1203">
        <v>8</v>
      </c>
      <c r="Z1203" s="57">
        <v>45509</v>
      </c>
      <c r="AA1203" t="s">
        <v>2844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5:34" x14ac:dyDescent="0.35">
      <c r="Y1204">
        <v>9</v>
      </c>
      <c r="Z1204" s="57">
        <v>45542</v>
      </c>
      <c r="AA1204" t="s">
        <v>2943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5:34" x14ac:dyDescent="0.35">
      <c r="Z1205" s="57">
        <v>45560</v>
      </c>
      <c r="AA1205" t="s">
        <v>2954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5:34" x14ac:dyDescent="0.35">
      <c r="Z1206" s="57">
        <v>45565</v>
      </c>
      <c r="AA1206" t="s">
        <v>2959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5:34" x14ac:dyDescent="0.35">
      <c r="Y1207">
        <v>10</v>
      </c>
      <c r="Z1207" s="57">
        <v>45586</v>
      </c>
      <c r="AA1207" t="s">
        <v>3023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5:34" x14ac:dyDescent="0.35">
      <c r="Z1208" s="57">
        <v>45594</v>
      </c>
      <c r="AA1208" t="s">
        <v>3031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5:34" x14ac:dyDescent="0.35">
      <c r="AA1209" t="s">
        <v>3033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5:34" x14ac:dyDescent="0.35">
      <c r="AA1210" t="s">
        <v>3034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5:34" x14ac:dyDescent="0.35">
      <c r="Y1211">
        <v>11</v>
      </c>
      <c r="Z1211" s="57">
        <v>45602</v>
      </c>
      <c r="AA1211" t="s">
        <v>3108</v>
      </c>
      <c r="AB1211" s="18">
        <v>0</v>
      </c>
      <c r="AC1211" s="18"/>
      <c r="AD1211" s="18"/>
      <c r="AE1211" s="18"/>
      <c r="AF1211" s="18"/>
      <c r="AG1211" s="18"/>
      <c r="AH1211" s="18">
        <v>0</v>
      </c>
    </row>
    <row r="1212" spans="25:34" x14ac:dyDescent="0.35">
      <c r="Z1212" s="57">
        <v>45619</v>
      </c>
      <c r="AA1212" t="s">
        <v>3133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5:34" x14ac:dyDescent="0.35">
      <c r="Y1213">
        <v>12</v>
      </c>
      <c r="Z1213" t="s">
        <v>3235</v>
      </c>
      <c r="AA1213" t="s">
        <v>3238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5:34" x14ac:dyDescent="0.35">
      <c r="Z1214" t="s">
        <v>3253</v>
      </c>
      <c r="AA1214" t="s">
        <v>3254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5:34" x14ac:dyDescent="0.35">
      <c r="Z1215" t="s">
        <v>3271</v>
      </c>
      <c r="AA1215" t="s">
        <v>3272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5:34" x14ac:dyDescent="0.35">
      <c r="Y1216">
        <v>4</v>
      </c>
      <c r="Z1216" s="57">
        <v>45386</v>
      </c>
      <c r="AA1216" t="s">
        <v>2506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5">
      <c r="Z1217" s="57">
        <v>45408</v>
      </c>
      <c r="AA1217" t="s">
        <v>2520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3:34" x14ac:dyDescent="0.35">
      <c r="X1218">
        <v>2025</v>
      </c>
      <c r="Y1218">
        <v>1</v>
      </c>
      <c r="Z1218" s="57">
        <v>45673</v>
      </c>
      <c r="AA1218" t="s">
        <v>3349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5">
      <c r="Z1219" s="57">
        <v>45682</v>
      </c>
      <c r="AA1219" t="s">
        <v>3361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5">
      <c r="Y1220">
        <v>2</v>
      </c>
      <c r="Z1220" s="57">
        <v>45700</v>
      </c>
      <c r="AA1220" t="s">
        <v>3452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3:34" x14ac:dyDescent="0.35">
      <c r="Z1221" s="57">
        <v>45702</v>
      </c>
      <c r="AA1221" t="s">
        <v>3454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5">
      <c r="Z1222" s="57">
        <v>45713</v>
      </c>
      <c r="AA1222" t="s">
        <v>3469</v>
      </c>
      <c r="AB1222" s="18">
        <v>0.5</v>
      </c>
      <c r="AC1222" s="18"/>
      <c r="AD1222" s="18"/>
      <c r="AE1222" s="18"/>
      <c r="AF1222" s="18"/>
      <c r="AG1222" s="18"/>
      <c r="AH1222" s="18">
        <v>0.5</v>
      </c>
    </row>
    <row r="1223" spans="23:34" x14ac:dyDescent="0.35">
      <c r="W1223" s="36" t="s">
        <v>2931</v>
      </c>
      <c r="X1223" s="36"/>
      <c r="Y1223" s="36"/>
      <c r="Z1223" s="36"/>
      <c r="AA1223" s="36"/>
      <c r="AB1223" s="37">
        <v>0.5</v>
      </c>
      <c r="AC1223" s="37"/>
      <c r="AD1223" s="37"/>
      <c r="AE1223" s="37"/>
      <c r="AF1223" s="37"/>
      <c r="AG1223" s="37"/>
      <c r="AH1223" s="37">
        <v>0.5</v>
      </c>
    </row>
    <row r="1224" spans="23:34" x14ac:dyDescent="0.35">
      <c r="W1224" t="s">
        <v>2939</v>
      </c>
      <c r="X1224">
        <v>2024</v>
      </c>
      <c r="Y1224">
        <v>9</v>
      </c>
      <c r="Z1224" s="57">
        <v>45537</v>
      </c>
      <c r="AA1224" t="s">
        <v>2938</v>
      </c>
      <c r="AB1224" s="18">
        <v>-5</v>
      </c>
      <c r="AC1224" s="18"/>
      <c r="AD1224" s="18"/>
      <c r="AE1224" s="18"/>
      <c r="AF1224" s="18"/>
      <c r="AG1224" s="18"/>
      <c r="AH1224" s="18">
        <v>-5</v>
      </c>
    </row>
    <row r="1225" spans="23:34" x14ac:dyDescent="0.35">
      <c r="Y1225">
        <v>10</v>
      </c>
      <c r="Z1225" s="57">
        <v>45583</v>
      </c>
      <c r="AA1225" t="s">
        <v>3021</v>
      </c>
      <c r="AB1225" s="18">
        <v>-5</v>
      </c>
      <c r="AC1225" s="18"/>
      <c r="AD1225" s="18"/>
      <c r="AE1225" s="18"/>
      <c r="AF1225" s="18"/>
      <c r="AG1225" s="18"/>
      <c r="AH1225" s="18">
        <v>-5</v>
      </c>
    </row>
    <row r="1226" spans="23:34" x14ac:dyDescent="0.35">
      <c r="Y1226">
        <v>12</v>
      </c>
      <c r="Z1226" t="s">
        <v>3278</v>
      </c>
      <c r="AA1226" t="s">
        <v>3281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5">
      <c r="X1227">
        <v>2025</v>
      </c>
      <c r="Y1227">
        <v>2</v>
      </c>
      <c r="Z1227" s="57">
        <v>45695</v>
      </c>
      <c r="AA1227" t="s">
        <v>3447</v>
      </c>
      <c r="AB1227" s="18">
        <v>525</v>
      </c>
      <c r="AC1227" s="18"/>
      <c r="AD1227" s="18"/>
      <c r="AE1227" s="18"/>
      <c r="AF1227" s="18"/>
      <c r="AG1227" s="18"/>
      <c r="AH1227" s="18">
        <v>525</v>
      </c>
    </row>
    <row r="1228" spans="23:34" x14ac:dyDescent="0.35">
      <c r="W1228" s="36" t="s">
        <v>3006</v>
      </c>
      <c r="X1228" s="36"/>
      <c r="Y1228" s="36"/>
      <c r="Z1228" s="36"/>
      <c r="AA1228" s="36"/>
      <c r="AB1228" s="37">
        <v>515</v>
      </c>
      <c r="AC1228" s="37"/>
      <c r="AD1228" s="37"/>
      <c r="AE1228" s="37"/>
      <c r="AF1228" s="37"/>
      <c r="AG1228" s="37"/>
      <c r="AH1228" s="37">
        <v>515</v>
      </c>
    </row>
    <row r="1229" spans="23:34" x14ac:dyDescent="0.35">
      <c r="W1229" t="s">
        <v>3061</v>
      </c>
      <c r="X1229">
        <v>2024</v>
      </c>
      <c r="Y1229">
        <v>6</v>
      </c>
      <c r="Z1229" s="57">
        <v>45470</v>
      </c>
      <c r="AA1229" t="s">
        <v>2662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5">
      <c r="W1230" s="36" t="s">
        <v>3097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5">
      <c r="W1231" t="s">
        <v>3063</v>
      </c>
      <c r="X1231">
        <v>2024</v>
      </c>
      <c r="Y1231">
        <v>10</v>
      </c>
      <c r="Z1231" s="57">
        <v>45587</v>
      </c>
      <c r="AA1231" t="s">
        <v>3026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5">
      <c r="W1232" s="36" t="s">
        <v>3098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5">
      <c r="W1233" t="s">
        <v>3100</v>
      </c>
      <c r="X1233" t="s">
        <v>1763</v>
      </c>
      <c r="Y1233" t="s">
        <v>1763</v>
      </c>
      <c r="Z1233" s="57">
        <v>45597</v>
      </c>
      <c r="AA1233" t="s">
        <v>3099</v>
      </c>
      <c r="AB1233" s="18"/>
      <c r="AC1233" s="18"/>
      <c r="AD1233" s="18"/>
      <c r="AE1233" s="18"/>
      <c r="AF1233" s="18">
        <v>0</v>
      </c>
      <c r="AG1233" s="18"/>
      <c r="AH1233" s="18">
        <v>0</v>
      </c>
    </row>
    <row r="1234" spans="23:34" x14ac:dyDescent="0.35">
      <c r="W1234" s="36" t="s">
        <v>3206</v>
      </c>
      <c r="X1234" s="36"/>
      <c r="Y1234" s="36"/>
      <c r="Z1234" s="36"/>
      <c r="AA1234" s="36"/>
      <c r="AB1234" s="37"/>
      <c r="AC1234" s="37"/>
      <c r="AD1234" s="37"/>
      <c r="AE1234" s="37"/>
      <c r="AF1234" s="37">
        <v>0</v>
      </c>
      <c r="AG1234" s="37"/>
      <c r="AH1234" s="37">
        <v>0</v>
      </c>
    </row>
    <row r="1235" spans="23:34" x14ac:dyDescent="0.35">
      <c r="W1235" t="s">
        <v>3225</v>
      </c>
      <c r="X1235">
        <v>2024</v>
      </c>
      <c r="Y1235">
        <v>12</v>
      </c>
      <c r="Z1235" t="s">
        <v>3223</v>
      </c>
      <c r="AA1235" t="s">
        <v>3224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W1236" s="36" t="s">
        <v>3285</v>
      </c>
      <c r="X1236" s="36"/>
      <c r="Y1236" s="36"/>
      <c r="Z1236" s="36"/>
      <c r="AA1236" s="36"/>
      <c r="AB1236" s="37">
        <v>0</v>
      </c>
      <c r="AC1236" s="37"/>
      <c r="AD1236" s="37"/>
      <c r="AE1236" s="37"/>
      <c r="AF1236" s="37"/>
      <c r="AG1236" s="37"/>
      <c r="AH1236" s="37">
        <v>0</v>
      </c>
    </row>
    <row r="1237" spans="23:34" x14ac:dyDescent="0.35">
      <c r="W1237" t="s">
        <v>3230</v>
      </c>
      <c r="X1237">
        <v>2024</v>
      </c>
      <c r="Y1237">
        <v>12</v>
      </c>
      <c r="Z1237" t="s">
        <v>3223</v>
      </c>
      <c r="AA1237" t="s">
        <v>3229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Z1238" t="s">
        <v>3276</v>
      </c>
      <c r="AA1238" t="s">
        <v>3277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5">
      <c r="X1239">
        <v>2025</v>
      </c>
      <c r="Y1239">
        <v>1</v>
      </c>
      <c r="Z1239" s="57">
        <v>45659</v>
      </c>
      <c r="AA1239" t="s">
        <v>3334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W1240" s="36" t="s">
        <v>3286</v>
      </c>
      <c r="X1240" s="36"/>
      <c r="Y1240" s="36"/>
      <c r="Z1240" s="36"/>
      <c r="AA1240" s="36"/>
      <c r="AB1240" s="37">
        <v>0</v>
      </c>
      <c r="AC1240" s="37"/>
      <c r="AD1240" s="37"/>
      <c r="AE1240" s="37"/>
      <c r="AF1240" s="37"/>
      <c r="AG1240" s="37"/>
      <c r="AH1240" s="37">
        <v>0</v>
      </c>
    </row>
    <row r="1241" spans="23:34" x14ac:dyDescent="0.35">
      <c r="W1241" t="s">
        <v>3268</v>
      </c>
      <c r="X1241">
        <v>2024</v>
      </c>
      <c r="Y1241">
        <v>12</v>
      </c>
      <c r="Z1241" t="s">
        <v>3262</v>
      </c>
      <c r="AA1241" t="s">
        <v>3267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W1242" s="36" t="s">
        <v>3287</v>
      </c>
      <c r="X1242" s="36"/>
      <c r="Y1242" s="36"/>
      <c r="Z1242" s="36"/>
      <c r="AA1242" s="36"/>
      <c r="AB1242" s="37">
        <v>0</v>
      </c>
      <c r="AC1242" s="37"/>
      <c r="AD1242" s="37"/>
      <c r="AE1242" s="37"/>
      <c r="AF1242" s="37"/>
      <c r="AG1242" s="37"/>
      <c r="AH1242" s="37">
        <v>0</v>
      </c>
    </row>
    <row r="1243" spans="23:34" x14ac:dyDescent="0.35">
      <c r="W1243" t="s">
        <v>3330</v>
      </c>
      <c r="X1243">
        <v>2025</v>
      </c>
      <c r="Y1243">
        <v>1</v>
      </c>
      <c r="Z1243" s="57">
        <v>45682</v>
      </c>
      <c r="AA1243" t="s">
        <v>3360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5">
      <c r="W1244" s="36" t="s">
        <v>3441</v>
      </c>
      <c r="X1244" s="36"/>
      <c r="Y1244" s="36"/>
      <c r="Z1244" s="36"/>
      <c r="AA1244" s="36"/>
      <c r="AB1244" s="37">
        <v>0</v>
      </c>
      <c r="AC1244" s="37"/>
      <c r="AD1244" s="37"/>
      <c r="AE1244" s="37"/>
      <c r="AF1244" s="37"/>
      <c r="AG1244" s="37"/>
      <c r="AH1244" s="37">
        <v>0</v>
      </c>
    </row>
    <row r="1245" spans="23:34" x14ac:dyDescent="0.35">
      <c r="W1245" t="s">
        <v>3532</v>
      </c>
      <c r="X1245">
        <v>2025</v>
      </c>
      <c r="Y1245">
        <v>3</v>
      </c>
      <c r="Z1245" s="57">
        <v>45730</v>
      </c>
      <c r="AA1245" t="s">
        <v>3530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5">
      <c r="Z1246" s="57">
        <v>45736</v>
      </c>
      <c r="AA1246" t="s">
        <v>3540</v>
      </c>
      <c r="AB1246" s="18">
        <v>300</v>
      </c>
      <c r="AC1246" s="18"/>
      <c r="AD1246" s="18"/>
      <c r="AE1246" s="18"/>
      <c r="AF1246" s="18"/>
      <c r="AG1246" s="18"/>
      <c r="AH1246" s="18">
        <v>300</v>
      </c>
    </row>
    <row r="1247" spans="23:34" x14ac:dyDescent="0.35">
      <c r="Z1247" s="57">
        <v>45740</v>
      </c>
      <c r="AA1247" t="s">
        <v>3545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Z1248" s="57">
        <v>45745</v>
      </c>
      <c r="AA1248" t="s">
        <v>3553</v>
      </c>
      <c r="AB1248" s="18">
        <v>2198.1999999999998</v>
      </c>
      <c r="AC1248" s="18"/>
      <c r="AD1248" s="18"/>
      <c r="AE1248" s="18"/>
      <c r="AF1248" s="18"/>
      <c r="AG1248" s="18"/>
      <c r="AH1248" s="18">
        <v>2198.1999999999998</v>
      </c>
    </row>
    <row r="1249" spans="23:34" x14ac:dyDescent="0.35">
      <c r="W1249" s="36" t="s">
        <v>3613</v>
      </c>
      <c r="X1249" s="36"/>
      <c r="Y1249" s="36"/>
      <c r="Z1249" s="36"/>
      <c r="AA1249" s="36"/>
      <c r="AB1249" s="37">
        <v>2498.1999999999998</v>
      </c>
      <c r="AC1249" s="37"/>
      <c r="AD1249" s="37"/>
      <c r="AE1249" s="37"/>
      <c r="AF1249" s="37"/>
      <c r="AG1249" s="37"/>
      <c r="AH1249" s="37">
        <v>2498.1999999999998</v>
      </c>
    </row>
    <row r="1250" spans="23:34" x14ac:dyDescent="0.35">
      <c r="W1250" t="s">
        <v>3549</v>
      </c>
      <c r="X1250">
        <v>2025</v>
      </c>
      <c r="Y1250">
        <v>3</v>
      </c>
      <c r="Z1250" s="57">
        <v>45743</v>
      </c>
      <c r="AA1250" t="s">
        <v>3548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5">
      <c r="W1251" s="36" t="s">
        <v>3614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5">
      <c r="W1252" t="s">
        <v>131</v>
      </c>
      <c r="AB1252" s="18">
        <v>659844</v>
      </c>
      <c r="AC1252" s="18">
        <v>5953</v>
      </c>
      <c r="AD1252" s="18">
        <v>0</v>
      </c>
      <c r="AE1252" s="18">
        <v>77685.399999999994</v>
      </c>
      <c r="AF1252" s="18">
        <v>0</v>
      </c>
      <c r="AG1252" s="18">
        <v>18564</v>
      </c>
      <c r="AH1252" s="18">
        <v>762046.4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843"/>
  <sheetViews>
    <sheetView tabSelected="1" topLeftCell="A3815" zoomScale="66" zoomScaleNormal="66" workbookViewId="0">
      <selection activeCell="O3843" sqref="O3843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3606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3606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3606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3606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3606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3606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3606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3606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3606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3606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3606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3606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3606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3606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3606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3606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3606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3606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3606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3606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3606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3606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3606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3606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3606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3606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3606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3616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3588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3589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3590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3591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3592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3593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3595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3594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</f>
        <v>-1524.5</v>
      </c>
      <c r="P2661" s="6">
        <f t="shared" si="807"/>
        <v>213.5</v>
      </c>
      <c r="Q2661" s="7">
        <v>4312054.4500000011</v>
      </c>
      <c r="R2661" s="44" t="str">
        <f>VLOOKUP(F2661,'Set up'!$A$2:$E$64,5,FALSE)</f>
        <v>Trsf</v>
      </c>
      <c r="S2661" s="1" t="s">
        <v>3596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P2662" s="6">
        <f t="shared" si="807"/>
        <v>405</v>
      </c>
      <c r="Q2662" s="7">
        <v>4312459.4500000011</v>
      </c>
      <c r="R2662" s="44" t="str">
        <f>VLOOKUP(F2662,'Set up'!$A$2:$E$64,5,FALSE)</f>
        <v>Trsf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P2663" s="6">
        <f t="shared" si="807"/>
        <v>187.5</v>
      </c>
      <c r="Q2663" s="7">
        <v>4312646.9500000011</v>
      </c>
      <c r="R2663" s="44" t="str">
        <f>VLOOKUP(F2663,'Set up'!$A$2:$E$64,5,FALSE)</f>
        <v>Trsf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P2664" s="6">
        <f t="shared" si="807"/>
        <v>420</v>
      </c>
      <c r="Q2664" s="7">
        <v>4313066.9500000011</v>
      </c>
      <c r="R2664" s="44" t="str">
        <f>VLOOKUP(F2664,'Set up'!$A$2:$E$64,5,FALSE)</f>
        <v>Trsf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P2665" s="6">
        <f t="shared" si="807"/>
        <v>150</v>
      </c>
      <c r="Q2665" s="7">
        <v>4313216.9500000011</v>
      </c>
      <c r="R2665" s="44" t="str">
        <f>VLOOKUP(F2665,'Set up'!$A$2:$E$64,5,FALSE)</f>
        <v>Trsf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P2666" s="6">
        <f t="shared" si="807"/>
        <v>160</v>
      </c>
      <c r="Q2666" s="7">
        <v>4313376.9500000011</v>
      </c>
      <c r="R2666" s="44" t="str">
        <f>VLOOKUP(F2666,'Set up'!$A$2:$E$64,5,FALSE)</f>
        <v>Trsf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2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3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3"/>
        <v>4336493.4500000011</v>
      </c>
      <c r="R2676" s="44" t="str">
        <f>VLOOKUP(F2676,'Set up'!$A$2:$E$64,5,FALSE)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3"/>
        <v>4336588.4500000011</v>
      </c>
      <c r="R2677" s="44" t="str">
        <f>VLOOKUP(F2677,'Set up'!$A$2:$E$64,5,FALSE)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3"/>
        <v>4336813.4500000011</v>
      </c>
      <c r="R2678" s="44" t="str">
        <f>VLOOKUP(F2678,'Set up'!$A$2:$E$64,5,FALSE)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4">-N2679</f>
        <v>-12848</v>
      </c>
      <c r="P2679" s="6">
        <f t="shared" si="807"/>
        <v>0</v>
      </c>
      <c r="Q2679" s="7">
        <f t="shared" si="813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4"/>
        <v>-870</v>
      </c>
      <c r="P2680" s="6">
        <f t="shared" si="807"/>
        <v>0</v>
      </c>
      <c r="Q2680" s="7">
        <f t="shared" si="813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4"/>
        <v>-575</v>
      </c>
      <c r="P2681" s="6">
        <f t="shared" si="807"/>
        <v>0</v>
      </c>
      <c r="Q2681" s="7">
        <f t="shared" si="813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4"/>
        <v>-440</v>
      </c>
      <c r="P2682" s="6">
        <f t="shared" si="807"/>
        <v>0</v>
      </c>
      <c r="Q2682" s="7">
        <f t="shared" si="813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4"/>
        <v>-420</v>
      </c>
      <c r="P2683" s="6">
        <f t="shared" si="807"/>
        <v>0</v>
      </c>
      <c r="Q2683" s="7">
        <f t="shared" si="813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4"/>
        <v>-395</v>
      </c>
      <c r="P2684" s="6">
        <f t="shared" si="807"/>
        <v>0</v>
      </c>
      <c r="Q2684" s="7">
        <f t="shared" si="813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5">-N2685</f>
        <v>-1279.8</v>
      </c>
      <c r="P2685" s="6">
        <f t="shared" si="807"/>
        <v>0</v>
      </c>
      <c r="Q2685" s="7">
        <f t="shared" si="813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3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3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3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3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3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ref="K2691:K2754" si="816">A2691+J2691</f>
        <v>45356</v>
      </c>
      <c r="L2691" s="5">
        <f t="shared" ref="L2691:L2754" si="817">MONTH(K2691)</f>
        <v>3</v>
      </c>
      <c r="M2691" s="5">
        <f t="shared" ref="M2691:M2754" si="818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3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6"/>
        <v>45415</v>
      </c>
      <c r="L2692" s="5">
        <f t="shared" si="817"/>
        <v>5</v>
      </c>
      <c r="M2692" s="5">
        <f t="shared" si="818"/>
        <v>2024</v>
      </c>
      <c r="N2692" s="12">
        <v>3212</v>
      </c>
      <c r="O2692" s="6">
        <f t="shared" ref="O2692" si="819">-N2692</f>
        <v>-3212</v>
      </c>
      <c r="P2692" s="6">
        <f t="shared" si="807"/>
        <v>0</v>
      </c>
      <c r="Q2692" s="7">
        <f t="shared" si="813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6"/>
        <v>45356</v>
      </c>
      <c r="L2693" s="5">
        <f t="shared" si="817"/>
        <v>3</v>
      </c>
      <c r="M2693" s="5">
        <f t="shared" si="818"/>
        <v>2024</v>
      </c>
      <c r="N2693" s="12">
        <v>1628</v>
      </c>
      <c r="O2693" s="6">
        <f t="shared" ref="O2693:O2694" si="820">-N2693</f>
        <v>-1628</v>
      </c>
      <c r="P2693" s="6">
        <f t="shared" si="807"/>
        <v>0</v>
      </c>
      <c r="Q2693" s="7">
        <f t="shared" si="813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6"/>
        <v>45356</v>
      </c>
      <c r="L2694" s="5">
        <f t="shared" si="817"/>
        <v>3</v>
      </c>
      <c r="M2694" s="5">
        <f t="shared" si="818"/>
        <v>2024</v>
      </c>
      <c r="N2694" s="12">
        <v>630</v>
      </c>
      <c r="O2694" s="6">
        <f t="shared" si="820"/>
        <v>-630</v>
      </c>
      <c r="P2694" s="6">
        <f t="shared" si="807"/>
        <v>0</v>
      </c>
      <c r="Q2694" s="7">
        <f t="shared" si="813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6"/>
        <v>45356</v>
      </c>
      <c r="L2695" s="5">
        <f t="shared" si="817"/>
        <v>3</v>
      </c>
      <c r="M2695" s="5">
        <f t="shared" si="818"/>
        <v>2024</v>
      </c>
      <c r="N2695" s="12">
        <v>1738</v>
      </c>
      <c r="O2695" s="12"/>
      <c r="P2695" s="6">
        <f t="shared" si="807"/>
        <v>1738</v>
      </c>
      <c r="Q2695" s="7">
        <f t="shared" si="813"/>
        <v>4387050.2500000009</v>
      </c>
      <c r="R2695" s="44" t="str">
        <f>VLOOKUP(F2695,'Set up'!$A$2:$E$64,5,FALSE)</f>
        <v>Trsf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6"/>
        <v>45356</v>
      </c>
      <c r="L2696" s="5">
        <f t="shared" si="817"/>
        <v>3</v>
      </c>
      <c r="M2696" s="5">
        <f t="shared" si="818"/>
        <v>2024</v>
      </c>
      <c r="N2696" s="12">
        <v>110</v>
      </c>
      <c r="O2696" s="12"/>
      <c r="P2696" s="6">
        <f t="shared" si="807"/>
        <v>110</v>
      </c>
      <c r="Q2696" s="7">
        <f t="shared" si="813"/>
        <v>4387160.2500000009</v>
      </c>
      <c r="R2696" s="44" t="str">
        <f>VLOOKUP(F2696,'Set up'!$A$2:$E$64,5,FALSE)</f>
        <v>Trsf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6"/>
        <v>45358</v>
      </c>
      <c r="L2697" s="5">
        <f t="shared" si="817"/>
        <v>3</v>
      </c>
      <c r="M2697" s="5">
        <f t="shared" si="818"/>
        <v>2024</v>
      </c>
      <c r="N2697" s="12">
        <v>1738</v>
      </c>
      <c r="O2697" s="6">
        <f t="shared" ref="O2697:O2699" si="821">-N2697</f>
        <v>-1738</v>
      </c>
      <c r="P2697" s="6">
        <f t="shared" si="807"/>
        <v>0</v>
      </c>
      <c r="Q2697" s="7">
        <f t="shared" si="813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6"/>
        <v>45358</v>
      </c>
      <c r="L2698" s="5">
        <f t="shared" si="817"/>
        <v>3</v>
      </c>
      <c r="M2698" s="5">
        <f t="shared" si="818"/>
        <v>2024</v>
      </c>
      <c r="N2698" s="12">
        <v>110</v>
      </c>
      <c r="O2698" s="6">
        <f t="shared" si="821"/>
        <v>-110</v>
      </c>
      <c r="P2698" s="6">
        <f t="shared" si="807"/>
        <v>0</v>
      </c>
      <c r="Q2698" s="7">
        <f t="shared" si="813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6"/>
        <v>45358</v>
      </c>
      <c r="L2699" s="5">
        <f t="shared" si="817"/>
        <v>3</v>
      </c>
      <c r="M2699" s="5">
        <f t="shared" si="818"/>
        <v>2024</v>
      </c>
      <c r="N2699" s="12">
        <v>125</v>
      </c>
      <c r="O2699" s="6">
        <f t="shared" si="821"/>
        <v>-125</v>
      </c>
      <c r="P2699" s="6">
        <f t="shared" si="807"/>
        <v>0</v>
      </c>
      <c r="Q2699" s="7">
        <f t="shared" si="813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6"/>
        <v>45408</v>
      </c>
      <c r="L2700" s="5">
        <f t="shared" si="817"/>
        <v>4</v>
      </c>
      <c r="M2700" s="5">
        <f t="shared" si="818"/>
        <v>2024</v>
      </c>
      <c r="N2700" s="12">
        <v>1738</v>
      </c>
      <c r="O2700" s="6">
        <f t="shared" ref="O2700:O2707" si="822">-N2700</f>
        <v>-1738</v>
      </c>
      <c r="P2700" s="6">
        <f t="shared" si="807"/>
        <v>0</v>
      </c>
      <c r="Q2700" s="7">
        <f t="shared" si="813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3606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6"/>
        <v>45408</v>
      </c>
      <c r="L2701" s="5">
        <f t="shared" si="817"/>
        <v>4</v>
      </c>
      <c r="M2701" s="5">
        <f t="shared" si="818"/>
        <v>2024</v>
      </c>
      <c r="N2701" s="12">
        <v>220</v>
      </c>
      <c r="O2701" s="6">
        <f t="shared" si="822"/>
        <v>-220</v>
      </c>
      <c r="P2701" s="6">
        <f t="shared" si="807"/>
        <v>0</v>
      </c>
      <c r="Q2701" s="7">
        <f t="shared" si="813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3606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6"/>
        <v>45408</v>
      </c>
      <c r="L2702" s="5">
        <f t="shared" si="817"/>
        <v>4</v>
      </c>
      <c r="M2702" s="5">
        <f t="shared" si="818"/>
        <v>2024</v>
      </c>
      <c r="N2702" s="12">
        <v>60</v>
      </c>
      <c r="O2702" s="6">
        <f t="shared" si="822"/>
        <v>-60</v>
      </c>
      <c r="P2702" s="6">
        <f t="shared" si="807"/>
        <v>0</v>
      </c>
      <c r="Q2702" s="7">
        <f t="shared" si="813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3606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6"/>
        <v>45484</v>
      </c>
      <c r="L2703" s="5">
        <f t="shared" si="817"/>
        <v>7</v>
      </c>
      <c r="M2703" s="5">
        <f t="shared" si="818"/>
        <v>2024</v>
      </c>
      <c r="N2703" s="12">
        <v>12848</v>
      </c>
      <c r="O2703" s="6">
        <f t="shared" si="822"/>
        <v>-12848</v>
      </c>
      <c r="P2703" s="6">
        <f t="shared" si="807"/>
        <v>0</v>
      </c>
      <c r="Q2703" s="7">
        <f t="shared" si="813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6"/>
        <v>45484</v>
      </c>
      <c r="L2704" s="5">
        <f t="shared" si="817"/>
        <v>7</v>
      </c>
      <c r="M2704" s="5">
        <f t="shared" si="818"/>
        <v>2024</v>
      </c>
      <c r="N2704" s="12">
        <v>1073</v>
      </c>
      <c r="O2704" s="6">
        <f t="shared" si="822"/>
        <v>-1073</v>
      </c>
      <c r="P2704" s="6">
        <f t="shared" si="807"/>
        <v>0</v>
      </c>
      <c r="Q2704" s="7">
        <f t="shared" si="813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6"/>
        <v>45484</v>
      </c>
      <c r="L2705" s="5">
        <f t="shared" si="817"/>
        <v>7</v>
      </c>
      <c r="M2705" s="5">
        <f t="shared" si="818"/>
        <v>2024</v>
      </c>
      <c r="N2705" s="12">
        <v>287.5</v>
      </c>
      <c r="O2705" s="6">
        <f t="shared" si="822"/>
        <v>-287.5</v>
      </c>
      <c r="P2705" s="6">
        <f t="shared" si="807"/>
        <v>0</v>
      </c>
      <c r="Q2705" s="7">
        <f t="shared" si="813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6"/>
        <v>45484</v>
      </c>
      <c r="L2706" s="5">
        <f t="shared" si="817"/>
        <v>7</v>
      </c>
      <c r="M2706" s="5">
        <f t="shared" si="818"/>
        <v>2024</v>
      </c>
      <c r="N2706" s="12">
        <v>440</v>
      </c>
      <c r="O2706" s="6">
        <f t="shared" si="822"/>
        <v>-440</v>
      </c>
      <c r="P2706" s="6">
        <f t="shared" si="807"/>
        <v>0</v>
      </c>
      <c r="Q2706" s="7">
        <f t="shared" si="813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6"/>
        <v>45484</v>
      </c>
      <c r="L2707" s="5">
        <f t="shared" si="817"/>
        <v>7</v>
      </c>
      <c r="M2707" s="5">
        <f t="shared" si="818"/>
        <v>2024</v>
      </c>
      <c r="N2707" s="12">
        <v>420</v>
      </c>
      <c r="O2707" s="6">
        <f t="shared" si="822"/>
        <v>-420</v>
      </c>
      <c r="P2707" s="6">
        <f t="shared" si="807"/>
        <v>0</v>
      </c>
      <c r="Q2707" s="7">
        <f t="shared" si="813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6"/>
        <v>45364</v>
      </c>
      <c r="L2708" s="5">
        <f t="shared" si="817"/>
        <v>3</v>
      </c>
      <c r="M2708" s="5">
        <f t="shared" si="818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3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6"/>
        <v>45364</v>
      </c>
      <c r="L2709" s="5">
        <f t="shared" si="817"/>
        <v>3</v>
      </c>
      <c r="M2709" s="5">
        <f t="shared" si="818"/>
        <v>2024</v>
      </c>
      <c r="N2709" s="12">
        <v>16060</v>
      </c>
      <c r="O2709" s="12">
        <f>-3257.5-11300-1502.5</f>
        <v>-16060</v>
      </c>
      <c r="P2709" s="6">
        <f t="shared" ref="P2709:P2772" si="823">SUM(N2709+O2709)</f>
        <v>0</v>
      </c>
      <c r="Q2709" s="7">
        <f t="shared" si="813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6"/>
        <v>45364</v>
      </c>
      <c r="L2710" s="5">
        <f t="shared" si="817"/>
        <v>3</v>
      </c>
      <c r="M2710" s="5">
        <f t="shared" si="818"/>
        <v>2024</v>
      </c>
      <c r="N2710" s="12">
        <v>5220</v>
      </c>
      <c r="O2710" s="6">
        <f>-N2710</f>
        <v>-5220</v>
      </c>
      <c r="P2710" s="6">
        <f t="shared" si="823"/>
        <v>0</v>
      </c>
      <c r="Q2710" s="7">
        <f t="shared" si="813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6"/>
        <v>45364</v>
      </c>
      <c r="L2711" s="5">
        <f t="shared" si="817"/>
        <v>3</v>
      </c>
      <c r="M2711" s="5">
        <f t="shared" si="818"/>
        <v>2024</v>
      </c>
      <c r="N2711" s="12">
        <v>3510</v>
      </c>
      <c r="O2711" s="6">
        <f>-N2711</f>
        <v>-3510</v>
      </c>
      <c r="P2711" s="6">
        <f t="shared" si="823"/>
        <v>0</v>
      </c>
      <c r="Q2711" s="7">
        <f t="shared" si="813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6"/>
        <v>45364</v>
      </c>
      <c r="L2712" s="5">
        <f t="shared" si="817"/>
        <v>3</v>
      </c>
      <c r="M2712" s="5">
        <f t="shared" si="818"/>
        <v>2024</v>
      </c>
      <c r="N2712" s="12">
        <v>1000</v>
      </c>
      <c r="O2712" s="6">
        <f>-N2712</f>
        <v>-1000</v>
      </c>
      <c r="P2712" s="6">
        <f t="shared" si="823"/>
        <v>0</v>
      </c>
      <c r="Q2712" s="7">
        <f t="shared" si="813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6"/>
        <v>45364</v>
      </c>
      <c r="L2713" s="5">
        <f t="shared" si="817"/>
        <v>3</v>
      </c>
      <c r="M2713" s="5">
        <f t="shared" si="818"/>
        <v>2024</v>
      </c>
      <c r="N2713" s="12">
        <v>360</v>
      </c>
      <c r="O2713" s="6">
        <f>-N2713</f>
        <v>-360</v>
      </c>
      <c r="P2713" s="6">
        <f t="shared" si="823"/>
        <v>0</v>
      </c>
      <c r="Q2713" s="7">
        <f t="shared" si="813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6"/>
        <v>45364</v>
      </c>
      <c r="L2714" s="5">
        <f t="shared" si="817"/>
        <v>3</v>
      </c>
      <c r="M2714" s="5">
        <f t="shared" si="818"/>
        <v>2024</v>
      </c>
      <c r="N2714" s="12">
        <v>380</v>
      </c>
      <c r="O2714" s="6">
        <f>-N2714</f>
        <v>-380</v>
      </c>
      <c r="P2714" s="6">
        <f t="shared" si="823"/>
        <v>0</v>
      </c>
      <c r="Q2714" s="7">
        <f t="shared" si="813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6"/>
        <v>45367</v>
      </c>
      <c r="L2715" s="5">
        <f t="shared" si="817"/>
        <v>3</v>
      </c>
      <c r="M2715" s="5">
        <f t="shared" si="818"/>
        <v>2024</v>
      </c>
      <c r="N2715" s="12">
        <v>3212</v>
      </c>
      <c r="O2715" s="6">
        <f t="shared" ref="O2715:O2717" si="824">-N2715</f>
        <v>-3212</v>
      </c>
      <c r="P2715" s="6">
        <f t="shared" si="823"/>
        <v>0</v>
      </c>
      <c r="Q2715" s="7">
        <f t="shared" si="813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6"/>
        <v>45367</v>
      </c>
      <c r="L2716" s="5">
        <f t="shared" si="817"/>
        <v>3</v>
      </c>
      <c r="M2716" s="5">
        <f t="shared" si="818"/>
        <v>2024</v>
      </c>
      <c r="N2716" s="12">
        <v>828</v>
      </c>
      <c r="O2716" s="6">
        <f t="shared" si="824"/>
        <v>-828</v>
      </c>
      <c r="P2716" s="6">
        <f t="shared" si="823"/>
        <v>0</v>
      </c>
      <c r="Q2716" s="7">
        <f t="shared" si="813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6"/>
        <v>45367</v>
      </c>
      <c r="L2717" s="5">
        <f t="shared" si="817"/>
        <v>3</v>
      </c>
      <c r="M2717" s="5">
        <f t="shared" si="818"/>
        <v>2024</v>
      </c>
      <c r="N2717" s="12">
        <v>567.6</v>
      </c>
      <c r="O2717" s="6">
        <f t="shared" si="824"/>
        <v>-567.6</v>
      </c>
      <c r="P2717" s="6">
        <f t="shared" si="823"/>
        <v>0</v>
      </c>
      <c r="Q2717" s="7">
        <f t="shared" si="813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6"/>
        <v>45367</v>
      </c>
      <c r="L2718" s="5">
        <f t="shared" si="817"/>
        <v>3</v>
      </c>
      <c r="M2718" s="5">
        <f t="shared" si="818"/>
        <v>2024</v>
      </c>
      <c r="N2718" s="12">
        <v>110</v>
      </c>
      <c r="O2718" s="6">
        <f t="shared" ref="O2718:O2719" si="825">-N2718</f>
        <v>-110</v>
      </c>
      <c r="P2718" s="6">
        <f t="shared" si="823"/>
        <v>0</v>
      </c>
      <c r="Q2718" s="7">
        <f t="shared" si="813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6"/>
        <v>45367</v>
      </c>
      <c r="L2719" s="5">
        <f t="shared" si="817"/>
        <v>3</v>
      </c>
      <c r="M2719" s="5">
        <f t="shared" si="818"/>
        <v>2024</v>
      </c>
      <c r="N2719" s="12">
        <v>160</v>
      </c>
      <c r="O2719" s="6">
        <f t="shared" si="825"/>
        <v>-160</v>
      </c>
      <c r="P2719" s="6">
        <f t="shared" si="823"/>
        <v>0</v>
      </c>
      <c r="Q2719" s="7">
        <f t="shared" si="813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6">MONTH(A2720)</f>
        <v>3</v>
      </c>
      <c r="C2720" s="5">
        <f t="shared" ref="C2720:C2783" si="827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6"/>
        <v>45367</v>
      </c>
      <c r="L2720" s="5">
        <f t="shared" si="817"/>
        <v>3</v>
      </c>
      <c r="M2720" s="5">
        <f t="shared" si="818"/>
        <v>2024</v>
      </c>
      <c r="N2720" s="12">
        <v>200</v>
      </c>
      <c r="O2720" s="6">
        <f t="shared" ref="O2720" si="828">-N2720</f>
        <v>-200</v>
      </c>
      <c r="P2720" s="6">
        <f t="shared" si="823"/>
        <v>0</v>
      </c>
      <c r="Q2720" s="7">
        <f t="shared" si="813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6"/>
        <v>3</v>
      </c>
      <c r="C2721" s="5">
        <f t="shared" si="827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6"/>
        <v>45367</v>
      </c>
      <c r="L2721" s="5">
        <f t="shared" si="817"/>
        <v>3</v>
      </c>
      <c r="M2721" s="5">
        <f t="shared" si="818"/>
        <v>2024</v>
      </c>
      <c r="N2721" s="12">
        <v>1738</v>
      </c>
      <c r="O2721" s="12"/>
      <c r="P2721" s="6">
        <f t="shared" si="823"/>
        <v>1738</v>
      </c>
      <c r="Q2721" s="7">
        <f t="shared" si="813"/>
        <v>4440190.3500000006</v>
      </c>
      <c r="R2721" s="44" t="str">
        <f>VLOOKUP(F2721,'Set up'!$A$2:$E$64,5,FALSE)</f>
        <v>Trsf</v>
      </c>
    </row>
    <row r="2722" spans="1:19" ht="15" customHeight="1" x14ac:dyDescent="0.35">
      <c r="A2722" s="4">
        <v>45367</v>
      </c>
      <c r="B2722" s="5">
        <f t="shared" si="826"/>
        <v>3</v>
      </c>
      <c r="C2722" s="5">
        <f t="shared" si="827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6"/>
        <v>45367</v>
      </c>
      <c r="L2722" s="5">
        <f t="shared" si="817"/>
        <v>3</v>
      </c>
      <c r="M2722" s="5">
        <f t="shared" si="818"/>
        <v>2024</v>
      </c>
      <c r="N2722" s="12">
        <v>405</v>
      </c>
      <c r="O2722" s="12"/>
      <c r="P2722" s="6">
        <f t="shared" si="823"/>
        <v>405</v>
      </c>
      <c r="Q2722" s="7">
        <f t="shared" si="813"/>
        <v>4440595.3500000006</v>
      </c>
      <c r="R2722" s="44" t="str">
        <f>VLOOKUP(F2722,'Set up'!$A$2:$E$64,5,FALSE)</f>
        <v>Trsf</v>
      </c>
    </row>
    <row r="2723" spans="1:19" ht="15" customHeight="1" x14ac:dyDescent="0.35">
      <c r="A2723" s="4">
        <v>45367</v>
      </c>
      <c r="B2723" s="5">
        <f t="shared" si="826"/>
        <v>3</v>
      </c>
      <c r="C2723" s="5">
        <f t="shared" si="827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6"/>
        <v>45367</v>
      </c>
      <c r="L2723" s="5">
        <f t="shared" si="817"/>
        <v>3</v>
      </c>
      <c r="M2723" s="5">
        <f t="shared" si="818"/>
        <v>2024</v>
      </c>
      <c r="N2723" s="12">
        <v>187.5</v>
      </c>
      <c r="O2723" s="12"/>
      <c r="P2723" s="6">
        <f t="shared" si="823"/>
        <v>187.5</v>
      </c>
      <c r="Q2723" s="7">
        <f t="shared" si="813"/>
        <v>4440782.8500000006</v>
      </c>
      <c r="R2723" s="44" t="str">
        <f>VLOOKUP(F2723,'Set up'!$A$2:$E$64,5,FALSE)</f>
        <v>Trsf</v>
      </c>
    </row>
    <row r="2724" spans="1:19" ht="15" customHeight="1" x14ac:dyDescent="0.35">
      <c r="A2724" s="4">
        <v>45367</v>
      </c>
      <c r="B2724" s="5">
        <f t="shared" si="826"/>
        <v>3</v>
      </c>
      <c r="C2724" s="5">
        <f t="shared" si="827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6"/>
        <v>45367</v>
      </c>
      <c r="L2724" s="5">
        <f t="shared" si="817"/>
        <v>3</v>
      </c>
      <c r="M2724" s="5">
        <f t="shared" si="818"/>
        <v>2024</v>
      </c>
      <c r="N2724" s="12">
        <v>110</v>
      </c>
      <c r="O2724" s="12"/>
      <c r="P2724" s="6">
        <f t="shared" si="823"/>
        <v>110</v>
      </c>
      <c r="Q2724" s="7">
        <f t="shared" si="813"/>
        <v>4440892.8500000006</v>
      </c>
      <c r="R2724" s="44" t="str">
        <f>VLOOKUP(F2724,'Set up'!$A$2:$E$64,5,FALSE)</f>
        <v>Trsf</v>
      </c>
    </row>
    <row r="2725" spans="1:19" ht="15" customHeight="1" x14ac:dyDescent="0.35">
      <c r="A2725" s="4">
        <v>45367</v>
      </c>
      <c r="B2725" s="5">
        <f t="shared" si="826"/>
        <v>3</v>
      </c>
      <c r="C2725" s="5">
        <f t="shared" si="827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6"/>
        <v>45367</v>
      </c>
      <c r="L2725" s="5">
        <f t="shared" si="817"/>
        <v>3</v>
      </c>
      <c r="M2725" s="5">
        <f t="shared" si="818"/>
        <v>2024</v>
      </c>
      <c r="N2725" s="12">
        <v>390</v>
      </c>
      <c r="O2725" s="12"/>
      <c r="P2725" s="6">
        <f t="shared" si="823"/>
        <v>390</v>
      </c>
      <c r="Q2725" s="7">
        <f t="shared" si="813"/>
        <v>4441282.8500000006</v>
      </c>
      <c r="R2725" s="44" t="str">
        <f>VLOOKUP(F2725,'Set up'!$A$2:$E$64,5,FALSE)</f>
        <v>Trsf</v>
      </c>
    </row>
    <row r="2726" spans="1:19" ht="15" customHeight="1" x14ac:dyDescent="0.35">
      <c r="A2726" s="4">
        <v>45367</v>
      </c>
      <c r="B2726" s="5">
        <f t="shared" si="826"/>
        <v>3</v>
      </c>
      <c r="C2726" s="5">
        <f t="shared" si="827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6"/>
        <v>45367</v>
      </c>
      <c r="L2726" s="5">
        <f t="shared" si="817"/>
        <v>3</v>
      </c>
      <c r="M2726" s="5">
        <f t="shared" si="818"/>
        <v>2024</v>
      </c>
      <c r="N2726" s="12">
        <v>283.8</v>
      </c>
      <c r="O2726" s="12"/>
      <c r="P2726" s="6">
        <f t="shared" si="823"/>
        <v>283.8</v>
      </c>
      <c r="Q2726" s="7">
        <f t="shared" si="813"/>
        <v>4441566.6500000004</v>
      </c>
      <c r="R2726" s="44" t="str">
        <f>VLOOKUP(F2726,'Set up'!$A$2:$E$64,5,FALSE)</f>
        <v>Trsf</v>
      </c>
    </row>
    <row r="2727" spans="1:19" ht="15" customHeight="1" x14ac:dyDescent="0.35">
      <c r="A2727" s="4">
        <v>45367</v>
      </c>
      <c r="B2727" s="5">
        <f t="shared" si="826"/>
        <v>3</v>
      </c>
      <c r="C2727" s="5">
        <f t="shared" si="827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6"/>
        <v>45367</v>
      </c>
      <c r="L2727" s="5">
        <f t="shared" si="817"/>
        <v>3</v>
      </c>
      <c r="M2727" s="5">
        <f t="shared" si="818"/>
        <v>2024</v>
      </c>
      <c r="N2727" s="12">
        <v>260</v>
      </c>
      <c r="O2727" s="12"/>
      <c r="P2727" s="6">
        <f t="shared" si="823"/>
        <v>260</v>
      </c>
      <c r="Q2727" s="7">
        <f t="shared" si="813"/>
        <v>4441826.6500000004</v>
      </c>
      <c r="R2727" s="44" t="str">
        <f>VLOOKUP(F2727,'Set up'!$A$2:$E$64,5,FALSE)</f>
        <v>Trsf</v>
      </c>
    </row>
    <row r="2728" spans="1:19" ht="15" customHeight="1" x14ac:dyDescent="0.35">
      <c r="A2728" s="4">
        <v>45367</v>
      </c>
      <c r="B2728" s="5">
        <f t="shared" si="826"/>
        <v>3</v>
      </c>
      <c r="C2728" s="5">
        <f t="shared" si="827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6"/>
        <v>45367</v>
      </c>
      <c r="L2728" s="5">
        <f t="shared" si="817"/>
        <v>3</v>
      </c>
      <c r="M2728" s="5">
        <f t="shared" si="818"/>
        <v>2024</v>
      </c>
      <c r="N2728" s="12">
        <v>120</v>
      </c>
      <c r="O2728" s="12"/>
      <c r="P2728" s="6">
        <f t="shared" si="823"/>
        <v>120</v>
      </c>
      <c r="Q2728" s="7">
        <f t="shared" si="813"/>
        <v>4441946.6500000004</v>
      </c>
      <c r="R2728" s="44" t="str">
        <f>VLOOKUP(F2728,'Set up'!$A$2:$E$64,5,FALSE)</f>
        <v>Trsf</v>
      </c>
    </row>
    <row r="2729" spans="1:19" ht="15" customHeight="1" x14ac:dyDescent="0.35">
      <c r="A2729" s="4">
        <v>45367</v>
      </c>
      <c r="B2729" s="5">
        <f t="shared" si="826"/>
        <v>3</v>
      </c>
      <c r="C2729" s="5">
        <f t="shared" si="827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6"/>
        <v>45367</v>
      </c>
      <c r="L2729" s="5">
        <f t="shared" si="817"/>
        <v>3</v>
      </c>
      <c r="M2729" s="5">
        <f t="shared" si="818"/>
        <v>2024</v>
      </c>
      <c r="N2729" s="12">
        <v>187.5</v>
      </c>
      <c r="O2729" s="6">
        <f t="shared" ref="O2729:O2739" si="829">-N2729</f>
        <v>-187.5</v>
      </c>
      <c r="P2729" s="6">
        <f t="shared" si="823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6"/>
        <v>3</v>
      </c>
      <c r="C2730" s="5">
        <f t="shared" si="827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6"/>
        <v>45367</v>
      </c>
      <c r="L2730" s="5">
        <f t="shared" si="817"/>
        <v>3</v>
      </c>
      <c r="M2730" s="5">
        <f t="shared" si="818"/>
        <v>2024</v>
      </c>
      <c r="N2730" s="12">
        <v>4818</v>
      </c>
      <c r="O2730" s="6">
        <f t="shared" si="829"/>
        <v>-4818</v>
      </c>
      <c r="P2730" s="6">
        <f t="shared" si="823"/>
        <v>0</v>
      </c>
      <c r="Q2730" s="7">
        <f t="shared" ref="Q2730:Q2768" si="830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6"/>
        <v>3</v>
      </c>
      <c r="C2731" s="5">
        <f t="shared" si="827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6"/>
        <v>45367</v>
      </c>
      <c r="L2731" s="5">
        <f t="shared" si="817"/>
        <v>3</v>
      </c>
      <c r="M2731" s="5">
        <f t="shared" si="818"/>
        <v>2024</v>
      </c>
      <c r="N2731" s="12">
        <v>1931.4</v>
      </c>
      <c r="O2731" s="6">
        <f t="shared" si="829"/>
        <v>-1931.4</v>
      </c>
      <c r="P2731" s="6">
        <f t="shared" si="823"/>
        <v>0</v>
      </c>
      <c r="Q2731" s="7">
        <f t="shared" si="830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6"/>
        <v>3</v>
      </c>
      <c r="C2732" s="5">
        <f t="shared" si="827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6"/>
        <v>45367</v>
      </c>
      <c r="L2732" s="5">
        <f t="shared" si="817"/>
        <v>3</v>
      </c>
      <c r="M2732" s="5">
        <f t="shared" si="818"/>
        <v>2024</v>
      </c>
      <c r="N2732" s="12">
        <v>1170</v>
      </c>
      <c r="O2732" s="6">
        <f t="shared" si="829"/>
        <v>-1170</v>
      </c>
      <c r="P2732" s="6">
        <f t="shared" si="823"/>
        <v>0</v>
      </c>
      <c r="Q2732" s="7">
        <f t="shared" si="830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6"/>
        <v>3</v>
      </c>
      <c r="C2733" s="5">
        <f t="shared" si="827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6"/>
        <v>45367</v>
      </c>
      <c r="L2733" s="5">
        <f t="shared" si="817"/>
        <v>3</v>
      </c>
      <c r="M2733" s="5">
        <f t="shared" si="818"/>
        <v>2024</v>
      </c>
      <c r="N2733" s="12">
        <v>1000</v>
      </c>
      <c r="O2733" s="6">
        <f t="shared" si="829"/>
        <v>-1000</v>
      </c>
      <c r="P2733" s="6">
        <f t="shared" si="823"/>
        <v>0</v>
      </c>
      <c r="Q2733" s="7">
        <f t="shared" si="830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6"/>
        <v>3</v>
      </c>
      <c r="C2734" s="5">
        <f t="shared" si="827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6"/>
        <v>45367</v>
      </c>
      <c r="L2734" s="5">
        <f t="shared" si="817"/>
        <v>3</v>
      </c>
      <c r="M2734" s="5">
        <f t="shared" si="818"/>
        <v>2024</v>
      </c>
      <c r="N2734" s="12">
        <v>380</v>
      </c>
      <c r="O2734" s="6">
        <f t="shared" si="829"/>
        <v>-380</v>
      </c>
      <c r="P2734" s="6">
        <f t="shared" si="823"/>
        <v>0</v>
      </c>
      <c r="Q2734" s="7">
        <f t="shared" si="830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6"/>
        <v>3</v>
      </c>
      <c r="C2735" s="5">
        <f t="shared" si="827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6"/>
        <v>45370</v>
      </c>
      <c r="L2735" s="5">
        <f t="shared" si="817"/>
        <v>3</v>
      </c>
      <c r="M2735" s="5">
        <f t="shared" si="818"/>
        <v>2024</v>
      </c>
      <c r="N2735" s="12">
        <v>125</v>
      </c>
      <c r="O2735" s="6">
        <f t="shared" si="829"/>
        <v>-125</v>
      </c>
      <c r="P2735" s="6">
        <f t="shared" si="823"/>
        <v>0</v>
      </c>
      <c r="Q2735" s="7">
        <f t="shared" si="830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6"/>
        <v>3</v>
      </c>
      <c r="C2736" s="5">
        <f t="shared" si="827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6"/>
        <v>45370</v>
      </c>
      <c r="L2736" s="5">
        <f t="shared" si="817"/>
        <v>3</v>
      </c>
      <c r="M2736" s="5">
        <f t="shared" si="818"/>
        <v>2024</v>
      </c>
      <c r="N2736" s="12">
        <v>3212</v>
      </c>
      <c r="O2736" s="6">
        <f t="shared" si="829"/>
        <v>-3212</v>
      </c>
      <c r="P2736" s="6">
        <f t="shared" si="823"/>
        <v>0</v>
      </c>
      <c r="Q2736" s="7">
        <f t="shared" si="830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6"/>
        <v>3</v>
      </c>
      <c r="C2737" s="5">
        <f t="shared" si="827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6"/>
        <v>45370</v>
      </c>
      <c r="L2737" s="5">
        <f t="shared" si="817"/>
        <v>3</v>
      </c>
      <c r="M2737" s="5">
        <f t="shared" si="818"/>
        <v>2024</v>
      </c>
      <c r="N2737" s="12">
        <v>1073</v>
      </c>
      <c r="O2737" s="6">
        <f t="shared" si="829"/>
        <v>-1073</v>
      </c>
      <c r="P2737" s="6">
        <f t="shared" si="823"/>
        <v>0</v>
      </c>
      <c r="Q2737" s="7">
        <f t="shared" si="830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6"/>
        <v>3</v>
      </c>
      <c r="C2738" s="5">
        <f t="shared" si="827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6"/>
        <v>45370</v>
      </c>
      <c r="L2738" s="5">
        <f t="shared" si="817"/>
        <v>3</v>
      </c>
      <c r="M2738" s="5">
        <f t="shared" si="818"/>
        <v>2024</v>
      </c>
      <c r="N2738" s="12">
        <v>702</v>
      </c>
      <c r="O2738" s="6">
        <f t="shared" si="829"/>
        <v>-702</v>
      </c>
      <c r="P2738" s="6">
        <f t="shared" si="823"/>
        <v>0</v>
      </c>
      <c r="Q2738" s="7">
        <f t="shared" si="830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6"/>
        <v>3</v>
      </c>
      <c r="C2739" s="5">
        <f t="shared" si="827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si="816"/>
        <v>45370</v>
      </c>
      <c r="L2739" s="5">
        <f t="shared" si="817"/>
        <v>3</v>
      </c>
      <c r="M2739" s="5">
        <f t="shared" si="818"/>
        <v>2024</v>
      </c>
      <c r="N2739" s="12">
        <v>1000</v>
      </c>
      <c r="O2739" s="6">
        <f t="shared" si="829"/>
        <v>-1000</v>
      </c>
      <c r="P2739" s="6">
        <f t="shared" si="823"/>
        <v>0</v>
      </c>
      <c r="Q2739" s="7">
        <f t="shared" si="830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6"/>
        <v>3</v>
      </c>
      <c r="C2740" s="5">
        <f t="shared" si="827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16"/>
        <v>45401</v>
      </c>
      <c r="L2740" s="5">
        <f t="shared" si="817"/>
        <v>4</v>
      </c>
      <c r="M2740" s="5">
        <f t="shared" si="818"/>
        <v>2024</v>
      </c>
      <c r="N2740" s="12">
        <v>5214</v>
      </c>
      <c r="O2740" s="6">
        <f t="shared" ref="O2740:O2751" si="831">-N2740</f>
        <v>-5214</v>
      </c>
      <c r="P2740" s="6">
        <f t="shared" si="823"/>
        <v>0</v>
      </c>
      <c r="Q2740" s="7">
        <f t="shared" si="830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6"/>
        <v>3</v>
      </c>
      <c r="C2741" s="5">
        <f t="shared" si="827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16"/>
        <v>45401</v>
      </c>
      <c r="L2741" s="5">
        <f t="shared" si="817"/>
        <v>4</v>
      </c>
      <c r="M2741" s="5">
        <f t="shared" si="818"/>
        <v>2024</v>
      </c>
      <c r="N2741" s="12">
        <v>1263.5999999999999</v>
      </c>
      <c r="O2741" s="6">
        <f t="shared" si="831"/>
        <v>-1263.5999999999999</v>
      </c>
      <c r="P2741" s="6">
        <f t="shared" si="823"/>
        <v>0</v>
      </c>
      <c r="Q2741" s="7">
        <f t="shared" si="830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6"/>
        <v>3</v>
      </c>
      <c r="C2742" s="5">
        <f t="shared" si="827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16"/>
        <v>45401</v>
      </c>
      <c r="L2742" s="5">
        <f t="shared" si="817"/>
        <v>4</v>
      </c>
      <c r="M2742" s="5">
        <f t="shared" si="818"/>
        <v>2024</v>
      </c>
      <c r="N2742" s="12">
        <v>240</v>
      </c>
      <c r="O2742" s="6">
        <f t="shared" si="831"/>
        <v>-240</v>
      </c>
      <c r="P2742" s="6">
        <f t="shared" si="823"/>
        <v>0</v>
      </c>
      <c r="Q2742" s="7">
        <f t="shared" si="830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6"/>
        <v>3</v>
      </c>
      <c r="C2743" s="5">
        <f t="shared" si="827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16"/>
        <v>45401</v>
      </c>
      <c r="L2743" s="5">
        <f t="shared" si="817"/>
        <v>4</v>
      </c>
      <c r="M2743" s="5">
        <f t="shared" si="818"/>
        <v>2024</v>
      </c>
      <c r="N2743" s="12">
        <v>572</v>
      </c>
      <c r="O2743" s="6">
        <f t="shared" si="831"/>
        <v>-572</v>
      </c>
      <c r="P2743" s="6">
        <f t="shared" si="823"/>
        <v>0</v>
      </c>
      <c r="Q2743" s="7">
        <f t="shared" si="830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6"/>
        <v>3</v>
      </c>
      <c r="C2744" s="5">
        <f t="shared" si="827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16"/>
        <v>45401</v>
      </c>
      <c r="L2744" s="5">
        <f t="shared" si="817"/>
        <v>4</v>
      </c>
      <c r="M2744" s="5">
        <f t="shared" si="818"/>
        <v>2024</v>
      </c>
      <c r="N2744" s="12">
        <v>190</v>
      </c>
      <c r="O2744" s="6">
        <f t="shared" si="831"/>
        <v>-190</v>
      </c>
      <c r="P2744" s="6">
        <f t="shared" si="823"/>
        <v>0</v>
      </c>
      <c r="Q2744" s="7">
        <f t="shared" si="830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6"/>
        <v>3</v>
      </c>
      <c r="C2745" s="5">
        <f t="shared" si="827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16"/>
        <v>45492</v>
      </c>
      <c r="L2745" s="5">
        <f t="shared" si="817"/>
        <v>7</v>
      </c>
      <c r="M2745" s="5">
        <f t="shared" si="818"/>
        <v>2024</v>
      </c>
      <c r="N2745" s="12">
        <v>9636</v>
      </c>
      <c r="O2745" s="6">
        <f t="shared" si="831"/>
        <v>-9636</v>
      </c>
      <c r="P2745" s="6">
        <f t="shared" si="823"/>
        <v>0</v>
      </c>
      <c r="Q2745" s="7">
        <f t="shared" si="830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6"/>
        <v>3</v>
      </c>
      <c r="C2746" s="5">
        <f t="shared" si="827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16"/>
        <v>45492</v>
      </c>
      <c r="L2746" s="5">
        <f t="shared" si="817"/>
        <v>7</v>
      </c>
      <c r="M2746" s="5">
        <f t="shared" si="818"/>
        <v>2024</v>
      </c>
      <c r="N2746" s="12">
        <v>1740</v>
      </c>
      <c r="O2746" s="6">
        <f t="shared" si="831"/>
        <v>-1740</v>
      </c>
      <c r="P2746" s="6">
        <f t="shared" si="823"/>
        <v>0</v>
      </c>
      <c r="Q2746" s="7">
        <f t="shared" si="830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6"/>
        <v>3</v>
      </c>
      <c r="C2747" s="5">
        <f t="shared" si="827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16"/>
        <v>45492</v>
      </c>
      <c r="L2747" s="5">
        <f t="shared" si="817"/>
        <v>7</v>
      </c>
      <c r="M2747" s="5">
        <f t="shared" si="818"/>
        <v>2024</v>
      </c>
      <c r="N2747" s="12">
        <v>575</v>
      </c>
      <c r="O2747" s="6">
        <f t="shared" si="831"/>
        <v>-575</v>
      </c>
      <c r="P2747" s="6">
        <f t="shared" si="823"/>
        <v>0</v>
      </c>
      <c r="Q2747" s="7">
        <f t="shared" si="830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6"/>
        <v>3</v>
      </c>
      <c r="C2748" s="5">
        <f t="shared" si="827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16"/>
        <v>45492</v>
      </c>
      <c r="L2748" s="5">
        <f t="shared" si="817"/>
        <v>7</v>
      </c>
      <c r="M2748" s="5">
        <f t="shared" si="818"/>
        <v>2024</v>
      </c>
      <c r="N2748" s="12">
        <v>880</v>
      </c>
      <c r="O2748" s="6">
        <f t="shared" si="831"/>
        <v>-880</v>
      </c>
      <c r="P2748" s="6">
        <f t="shared" si="823"/>
        <v>0</v>
      </c>
      <c r="Q2748" s="7">
        <f t="shared" si="830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6"/>
        <v>3</v>
      </c>
      <c r="C2749" s="5">
        <f t="shared" si="827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16"/>
        <v>45492</v>
      </c>
      <c r="L2749" s="5">
        <f t="shared" si="817"/>
        <v>7</v>
      </c>
      <c r="M2749" s="5">
        <f t="shared" si="818"/>
        <v>2024</v>
      </c>
      <c r="N2749" s="12">
        <v>420</v>
      </c>
      <c r="O2749" s="6">
        <f t="shared" si="831"/>
        <v>-420</v>
      </c>
      <c r="P2749" s="6">
        <f t="shared" si="823"/>
        <v>0</v>
      </c>
      <c r="Q2749" s="7">
        <f t="shared" si="830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6"/>
        <v>3</v>
      </c>
      <c r="C2750" s="5">
        <f t="shared" si="827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16"/>
        <v>45492</v>
      </c>
      <c r="L2750" s="5">
        <f t="shared" si="817"/>
        <v>7</v>
      </c>
      <c r="M2750" s="5">
        <f t="shared" si="818"/>
        <v>2024</v>
      </c>
      <c r="N2750" s="12">
        <v>395</v>
      </c>
      <c r="O2750" s="6">
        <f t="shared" si="831"/>
        <v>-395</v>
      </c>
      <c r="P2750" s="6">
        <f t="shared" si="823"/>
        <v>0</v>
      </c>
      <c r="Q2750" s="7">
        <f t="shared" si="830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6"/>
        <v>3</v>
      </c>
      <c r="C2751" s="5">
        <f t="shared" si="827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16"/>
        <v>45492</v>
      </c>
      <c r="L2751" s="5">
        <f t="shared" si="817"/>
        <v>7</v>
      </c>
      <c r="M2751" s="5">
        <f t="shared" si="818"/>
        <v>2024</v>
      </c>
      <c r="N2751" s="12">
        <v>1550</v>
      </c>
      <c r="O2751" s="6">
        <f t="shared" si="831"/>
        <v>-1550</v>
      </c>
      <c r="P2751" s="6">
        <f t="shared" si="823"/>
        <v>0</v>
      </c>
      <c r="Q2751" s="7">
        <f t="shared" si="830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6"/>
        <v>3</v>
      </c>
      <c r="C2752" s="5">
        <f t="shared" si="827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16"/>
        <v>45373</v>
      </c>
      <c r="L2752" s="5">
        <f t="shared" si="817"/>
        <v>3</v>
      </c>
      <c r="M2752" s="5">
        <f t="shared" si="818"/>
        <v>2024</v>
      </c>
      <c r="N2752" s="12">
        <v>1628</v>
      </c>
      <c r="O2752" s="12">
        <f>-1500-128</f>
        <v>-1628</v>
      </c>
      <c r="P2752" s="6">
        <f t="shared" si="823"/>
        <v>0</v>
      </c>
      <c r="Q2752" s="7">
        <f t="shared" si="830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6"/>
        <v>3</v>
      </c>
      <c r="C2753" s="5">
        <f t="shared" si="827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16"/>
        <v>45373</v>
      </c>
      <c r="L2753" s="5">
        <f t="shared" si="817"/>
        <v>3</v>
      </c>
      <c r="M2753" s="5">
        <f t="shared" si="818"/>
        <v>2024</v>
      </c>
      <c r="N2753" s="12">
        <v>420</v>
      </c>
      <c r="O2753" s="6">
        <f t="shared" ref="O2753:O2755" si="832">-N2753</f>
        <v>-420</v>
      </c>
      <c r="P2753" s="6">
        <f t="shared" si="823"/>
        <v>0</v>
      </c>
      <c r="Q2753" s="7">
        <f t="shared" si="830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6"/>
        <v>3</v>
      </c>
      <c r="C2754" s="5">
        <f t="shared" si="827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16"/>
        <v>45373</v>
      </c>
      <c r="L2754" s="5">
        <f t="shared" si="817"/>
        <v>3</v>
      </c>
      <c r="M2754" s="5">
        <f t="shared" si="818"/>
        <v>2024</v>
      </c>
      <c r="N2754" s="12">
        <v>280</v>
      </c>
      <c r="O2754" s="6">
        <f t="shared" si="832"/>
        <v>-280</v>
      </c>
      <c r="P2754" s="6">
        <f t="shared" si="823"/>
        <v>0</v>
      </c>
      <c r="Q2754" s="7">
        <f t="shared" si="830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6"/>
        <v>3</v>
      </c>
      <c r="C2755" s="5">
        <f t="shared" si="827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ref="K2755:K2818" si="833">A2755+J2755</f>
        <v>45373</v>
      </c>
      <c r="L2755" s="5">
        <f t="shared" ref="L2755:L2818" si="834">MONTH(K2755)</f>
        <v>3</v>
      </c>
      <c r="M2755" s="5">
        <f t="shared" ref="M2755:M2818" si="835">YEAR(K2755)</f>
        <v>2024</v>
      </c>
      <c r="N2755" s="12">
        <v>110</v>
      </c>
      <c r="O2755" s="6">
        <f t="shared" si="832"/>
        <v>-110</v>
      </c>
      <c r="P2755" s="6">
        <f t="shared" si="823"/>
        <v>0</v>
      </c>
      <c r="Q2755" s="7">
        <f t="shared" si="830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6"/>
        <v>3</v>
      </c>
      <c r="C2756" s="5">
        <f t="shared" si="827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3"/>
        <v>45379</v>
      </c>
      <c r="L2756" s="5">
        <f t="shared" si="834"/>
        <v>3</v>
      </c>
      <c r="M2756" s="5">
        <f t="shared" si="835"/>
        <v>2024</v>
      </c>
      <c r="N2756" s="98">
        <v>1738</v>
      </c>
      <c r="O2756" s="12"/>
      <c r="P2756" s="6">
        <f t="shared" si="823"/>
        <v>1738</v>
      </c>
      <c r="Q2756" s="7">
        <f t="shared" si="830"/>
        <v>4484397.1500000004</v>
      </c>
      <c r="R2756" s="44" t="str">
        <f>VLOOKUP(F2756,'Set up'!$A$2:$E$64,5,FALSE)</f>
        <v>Trsf</v>
      </c>
    </row>
    <row r="2757" spans="1:21" ht="15" customHeight="1" x14ac:dyDescent="0.35">
      <c r="A2757" s="4">
        <v>45379</v>
      </c>
      <c r="B2757" s="5">
        <f t="shared" si="826"/>
        <v>3</v>
      </c>
      <c r="C2757" s="5">
        <f t="shared" si="827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3"/>
        <v>45379</v>
      </c>
      <c r="L2757" s="5">
        <f t="shared" si="834"/>
        <v>3</v>
      </c>
      <c r="M2757" s="5">
        <f t="shared" si="835"/>
        <v>2024</v>
      </c>
      <c r="N2757" s="98">
        <v>405</v>
      </c>
      <c r="O2757" s="12"/>
      <c r="P2757" s="6">
        <f t="shared" si="823"/>
        <v>405</v>
      </c>
      <c r="Q2757" s="7">
        <f t="shared" si="830"/>
        <v>4484802.1500000004</v>
      </c>
      <c r="R2757" s="44" t="str">
        <f>VLOOKUP(F2757,'Set up'!$A$2:$E$64,5,FALSE)</f>
        <v>Trsf</v>
      </c>
    </row>
    <row r="2758" spans="1:21" ht="15" customHeight="1" x14ac:dyDescent="0.35">
      <c r="A2758" s="4">
        <v>45379</v>
      </c>
      <c r="B2758" s="5">
        <f t="shared" si="826"/>
        <v>3</v>
      </c>
      <c r="C2758" s="5">
        <f t="shared" si="827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3"/>
        <v>45379</v>
      </c>
      <c r="L2758" s="5">
        <f t="shared" si="834"/>
        <v>3</v>
      </c>
      <c r="M2758" s="5">
        <f t="shared" si="835"/>
        <v>2024</v>
      </c>
      <c r="N2758" s="98">
        <v>390</v>
      </c>
      <c r="O2758" s="12"/>
      <c r="P2758" s="6">
        <f t="shared" si="823"/>
        <v>390</v>
      </c>
      <c r="Q2758" s="7">
        <f t="shared" si="830"/>
        <v>4485192.1500000004</v>
      </c>
      <c r="R2758" s="44" t="str">
        <f>VLOOKUP(F2758,'Set up'!$A$2:$E$64,5,FALSE)</f>
        <v>Trsf</v>
      </c>
    </row>
    <row r="2759" spans="1:21" ht="15" customHeight="1" x14ac:dyDescent="0.35">
      <c r="A2759" s="4">
        <v>45380</v>
      </c>
      <c r="B2759" s="5">
        <f t="shared" si="826"/>
        <v>3</v>
      </c>
      <c r="C2759" s="5">
        <f t="shared" si="827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3"/>
        <v>45380</v>
      </c>
      <c r="L2759" s="5">
        <f t="shared" si="834"/>
        <v>3</v>
      </c>
      <c r="M2759" s="5">
        <f t="shared" si="835"/>
        <v>2024</v>
      </c>
      <c r="N2759" s="12">
        <v>250</v>
      </c>
      <c r="O2759" s="6">
        <f>-N2759</f>
        <v>-250</v>
      </c>
      <c r="P2759" s="6">
        <f t="shared" si="823"/>
        <v>0</v>
      </c>
      <c r="Q2759" s="7">
        <f t="shared" si="830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6"/>
        <v>3</v>
      </c>
      <c r="C2760" s="5">
        <f t="shared" si="827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3"/>
        <v>45380</v>
      </c>
      <c r="L2760" s="5">
        <f t="shared" si="834"/>
        <v>3</v>
      </c>
      <c r="M2760" s="5">
        <f t="shared" si="835"/>
        <v>2024</v>
      </c>
      <c r="N2760" s="12">
        <v>6424</v>
      </c>
      <c r="O2760" s="12">
        <f>-6178.6-245.4</f>
        <v>-6424</v>
      </c>
      <c r="P2760" s="6">
        <f t="shared" si="823"/>
        <v>0</v>
      </c>
      <c r="Q2760" s="7">
        <f t="shared" si="830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6"/>
        <v>3</v>
      </c>
      <c r="C2761" s="5">
        <f t="shared" si="827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3"/>
        <v>45380</v>
      </c>
      <c r="L2761" s="5">
        <f t="shared" si="834"/>
        <v>3</v>
      </c>
      <c r="M2761" s="5">
        <f t="shared" si="835"/>
        <v>2024</v>
      </c>
      <c r="N2761" s="12">
        <v>2088</v>
      </c>
      <c r="O2761" s="6">
        <f t="shared" ref="O2761:O2763" si="836">-N2761</f>
        <v>-2088</v>
      </c>
      <c r="P2761" s="6">
        <f t="shared" si="823"/>
        <v>0</v>
      </c>
      <c r="Q2761" s="7">
        <f t="shared" si="830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6"/>
        <v>3</v>
      </c>
      <c r="C2762" s="5">
        <f t="shared" si="827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3"/>
        <v>45380</v>
      </c>
      <c r="L2762" s="5">
        <f t="shared" si="834"/>
        <v>3</v>
      </c>
      <c r="M2762" s="5">
        <f t="shared" si="835"/>
        <v>2024</v>
      </c>
      <c r="N2762" s="12">
        <v>1404</v>
      </c>
      <c r="O2762" s="6">
        <f t="shared" si="836"/>
        <v>-1404</v>
      </c>
      <c r="P2762" s="6">
        <f t="shared" si="823"/>
        <v>0</v>
      </c>
      <c r="Q2762" s="7">
        <f t="shared" si="830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6"/>
        <v>3</v>
      </c>
      <c r="C2763" s="5">
        <f t="shared" si="827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3"/>
        <v>45380</v>
      </c>
      <c r="L2763" s="5">
        <f t="shared" si="834"/>
        <v>3</v>
      </c>
      <c r="M2763" s="5">
        <f t="shared" si="835"/>
        <v>2024</v>
      </c>
      <c r="N2763" s="12">
        <v>380</v>
      </c>
      <c r="O2763" s="6">
        <f t="shared" si="836"/>
        <v>-380</v>
      </c>
      <c r="P2763" s="6">
        <f t="shared" si="823"/>
        <v>0</v>
      </c>
      <c r="Q2763" s="7">
        <f t="shared" si="830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6"/>
        <v>3</v>
      </c>
      <c r="C2764" s="5">
        <f t="shared" si="827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3"/>
        <v>45381</v>
      </c>
      <c r="L2764" s="5">
        <f t="shared" si="834"/>
        <v>3</v>
      </c>
      <c r="M2764" s="5">
        <f t="shared" si="835"/>
        <v>2024</v>
      </c>
      <c r="N2764" s="12">
        <v>1738</v>
      </c>
      <c r="O2764" s="12"/>
      <c r="P2764" s="6">
        <f t="shared" si="823"/>
        <v>1738</v>
      </c>
      <c r="Q2764" s="7">
        <f t="shared" si="830"/>
        <v>4497476.1500000004</v>
      </c>
      <c r="R2764" s="44" t="str">
        <f>VLOOKUP(F2764,'Set up'!$A$2:$E$64,5,FALSE)</f>
        <v>PD Chq</v>
      </c>
    </row>
    <row r="2765" spans="1:21" ht="15" customHeight="1" x14ac:dyDescent="0.35">
      <c r="A2765" s="4">
        <v>45381</v>
      </c>
      <c r="B2765" s="5">
        <f t="shared" si="826"/>
        <v>3</v>
      </c>
      <c r="C2765" s="5">
        <f t="shared" si="827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3"/>
        <v>45381</v>
      </c>
      <c r="L2765" s="5">
        <f t="shared" si="834"/>
        <v>3</v>
      </c>
      <c r="M2765" s="5">
        <f t="shared" si="835"/>
        <v>2024</v>
      </c>
      <c r="N2765" s="12">
        <v>832.5</v>
      </c>
      <c r="O2765" s="12"/>
      <c r="P2765" s="6">
        <f t="shared" si="823"/>
        <v>832.5</v>
      </c>
      <c r="Q2765" s="7">
        <f t="shared" si="830"/>
        <v>4498308.6500000004</v>
      </c>
      <c r="R2765" s="44" t="str">
        <f>VLOOKUP(F2765,'Set up'!$A$2:$E$64,5,FALSE)</f>
        <v>PD Chq</v>
      </c>
    </row>
    <row r="2766" spans="1:21" ht="15" customHeight="1" x14ac:dyDescent="0.35">
      <c r="A2766" s="4">
        <v>45381</v>
      </c>
      <c r="B2766" s="5">
        <f t="shared" si="826"/>
        <v>3</v>
      </c>
      <c r="C2766" s="5">
        <f t="shared" si="827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3"/>
        <v>45381</v>
      </c>
      <c r="L2766" s="5">
        <f t="shared" si="834"/>
        <v>3</v>
      </c>
      <c r="M2766" s="5">
        <f t="shared" si="835"/>
        <v>2024</v>
      </c>
      <c r="N2766" s="12">
        <v>95</v>
      </c>
      <c r="O2766" s="12"/>
      <c r="P2766" s="6">
        <f t="shared" si="823"/>
        <v>95</v>
      </c>
      <c r="Q2766" s="7">
        <f t="shared" si="830"/>
        <v>4498403.6500000004</v>
      </c>
      <c r="R2766" s="44" t="str">
        <f>VLOOKUP(F2766,'Set up'!$A$2:$E$64,5,FALSE)</f>
        <v>PD Chq</v>
      </c>
    </row>
    <row r="2767" spans="1:21" ht="15" customHeight="1" x14ac:dyDescent="0.35">
      <c r="A2767" s="4">
        <v>45381</v>
      </c>
      <c r="B2767" s="5">
        <f t="shared" si="826"/>
        <v>3</v>
      </c>
      <c r="C2767" s="5">
        <f t="shared" si="827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3"/>
        <v>45426</v>
      </c>
      <c r="L2767" s="5">
        <f t="shared" si="834"/>
        <v>5</v>
      </c>
      <c r="M2767" s="5">
        <f t="shared" si="835"/>
        <v>2024</v>
      </c>
      <c r="N2767" s="12">
        <v>1738</v>
      </c>
      <c r="O2767" s="12">
        <f>-1000-738</f>
        <v>-1738</v>
      </c>
      <c r="P2767" s="6">
        <f t="shared" si="823"/>
        <v>0</v>
      </c>
      <c r="Q2767" s="7">
        <f t="shared" si="830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3606</v>
      </c>
    </row>
    <row r="2768" spans="1:21" ht="15" customHeight="1" x14ac:dyDescent="0.35">
      <c r="A2768" s="4">
        <v>45381</v>
      </c>
      <c r="B2768" s="5">
        <f t="shared" si="826"/>
        <v>3</v>
      </c>
      <c r="C2768" s="5">
        <f t="shared" si="827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3"/>
        <v>45426</v>
      </c>
      <c r="L2768" s="5">
        <f t="shared" si="834"/>
        <v>5</v>
      </c>
      <c r="M2768" s="5">
        <f t="shared" si="835"/>
        <v>2024</v>
      </c>
      <c r="N2768" s="12">
        <v>220</v>
      </c>
      <c r="O2768" s="6">
        <f>-N2768</f>
        <v>-220</v>
      </c>
      <c r="P2768" s="6">
        <f t="shared" si="823"/>
        <v>0</v>
      </c>
      <c r="Q2768" s="7">
        <f t="shared" si="830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3606</v>
      </c>
    </row>
    <row r="2769" spans="1:19" ht="15" customHeight="1" x14ac:dyDescent="0.35">
      <c r="A2769" s="4">
        <v>45386</v>
      </c>
      <c r="B2769" s="5">
        <f t="shared" si="826"/>
        <v>4</v>
      </c>
      <c r="C2769" s="5">
        <f t="shared" si="827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3"/>
        <v>45386</v>
      </c>
      <c r="L2769" s="5">
        <f t="shared" si="834"/>
        <v>4</v>
      </c>
      <c r="M2769" s="5">
        <f t="shared" si="835"/>
        <v>2024</v>
      </c>
      <c r="N2769" s="12">
        <v>1650</v>
      </c>
      <c r="O2769" s="6">
        <f t="shared" ref="O2769:O2776" si="837">-N2769</f>
        <v>-1650</v>
      </c>
      <c r="P2769" s="6">
        <f t="shared" si="823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6"/>
        <v>4</v>
      </c>
      <c r="C2770" s="5">
        <f t="shared" si="827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3"/>
        <v>45386</v>
      </c>
      <c r="L2770" s="5">
        <f t="shared" si="834"/>
        <v>4</v>
      </c>
      <c r="M2770" s="5">
        <f t="shared" si="835"/>
        <v>2024</v>
      </c>
      <c r="N2770" s="12">
        <v>420</v>
      </c>
      <c r="O2770" s="6">
        <f t="shared" si="837"/>
        <v>-420</v>
      </c>
      <c r="P2770" s="6">
        <f t="shared" si="823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6"/>
        <v>4</v>
      </c>
      <c r="C2771" s="5">
        <f t="shared" si="827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3"/>
        <v>45447</v>
      </c>
      <c r="L2771" s="5">
        <f t="shared" si="834"/>
        <v>6</v>
      </c>
      <c r="M2771" s="5">
        <f t="shared" si="835"/>
        <v>2024</v>
      </c>
      <c r="N2771" s="12">
        <v>3256</v>
      </c>
      <c r="O2771" s="6">
        <f t="shared" si="837"/>
        <v>-3256</v>
      </c>
      <c r="P2771" s="6">
        <f t="shared" si="823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6"/>
        <v>4</v>
      </c>
      <c r="C2772" s="5">
        <f t="shared" si="827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3"/>
        <v>45447</v>
      </c>
      <c r="L2772" s="5">
        <f t="shared" si="834"/>
        <v>6</v>
      </c>
      <c r="M2772" s="5">
        <f t="shared" si="835"/>
        <v>2024</v>
      </c>
      <c r="N2772" s="12">
        <v>1628</v>
      </c>
      <c r="O2772" s="6">
        <f t="shared" si="837"/>
        <v>-1628</v>
      </c>
      <c r="P2772" s="6">
        <f t="shared" si="823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6"/>
        <v>4</v>
      </c>
      <c r="C2773" s="5">
        <f t="shared" si="827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3"/>
        <v>45447</v>
      </c>
      <c r="L2773" s="5">
        <f t="shared" si="834"/>
        <v>6</v>
      </c>
      <c r="M2773" s="5">
        <f t="shared" si="835"/>
        <v>2024</v>
      </c>
      <c r="N2773" s="12">
        <v>626.4</v>
      </c>
      <c r="O2773" s="6">
        <f t="shared" si="837"/>
        <v>-626.4</v>
      </c>
      <c r="P2773" s="6">
        <f t="shared" ref="P2773:P2836" si="838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6"/>
        <v>4</v>
      </c>
      <c r="C2774" s="5">
        <f t="shared" si="827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3"/>
        <v>45447</v>
      </c>
      <c r="L2774" s="5">
        <f t="shared" si="834"/>
        <v>6</v>
      </c>
      <c r="M2774" s="5">
        <f t="shared" si="835"/>
        <v>2024</v>
      </c>
      <c r="N2774" s="12">
        <v>626.4</v>
      </c>
      <c r="O2774" s="6">
        <f t="shared" si="837"/>
        <v>-626.4</v>
      </c>
      <c r="P2774" s="6">
        <f t="shared" si="838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6"/>
        <v>4</v>
      </c>
      <c r="C2775" s="5">
        <f t="shared" si="827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3"/>
        <v>45447</v>
      </c>
      <c r="L2775" s="5">
        <f t="shared" si="834"/>
        <v>6</v>
      </c>
      <c r="M2775" s="5">
        <f t="shared" si="835"/>
        <v>2024</v>
      </c>
      <c r="N2775" s="12">
        <v>62.5</v>
      </c>
      <c r="O2775" s="6">
        <f t="shared" si="837"/>
        <v>-62.5</v>
      </c>
      <c r="P2775" s="6">
        <f t="shared" si="838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6"/>
        <v>4</v>
      </c>
      <c r="C2776" s="5">
        <f t="shared" si="827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3"/>
        <v>45447</v>
      </c>
      <c r="L2776" s="5">
        <f t="shared" si="834"/>
        <v>6</v>
      </c>
      <c r="M2776" s="5">
        <f t="shared" si="835"/>
        <v>2024</v>
      </c>
      <c r="N2776" s="12">
        <v>420</v>
      </c>
      <c r="O2776" s="6">
        <f t="shared" si="837"/>
        <v>-420</v>
      </c>
      <c r="P2776" s="6">
        <f t="shared" si="838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6"/>
        <v>4</v>
      </c>
      <c r="C2777" s="5">
        <f t="shared" si="827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3"/>
        <v>45450</v>
      </c>
      <c r="L2777" s="5">
        <f t="shared" si="834"/>
        <v>6</v>
      </c>
      <c r="M2777" s="5">
        <f t="shared" si="835"/>
        <v>2024</v>
      </c>
      <c r="N2777" s="12">
        <v>260</v>
      </c>
      <c r="O2777" s="6">
        <f t="shared" ref="O2777" si="839">-N2777</f>
        <v>-260</v>
      </c>
      <c r="P2777" s="6">
        <f t="shared" si="838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6"/>
        <v>4</v>
      </c>
      <c r="C2778" s="5">
        <f t="shared" si="827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3"/>
        <v>45390</v>
      </c>
      <c r="L2778" s="5">
        <f t="shared" si="834"/>
        <v>4</v>
      </c>
      <c r="M2778" s="5">
        <f t="shared" si="835"/>
        <v>2024</v>
      </c>
      <c r="N2778" s="12">
        <v>1738</v>
      </c>
      <c r="O2778" s="12"/>
      <c r="P2778" s="6">
        <f t="shared" si="838"/>
        <v>1738</v>
      </c>
      <c r="Q2778" s="7">
        <v>4500432.95</v>
      </c>
      <c r="R2778" s="44" t="str">
        <f>VLOOKUP(F2778,'Set up'!$A$2:$E$64,5,FALSE)</f>
        <v>Trsf</v>
      </c>
    </row>
    <row r="2779" spans="1:19" ht="15" customHeight="1" x14ac:dyDescent="0.35">
      <c r="A2779" s="4">
        <v>45390</v>
      </c>
      <c r="B2779" s="5">
        <f t="shared" si="826"/>
        <v>4</v>
      </c>
      <c r="C2779" s="5">
        <f t="shared" si="827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3"/>
        <v>45390</v>
      </c>
      <c r="L2779" s="5">
        <f t="shared" si="834"/>
        <v>4</v>
      </c>
      <c r="M2779" s="5">
        <f t="shared" si="835"/>
        <v>2024</v>
      </c>
      <c r="N2779" s="12">
        <v>405</v>
      </c>
      <c r="O2779" s="12"/>
      <c r="P2779" s="6">
        <f t="shared" si="838"/>
        <v>405</v>
      </c>
      <c r="Q2779" s="7">
        <v>4500837.95</v>
      </c>
      <c r="R2779" s="44" t="str">
        <f>VLOOKUP(F2779,'Set up'!$A$2:$E$64,5,FALSE)</f>
        <v>Trsf</v>
      </c>
    </row>
    <row r="2780" spans="1:19" ht="15" customHeight="1" x14ac:dyDescent="0.35">
      <c r="A2780" s="4">
        <v>45390</v>
      </c>
      <c r="B2780" s="5">
        <f t="shared" si="826"/>
        <v>4</v>
      </c>
      <c r="C2780" s="5">
        <f t="shared" si="827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3"/>
        <v>45390</v>
      </c>
      <c r="L2780" s="5">
        <f t="shared" si="834"/>
        <v>4</v>
      </c>
      <c r="M2780" s="5">
        <f t="shared" si="835"/>
        <v>2024</v>
      </c>
      <c r="N2780" s="12">
        <v>395</v>
      </c>
      <c r="O2780" s="12"/>
      <c r="P2780" s="6">
        <f t="shared" si="838"/>
        <v>395</v>
      </c>
      <c r="Q2780" s="7">
        <v>4501232.95</v>
      </c>
      <c r="R2780" s="44" t="str">
        <f>VLOOKUP(F2780,'Set up'!$A$2:$E$64,5,FALSE)</f>
        <v>Trsf</v>
      </c>
    </row>
    <row r="2781" spans="1:19" ht="15" customHeight="1" x14ac:dyDescent="0.35">
      <c r="A2781" s="4">
        <v>45390</v>
      </c>
      <c r="B2781" s="5">
        <f t="shared" si="826"/>
        <v>4</v>
      </c>
      <c r="C2781" s="5">
        <f t="shared" si="827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3"/>
        <v>45390</v>
      </c>
      <c r="L2781" s="5">
        <f t="shared" si="834"/>
        <v>4</v>
      </c>
      <c r="M2781" s="5">
        <f t="shared" si="835"/>
        <v>2024</v>
      </c>
      <c r="N2781" s="12">
        <v>150</v>
      </c>
      <c r="O2781" s="12"/>
      <c r="P2781" s="6">
        <f t="shared" si="838"/>
        <v>150</v>
      </c>
      <c r="Q2781" s="7">
        <v>4501382.95</v>
      </c>
      <c r="R2781" s="44" t="str">
        <f>VLOOKUP(F2781,'Set up'!$A$2:$E$64,5,FALSE)</f>
        <v>Trsf</v>
      </c>
    </row>
    <row r="2782" spans="1:19" ht="15" customHeight="1" x14ac:dyDescent="0.35">
      <c r="A2782" s="4">
        <v>45390</v>
      </c>
      <c r="B2782" s="5">
        <f t="shared" si="826"/>
        <v>4</v>
      </c>
      <c r="C2782" s="5">
        <f t="shared" si="827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3"/>
        <v>45390</v>
      </c>
      <c r="L2782" s="5">
        <f t="shared" si="834"/>
        <v>4</v>
      </c>
      <c r="M2782" s="5">
        <f t="shared" si="835"/>
        <v>2024</v>
      </c>
      <c r="N2782" s="12">
        <v>1738</v>
      </c>
      <c r="O2782" s="12"/>
      <c r="P2782" s="6">
        <f t="shared" si="838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5">
      <c r="A2783" s="4">
        <v>45390</v>
      </c>
      <c r="B2783" s="5">
        <f t="shared" si="826"/>
        <v>4</v>
      </c>
      <c r="C2783" s="5">
        <f t="shared" si="827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3"/>
        <v>45390</v>
      </c>
      <c r="L2783" s="5">
        <f t="shared" si="834"/>
        <v>4</v>
      </c>
      <c r="M2783" s="5">
        <f t="shared" si="835"/>
        <v>2024</v>
      </c>
      <c r="N2783" s="12">
        <v>832.5</v>
      </c>
      <c r="O2783" s="12"/>
      <c r="P2783" s="6">
        <f t="shared" si="838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5">
      <c r="A2784" s="4">
        <v>45390</v>
      </c>
      <c r="B2784" s="5">
        <f t="shared" ref="B2784:B2827" si="840">MONTH(A2784)</f>
        <v>4</v>
      </c>
      <c r="C2784" s="5">
        <f t="shared" ref="C2784:C2827" si="841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3"/>
        <v>45390</v>
      </c>
      <c r="L2784" s="5">
        <f t="shared" si="834"/>
        <v>4</v>
      </c>
      <c r="M2784" s="5">
        <f t="shared" si="835"/>
        <v>2024</v>
      </c>
      <c r="N2784" s="12">
        <v>95</v>
      </c>
      <c r="O2784" s="12"/>
      <c r="P2784" s="6">
        <f t="shared" si="838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5">
      <c r="A2785" s="4">
        <v>45388</v>
      </c>
      <c r="B2785" s="5">
        <f t="shared" si="840"/>
        <v>4</v>
      </c>
      <c r="C2785" s="5">
        <f t="shared" si="841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3"/>
        <v>45388</v>
      </c>
      <c r="L2785" s="5">
        <f t="shared" si="834"/>
        <v>4</v>
      </c>
      <c r="M2785" s="5">
        <f t="shared" si="835"/>
        <v>2024</v>
      </c>
      <c r="N2785" s="12">
        <v>1000</v>
      </c>
      <c r="O2785" s="6">
        <f>-382.6-617.4</f>
        <v>-1000</v>
      </c>
      <c r="P2785" s="6">
        <f t="shared" si="838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0"/>
        <v>4</v>
      </c>
      <c r="C2786" s="5">
        <f t="shared" si="841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3"/>
        <v>45394</v>
      </c>
      <c r="L2786" s="5">
        <f t="shared" si="834"/>
        <v>4</v>
      </c>
      <c r="M2786" s="5">
        <f t="shared" si="835"/>
        <v>2024</v>
      </c>
      <c r="N2786" s="12">
        <v>3476</v>
      </c>
      <c r="O2786" s="6">
        <f>-N2786</f>
        <v>-3476</v>
      </c>
      <c r="P2786" s="6">
        <f t="shared" si="838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0"/>
        <v>4</v>
      </c>
      <c r="C2787" s="5">
        <f t="shared" si="841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3"/>
        <v>45394</v>
      </c>
      <c r="L2787" s="5">
        <f t="shared" si="834"/>
        <v>4</v>
      </c>
      <c r="M2787" s="5">
        <f t="shared" si="835"/>
        <v>2024</v>
      </c>
      <c r="N2787" s="12">
        <v>675</v>
      </c>
      <c r="O2787" s="6">
        <f>-N2787</f>
        <v>-675</v>
      </c>
      <c r="P2787" s="6">
        <f t="shared" si="838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0"/>
        <v>4</v>
      </c>
      <c r="C2788" s="5">
        <f t="shared" si="841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3"/>
        <v>45394</v>
      </c>
      <c r="L2788" s="5">
        <f t="shared" si="834"/>
        <v>4</v>
      </c>
      <c r="M2788" s="5">
        <f t="shared" si="835"/>
        <v>2024</v>
      </c>
      <c r="N2788" s="12">
        <v>375</v>
      </c>
      <c r="O2788" s="6">
        <f t="shared" ref="O2788:O2793" si="842">-N2788</f>
        <v>-375</v>
      </c>
      <c r="P2788" s="6">
        <f t="shared" si="838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0"/>
        <v>4</v>
      </c>
      <c r="C2789" s="5">
        <f t="shared" si="841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3"/>
        <v>45394</v>
      </c>
      <c r="L2789" s="5">
        <f t="shared" si="834"/>
        <v>4</v>
      </c>
      <c r="M2789" s="5">
        <f t="shared" si="835"/>
        <v>2024</v>
      </c>
      <c r="N2789" s="12">
        <v>9768</v>
      </c>
      <c r="O2789" s="6">
        <f t="shared" si="842"/>
        <v>-9768</v>
      </c>
      <c r="P2789" s="6">
        <f t="shared" si="838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0"/>
        <v>4</v>
      </c>
      <c r="C2790" s="5">
        <f t="shared" si="841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3"/>
        <v>45394</v>
      </c>
      <c r="L2790" s="5">
        <f t="shared" si="834"/>
        <v>4</v>
      </c>
      <c r="M2790" s="5">
        <f t="shared" si="835"/>
        <v>2024</v>
      </c>
      <c r="N2790" s="12">
        <v>3480</v>
      </c>
      <c r="O2790" s="6">
        <f t="shared" si="842"/>
        <v>-3480</v>
      </c>
      <c r="P2790" s="6">
        <f t="shared" si="838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0"/>
        <v>4</v>
      </c>
      <c r="C2791" s="5">
        <f t="shared" si="841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3"/>
        <v>45394</v>
      </c>
      <c r="L2791" s="5">
        <f t="shared" si="834"/>
        <v>4</v>
      </c>
      <c r="M2791" s="5">
        <f t="shared" si="835"/>
        <v>2024</v>
      </c>
      <c r="N2791" s="12">
        <v>2340</v>
      </c>
      <c r="O2791" s="6">
        <f t="shared" si="842"/>
        <v>-2340</v>
      </c>
      <c r="P2791" s="6">
        <f t="shared" si="838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0"/>
        <v>4</v>
      </c>
      <c r="C2792" s="5">
        <f t="shared" si="841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3"/>
        <v>45394</v>
      </c>
      <c r="L2792" s="5">
        <f t="shared" si="834"/>
        <v>4</v>
      </c>
      <c r="M2792" s="5">
        <f t="shared" si="835"/>
        <v>2024</v>
      </c>
      <c r="N2792" s="12">
        <v>380</v>
      </c>
      <c r="O2792" s="6">
        <f t="shared" si="842"/>
        <v>-380</v>
      </c>
      <c r="P2792" s="6">
        <f t="shared" si="838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0"/>
        <v>4</v>
      </c>
      <c r="C2793" s="5">
        <f t="shared" si="841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3"/>
        <v>45394</v>
      </c>
      <c r="L2793" s="5">
        <f t="shared" si="834"/>
        <v>4</v>
      </c>
      <c r="M2793" s="5">
        <f t="shared" si="835"/>
        <v>2024</v>
      </c>
      <c r="N2793" s="12">
        <v>1000</v>
      </c>
      <c r="O2793" s="6">
        <f t="shared" si="842"/>
        <v>-1000</v>
      </c>
      <c r="P2793" s="6">
        <f t="shared" si="838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0"/>
        <v>4</v>
      </c>
      <c r="C2794" s="5">
        <f t="shared" si="841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3"/>
        <v>45402</v>
      </c>
      <c r="L2794" s="5">
        <f t="shared" si="834"/>
        <v>4</v>
      </c>
      <c r="M2794" s="5">
        <f t="shared" si="835"/>
        <v>2024</v>
      </c>
      <c r="N2794" s="12">
        <v>1738</v>
      </c>
      <c r="O2794" s="12"/>
      <c r="P2794" s="6">
        <f t="shared" si="838"/>
        <v>1738</v>
      </c>
      <c r="Q2794" s="7">
        <v>4528280.45</v>
      </c>
      <c r="R2794" s="44" t="str">
        <f>VLOOKUP(F2794,'Set up'!$A$2:$E$64,5,FALSE)</f>
        <v>Trsf</v>
      </c>
    </row>
    <row r="2795" spans="1:19" ht="15" customHeight="1" x14ac:dyDescent="0.35">
      <c r="A2795" s="4">
        <v>45402</v>
      </c>
      <c r="B2795" s="5">
        <f t="shared" si="840"/>
        <v>4</v>
      </c>
      <c r="C2795" s="5">
        <f t="shared" si="841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3"/>
        <v>45402</v>
      </c>
      <c r="L2795" s="5">
        <f t="shared" si="834"/>
        <v>4</v>
      </c>
      <c r="M2795" s="5">
        <f t="shared" si="835"/>
        <v>2024</v>
      </c>
      <c r="N2795" s="12">
        <v>187.5</v>
      </c>
      <c r="O2795" s="12"/>
      <c r="P2795" s="6">
        <f t="shared" si="838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5">
      <c r="A2796" s="4">
        <v>45404</v>
      </c>
      <c r="B2796" s="5">
        <f t="shared" si="840"/>
        <v>4</v>
      </c>
      <c r="C2796" s="5">
        <f t="shared" si="841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3"/>
        <v>45524</v>
      </c>
      <c r="L2796" s="5">
        <f t="shared" si="834"/>
        <v>8</v>
      </c>
      <c r="M2796" s="5">
        <f t="shared" si="835"/>
        <v>2024</v>
      </c>
      <c r="N2796" s="12">
        <v>9768</v>
      </c>
      <c r="O2796" s="6">
        <f t="shared" ref="O2796:O2799" si="843">-N2796</f>
        <v>-9768</v>
      </c>
      <c r="P2796" s="6">
        <f t="shared" si="838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0"/>
        <v>4</v>
      </c>
      <c r="C2797" s="5">
        <f t="shared" si="841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3"/>
        <v>45524</v>
      </c>
      <c r="L2797" s="5">
        <f t="shared" si="834"/>
        <v>8</v>
      </c>
      <c r="M2797" s="5">
        <f t="shared" si="835"/>
        <v>2024</v>
      </c>
      <c r="N2797" s="12">
        <v>1740</v>
      </c>
      <c r="O2797" s="6">
        <f t="shared" si="843"/>
        <v>-1740</v>
      </c>
      <c r="P2797" s="6">
        <f t="shared" si="838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0"/>
        <v>4</v>
      </c>
      <c r="C2798" s="5">
        <f t="shared" si="841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3"/>
        <v>45524</v>
      </c>
      <c r="L2798" s="5">
        <f t="shared" si="834"/>
        <v>8</v>
      </c>
      <c r="M2798" s="5">
        <f t="shared" si="835"/>
        <v>2024</v>
      </c>
      <c r="N2798" s="12">
        <v>440</v>
      </c>
      <c r="O2798" s="6">
        <f t="shared" si="843"/>
        <v>-440</v>
      </c>
      <c r="P2798" s="6">
        <f t="shared" si="838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0"/>
        <v>4</v>
      </c>
      <c r="C2799" s="5">
        <f t="shared" si="841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3"/>
        <v>45524</v>
      </c>
      <c r="L2799" s="5">
        <f t="shared" si="834"/>
        <v>8</v>
      </c>
      <c r="M2799" s="5">
        <f t="shared" si="835"/>
        <v>2024</v>
      </c>
      <c r="N2799" s="12">
        <v>395</v>
      </c>
      <c r="O2799" s="6">
        <f t="shared" si="843"/>
        <v>-395</v>
      </c>
      <c r="P2799" s="6">
        <f t="shared" si="838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0"/>
        <v>4</v>
      </c>
      <c r="C2800" s="5">
        <f t="shared" si="841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3"/>
        <v>45406</v>
      </c>
      <c r="L2800" s="5">
        <f t="shared" si="834"/>
        <v>4</v>
      </c>
      <c r="M2800" s="5">
        <f t="shared" si="835"/>
        <v>2024</v>
      </c>
      <c r="N2800" s="12">
        <v>1628</v>
      </c>
      <c r="O2800" s="6">
        <f t="shared" ref="O2800:O2805" si="844">-N2800</f>
        <v>-1628</v>
      </c>
      <c r="P2800" s="6">
        <f t="shared" si="838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0"/>
        <v>4</v>
      </c>
      <c r="C2801" s="5">
        <f t="shared" si="841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3"/>
        <v>45406</v>
      </c>
      <c r="L2801" s="5">
        <f t="shared" si="834"/>
        <v>4</v>
      </c>
      <c r="M2801" s="5">
        <f t="shared" si="835"/>
        <v>2024</v>
      </c>
      <c r="N2801" s="12">
        <v>621</v>
      </c>
      <c r="O2801" s="6">
        <f t="shared" si="844"/>
        <v>-621</v>
      </c>
      <c r="P2801" s="6">
        <f t="shared" si="838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0"/>
        <v>4</v>
      </c>
      <c r="C2802" s="5">
        <f t="shared" si="841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3"/>
        <v>45406</v>
      </c>
      <c r="L2802" s="5">
        <f t="shared" si="834"/>
        <v>4</v>
      </c>
      <c r="M2802" s="5">
        <f t="shared" si="835"/>
        <v>2024</v>
      </c>
      <c r="N2802" s="12">
        <v>283.8</v>
      </c>
      <c r="O2802" s="6">
        <f t="shared" si="844"/>
        <v>-283.8</v>
      </c>
      <c r="P2802" s="6">
        <f t="shared" si="838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0"/>
        <v>4</v>
      </c>
      <c r="C2803" s="5">
        <f t="shared" si="841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si="833"/>
        <v>45406</v>
      </c>
      <c r="L2803" s="5">
        <f t="shared" si="834"/>
        <v>4</v>
      </c>
      <c r="M2803" s="5">
        <f t="shared" si="835"/>
        <v>2024</v>
      </c>
      <c r="N2803" s="12">
        <v>160</v>
      </c>
      <c r="O2803" s="6">
        <f t="shared" si="844"/>
        <v>-160</v>
      </c>
      <c r="P2803" s="6">
        <f t="shared" si="838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0"/>
        <v>4</v>
      </c>
      <c r="C2804" s="5">
        <f t="shared" si="841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33"/>
        <v>45406</v>
      </c>
      <c r="L2804" s="5">
        <f t="shared" si="834"/>
        <v>4</v>
      </c>
      <c r="M2804" s="5">
        <f t="shared" si="835"/>
        <v>2024</v>
      </c>
      <c r="N2804" s="12">
        <v>165</v>
      </c>
      <c r="O2804" s="6">
        <f t="shared" si="844"/>
        <v>-165</v>
      </c>
      <c r="P2804" s="6">
        <f t="shared" si="838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0"/>
        <v>4</v>
      </c>
      <c r="C2805" s="5">
        <f t="shared" si="841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33"/>
        <v>45406</v>
      </c>
      <c r="L2805" s="5">
        <f t="shared" si="834"/>
        <v>4</v>
      </c>
      <c r="M2805" s="5">
        <f t="shared" si="835"/>
        <v>2024</v>
      </c>
      <c r="N2805" s="12">
        <v>110</v>
      </c>
      <c r="O2805" s="6">
        <f t="shared" si="844"/>
        <v>-110</v>
      </c>
      <c r="P2805" s="6">
        <f t="shared" si="838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0"/>
        <v>4</v>
      </c>
      <c r="C2806" s="5">
        <f t="shared" si="841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33"/>
        <v>45406</v>
      </c>
      <c r="L2806" s="5">
        <f t="shared" si="834"/>
        <v>4</v>
      </c>
      <c r="M2806" s="5">
        <f t="shared" si="835"/>
        <v>2024</v>
      </c>
      <c r="N2806" s="12">
        <v>120</v>
      </c>
      <c r="O2806" s="6">
        <f t="shared" ref="O2806" si="845">-N2806</f>
        <v>-120</v>
      </c>
      <c r="P2806" s="6">
        <f t="shared" si="838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0"/>
        <v>4</v>
      </c>
      <c r="C2807" s="5">
        <f t="shared" si="841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33"/>
        <v>45407</v>
      </c>
      <c r="L2807" s="5">
        <f t="shared" si="834"/>
        <v>4</v>
      </c>
      <c r="M2807" s="5">
        <f t="shared" si="835"/>
        <v>2024</v>
      </c>
      <c r="N2807" s="12">
        <v>1738</v>
      </c>
      <c r="O2807" s="12"/>
      <c r="P2807" s="6">
        <f t="shared" si="838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5">
      <c r="A2808" s="4">
        <v>45407</v>
      </c>
      <c r="B2808" s="5">
        <f t="shared" si="840"/>
        <v>4</v>
      </c>
      <c r="C2808" s="5">
        <f t="shared" si="841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33"/>
        <v>45407</v>
      </c>
      <c r="L2808" s="5">
        <f t="shared" si="834"/>
        <v>4</v>
      </c>
      <c r="M2808" s="5">
        <f t="shared" si="835"/>
        <v>2024</v>
      </c>
      <c r="N2808" s="12">
        <v>555</v>
      </c>
      <c r="O2808" s="12"/>
      <c r="P2808" s="6">
        <f t="shared" si="838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5">
      <c r="A2809" s="4">
        <v>45407</v>
      </c>
      <c r="B2809" s="5">
        <f t="shared" si="840"/>
        <v>4</v>
      </c>
      <c r="C2809" s="5">
        <f t="shared" si="841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33"/>
        <v>45407</v>
      </c>
      <c r="L2809" s="5">
        <f t="shared" si="834"/>
        <v>4</v>
      </c>
      <c r="M2809" s="5">
        <f t="shared" si="835"/>
        <v>2024</v>
      </c>
      <c r="N2809" s="12">
        <v>95</v>
      </c>
      <c r="O2809" s="12"/>
      <c r="P2809" s="6">
        <f t="shared" si="838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5">
      <c r="A2810" s="4">
        <v>45407</v>
      </c>
      <c r="B2810" s="5">
        <f t="shared" si="840"/>
        <v>4</v>
      </c>
      <c r="C2810" s="5">
        <f t="shared" si="841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33"/>
        <v>45407</v>
      </c>
      <c r="L2810" s="5">
        <f t="shared" si="834"/>
        <v>4</v>
      </c>
      <c r="M2810" s="5">
        <f t="shared" si="835"/>
        <v>2024</v>
      </c>
      <c r="N2810" s="12">
        <v>312.5</v>
      </c>
      <c r="O2810" s="12"/>
      <c r="P2810" s="6">
        <f t="shared" si="838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5">
      <c r="A2811" s="4">
        <v>45407</v>
      </c>
      <c r="B2811" s="5">
        <f t="shared" si="840"/>
        <v>4</v>
      </c>
      <c r="C2811" s="5">
        <f t="shared" si="841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33"/>
        <v>45407</v>
      </c>
      <c r="L2811" s="5">
        <f t="shared" si="834"/>
        <v>4</v>
      </c>
      <c r="M2811" s="5">
        <f t="shared" si="835"/>
        <v>2024</v>
      </c>
      <c r="N2811" s="12">
        <v>480</v>
      </c>
      <c r="O2811" s="12"/>
      <c r="P2811" s="6">
        <f t="shared" si="838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5">
      <c r="A2812" s="4">
        <v>45408</v>
      </c>
      <c r="B2812" s="5">
        <f t="shared" si="840"/>
        <v>4</v>
      </c>
      <c r="C2812" s="5">
        <f t="shared" si="841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33"/>
        <v>45408</v>
      </c>
      <c r="L2812" s="5">
        <f t="shared" si="834"/>
        <v>4</v>
      </c>
      <c r="M2812" s="5">
        <f t="shared" si="835"/>
        <v>2024</v>
      </c>
      <c r="N2812" s="12">
        <v>1650</v>
      </c>
      <c r="O2812" s="6">
        <f t="shared" ref="O2812:O2814" si="846">-N2812</f>
        <v>-1650</v>
      </c>
      <c r="P2812" s="6">
        <f t="shared" si="838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0"/>
        <v>4</v>
      </c>
      <c r="C2813" s="5">
        <f t="shared" si="841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33"/>
        <v>45408</v>
      </c>
      <c r="L2813" s="5">
        <f t="shared" si="834"/>
        <v>4</v>
      </c>
      <c r="M2813" s="5">
        <f t="shared" si="835"/>
        <v>2024</v>
      </c>
      <c r="N2813" s="12">
        <v>420</v>
      </c>
      <c r="O2813" s="6">
        <f t="shared" si="846"/>
        <v>-420</v>
      </c>
      <c r="P2813" s="6">
        <f t="shared" si="838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0"/>
        <v>4</v>
      </c>
      <c r="C2814" s="5">
        <f t="shared" si="841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33"/>
        <v>45408</v>
      </c>
      <c r="L2814" s="5">
        <f t="shared" si="834"/>
        <v>4</v>
      </c>
      <c r="M2814" s="5">
        <f t="shared" si="835"/>
        <v>2024</v>
      </c>
      <c r="N2814" s="12">
        <v>60</v>
      </c>
      <c r="O2814" s="6">
        <f t="shared" si="846"/>
        <v>-60</v>
      </c>
      <c r="P2814" s="6">
        <f t="shared" si="838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0"/>
        <v>4</v>
      </c>
      <c r="C2815" s="5">
        <f t="shared" si="841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33"/>
        <v>45411</v>
      </c>
      <c r="L2815" s="5">
        <f t="shared" si="834"/>
        <v>4</v>
      </c>
      <c r="M2815" s="5">
        <f t="shared" si="835"/>
        <v>2024</v>
      </c>
      <c r="N2815" s="12">
        <v>420</v>
      </c>
      <c r="O2815" s="12"/>
      <c r="P2815" s="6">
        <f t="shared" si="838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5">
      <c r="A2816" s="4">
        <v>45411</v>
      </c>
      <c r="B2816" s="5">
        <f t="shared" si="840"/>
        <v>4</v>
      </c>
      <c r="C2816" s="5">
        <f t="shared" si="841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33"/>
        <v>45411</v>
      </c>
      <c r="L2816" s="5">
        <f t="shared" si="834"/>
        <v>4</v>
      </c>
      <c r="M2816" s="5">
        <f t="shared" si="835"/>
        <v>2024</v>
      </c>
      <c r="N2816" s="12">
        <v>110</v>
      </c>
      <c r="O2816" s="12"/>
      <c r="P2816" s="6">
        <f t="shared" si="838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5">
      <c r="A2817" s="4">
        <v>45411</v>
      </c>
      <c r="B2817" s="5">
        <f t="shared" si="840"/>
        <v>4</v>
      </c>
      <c r="C2817" s="5">
        <f t="shared" si="841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33"/>
        <v>45411</v>
      </c>
      <c r="L2817" s="5">
        <f t="shared" si="834"/>
        <v>4</v>
      </c>
      <c r="M2817" s="5">
        <f t="shared" si="835"/>
        <v>2024</v>
      </c>
      <c r="N2817" s="12">
        <v>474</v>
      </c>
      <c r="O2817" s="6">
        <f t="shared" ref="O2817:O2826" si="847">-N2817</f>
        <v>-474</v>
      </c>
      <c r="P2817" s="6">
        <f t="shared" si="838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0"/>
        <v>4</v>
      </c>
      <c r="C2818" s="5">
        <f t="shared" si="841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33"/>
        <v>45411</v>
      </c>
      <c r="L2818" s="5">
        <f t="shared" si="834"/>
        <v>4</v>
      </c>
      <c r="M2818" s="5">
        <f t="shared" si="835"/>
        <v>2024</v>
      </c>
      <c r="N2818" s="12">
        <v>185</v>
      </c>
      <c r="O2818" s="6">
        <f t="shared" si="847"/>
        <v>-185</v>
      </c>
      <c r="P2818" s="6">
        <f t="shared" si="838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0"/>
        <v>4</v>
      </c>
      <c r="C2819" s="5">
        <f t="shared" si="841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ref="K2819:K2882" si="848">A2819+J2819</f>
        <v>45471</v>
      </c>
      <c r="L2819" s="5">
        <f t="shared" ref="L2819:L2882" si="849">MONTH(K2819)</f>
        <v>6</v>
      </c>
      <c r="M2819" s="5">
        <f t="shared" ref="M2819:M2882" si="850">YEAR(K2819)</f>
        <v>2024</v>
      </c>
      <c r="N2819" s="12">
        <v>3256</v>
      </c>
      <c r="O2819" s="6">
        <f t="shared" si="847"/>
        <v>-3256</v>
      </c>
      <c r="P2819" s="6">
        <f t="shared" si="838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0"/>
        <v>4</v>
      </c>
      <c r="C2820" s="5">
        <f t="shared" si="841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48"/>
        <v>45471</v>
      </c>
      <c r="L2820" s="5">
        <f t="shared" si="849"/>
        <v>6</v>
      </c>
      <c r="M2820" s="5">
        <f t="shared" si="850"/>
        <v>2024</v>
      </c>
      <c r="N2820" s="12">
        <v>1628</v>
      </c>
      <c r="O2820" s="6">
        <f t="shared" si="847"/>
        <v>-1628</v>
      </c>
      <c r="P2820" s="6">
        <f t="shared" si="838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0"/>
        <v>4</v>
      </c>
      <c r="C2821" s="5">
        <f t="shared" si="841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48"/>
        <v>45471</v>
      </c>
      <c r="L2821" s="5">
        <f t="shared" si="849"/>
        <v>6</v>
      </c>
      <c r="M2821" s="5">
        <f t="shared" si="850"/>
        <v>2024</v>
      </c>
      <c r="N2821" s="12">
        <v>450</v>
      </c>
      <c r="O2821" s="6">
        <f t="shared" si="847"/>
        <v>-450</v>
      </c>
      <c r="P2821" s="6">
        <f t="shared" si="838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0"/>
        <v>4</v>
      </c>
      <c r="C2822" s="5">
        <f t="shared" si="841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48"/>
        <v>45411</v>
      </c>
      <c r="L2822" s="5">
        <f t="shared" si="849"/>
        <v>4</v>
      </c>
      <c r="M2822" s="5">
        <f t="shared" si="850"/>
        <v>2024</v>
      </c>
      <c r="N2822" s="12">
        <v>437.5</v>
      </c>
      <c r="O2822" s="6">
        <f t="shared" si="847"/>
        <v>-437.5</v>
      </c>
      <c r="P2822" s="6">
        <f t="shared" si="838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0"/>
        <v>4</v>
      </c>
      <c r="C2823" s="5">
        <f t="shared" si="841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48"/>
        <v>45411</v>
      </c>
      <c r="L2823" s="5">
        <f t="shared" si="849"/>
        <v>4</v>
      </c>
      <c r="M2823" s="5">
        <f t="shared" si="850"/>
        <v>2024</v>
      </c>
      <c r="N2823" s="12">
        <v>0</v>
      </c>
      <c r="O2823" s="6">
        <f t="shared" si="847"/>
        <v>0</v>
      </c>
      <c r="P2823" s="6">
        <f t="shared" si="838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0"/>
        <v>4</v>
      </c>
      <c r="C2824" s="5">
        <f t="shared" si="841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48"/>
        <v>45411</v>
      </c>
      <c r="L2824" s="5">
        <f t="shared" si="849"/>
        <v>4</v>
      </c>
      <c r="M2824" s="5">
        <f t="shared" si="850"/>
        <v>2024</v>
      </c>
      <c r="N2824" s="12">
        <v>11396</v>
      </c>
      <c r="O2824" s="6">
        <f t="shared" si="847"/>
        <v>-11396</v>
      </c>
      <c r="P2824" s="6">
        <f t="shared" si="838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0"/>
        <v>4</v>
      </c>
      <c r="C2825" s="5">
        <f t="shared" si="841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48"/>
        <v>45411</v>
      </c>
      <c r="L2825" s="5">
        <f t="shared" si="849"/>
        <v>4</v>
      </c>
      <c r="M2825" s="5">
        <f t="shared" si="850"/>
        <v>2024</v>
      </c>
      <c r="N2825" s="12">
        <v>3654</v>
      </c>
      <c r="O2825" s="6">
        <f t="shared" si="847"/>
        <v>-3654</v>
      </c>
      <c r="P2825" s="6">
        <f t="shared" si="838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0"/>
        <v>4</v>
      </c>
      <c r="C2826" s="5">
        <f t="shared" si="841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48"/>
        <v>45411</v>
      </c>
      <c r="L2826" s="5">
        <f t="shared" si="849"/>
        <v>4</v>
      </c>
      <c r="M2826" s="5">
        <f t="shared" si="850"/>
        <v>2024</v>
      </c>
      <c r="N2826" s="12">
        <v>1872</v>
      </c>
      <c r="O2826" s="6">
        <f t="shared" si="847"/>
        <v>-1872</v>
      </c>
      <c r="P2826" s="6">
        <f t="shared" si="838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0"/>
        <v>4</v>
      </c>
      <c r="C2827" s="5">
        <f t="shared" si="841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48"/>
        <v>45411</v>
      </c>
      <c r="L2827" s="5">
        <f t="shared" si="849"/>
        <v>4</v>
      </c>
      <c r="M2827" s="5">
        <f t="shared" si="850"/>
        <v>2024</v>
      </c>
      <c r="N2827" s="12">
        <v>1000</v>
      </c>
      <c r="O2827" s="12">
        <f>-680.1-319.9</f>
        <v>-1000</v>
      </c>
      <c r="P2827" s="6">
        <f t="shared" si="838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1">MONTH(A2828)</f>
        <v>5</v>
      </c>
      <c r="C2828" s="5">
        <f t="shared" ref="C2828:C2891" si="852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48"/>
        <v>45413</v>
      </c>
      <c r="L2828" s="5">
        <f t="shared" si="849"/>
        <v>5</v>
      </c>
      <c r="M2828" s="5">
        <f t="shared" si="850"/>
        <v>2024</v>
      </c>
      <c r="N2828" s="12">
        <v>1760</v>
      </c>
      <c r="O2828" s="12"/>
      <c r="P2828" s="6">
        <f t="shared" si="838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5">
      <c r="A2829" s="4">
        <v>45413</v>
      </c>
      <c r="B2829" s="5">
        <f t="shared" si="851"/>
        <v>5</v>
      </c>
      <c r="C2829" s="5">
        <f t="shared" si="852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48"/>
        <v>45413</v>
      </c>
      <c r="L2829" s="5">
        <f t="shared" si="849"/>
        <v>5</v>
      </c>
      <c r="M2829" s="5">
        <f t="shared" si="850"/>
        <v>2024</v>
      </c>
      <c r="N2829" s="12">
        <v>405</v>
      </c>
      <c r="O2829" s="12"/>
      <c r="P2829" s="6">
        <f t="shared" si="838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5">
      <c r="A2830" s="4">
        <v>45413</v>
      </c>
      <c r="B2830" s="5">
        <f t="shared" si="851"/>
        <v>5</v>
      </c>
      <c r="C2830" s="5">
        <f t="shared" si="852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48"/>
        <v>45413</v>
      </c>
      <c r="L2830" s="5">
        <f t="shared" si="849"/>
        <v>5</v>
      </c>
      <c r="M2830" s="5">
        <f t="shared" si="850"/>
        <v>2024</v>
      </c>
      <c r="N2830" s="12">
        <v>390</v>
      </c>
      <c r="O2830" s="12"/>
      <c r="P2830" s="6">
        <f t="shared" si="838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5">
      <c r="A2831" s="4">
        <v>45413</v>
      </c>
      <c r="B2831" s="5">
        <f t="shared" si="851"/>
        <v>5</v>
      </c>
      <c r="C2831" s="5">
        <f t="shared" si="852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48"/>
        <v>45413</v>
      </c>
      <c r="L2831" s="5">
        <f t="shared" si="849"/>
        <v>5</v>
      </c>
      <c r="M2831" s="5">
        <f t="shared" si="850"/>
        <v>2024</v>
      </c>
      <c r="N2831" s="12">
        <v>187.5</v>
      </c>
      <c r="O2831" s="12"/>
      <c r="P2831" s="6">
        <f t="shared" si="838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5">
      <c r="A2832" s="4">
        <v>45415</v>
      </c>
      <c r="B2832" s="5">
        <f t="shared" si="851"/>
        <v>5</v>
      </c>
      <c r="C2832" s="5">
        <f t="shared" si="852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48"/>
        <v>45415</v>
      </c>
      <c r="L2832" s="5">
        <f t="shared" si="849"/>
        <v>5</v>
      </c>
      <c r="M2832" s="5">
        <f t="shared" si="850"/>
        <v>2024</v>
      </c>
      <c r="N2832" s="12">
        <v>283.8</v>
      </c>
      <c r="O2832" s="6">
        <f t="shared" ref="O2832:O2839" si="853">-N2832</f>
        <v>-283.8</v>
      </c>
      <c r="P2832" s="6">
        <f t="shared" si="838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1"/>
        <v>5</v>
      </c>
      <c r="C2833" s="5">
        <f t="shared" si="852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48"/>
        <v>45415</v>
      </c>
      <c r="L2833" s="5">
        <f t="shared" si="849"/>
        <v>5</v>
      </c>
      <c r="M2833" s="5">
        <f t="shared" si="850"/>
        <v>2024</v>
      </c>
      <c r="N2833" s="12">
        <v>160</v>
      </c>
      <c r="O2833" s="6">
        <f t="shared" si="853"/>
        <v>-160</v>
      </c>
      <c r="P2833" s="6">
        <f t="shared" si="838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1"/>
        <v>5</v>
      </c>
      <c r="C2834" s="5">
        <f t="shared" si="852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48"/>
        <v>45416</v>
      </c>
      <c r="L2834" s="5">
        <f t="shared" si="849"/>
        <v>5</v>
      </c>
      <c r="M2834" s="5">
        <f t="shared" si="850"/>
        <v>2024</v>
      </c>
      <c r="N2834" s="12">
        <v>500</v>
      </c>
      <c r="O2834" s="6">
        <f t="shared" si="853"/>
        <v>-500</v>
      </c>
      <c r="P2834" s="6">
        <f t="shared" si="838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1"/>
        <v>5</v>
      </c>
      <c r="C2835" s="5">
        <f t="shared" si="852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48"/>
        <v>45416</v>
      </c>
      <c r="L2835" s="5">
        <f t="shared" si="849"/>
        <v>5</v>
      </c>
      <c r="M2835" s="5">
        <f t="shared" si="850"/>
        <v>2024</v>
      </c>
      <c r="N2835" s="12">
        <v>13024</v>
      </c>
      <c r="O2835" s="6">
        <f t="shared" si="853"/>
        <v>-13024</v>
      </c>
      <c r="P2835" s="6">
        <f t="shared" si="838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1"/>
        <v>5</v>
      </c>
      <c r="C2836" s="5">
        <f t="shared" si="852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48"/>
        <v>45416</v>
      </c>
      <c r="L2836" s="5">
        <f t="shared" si="849"/>
        <v>5</v>
      </c>
      <c r="M2836" s="5">
        <f t="shared" si="850"/>
        <v>2024</v>
      </c>
      <c r="N2836" s="12">
        <v>3828</v>
      </c>
      <c r="O2836" s="6">
        <f t="shared" si="853"/>
        <v>-3828</v>
      </c>
      <c r="P2836" s="6">
        <f t="shared" si="838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1"/>
        <v>5</v>
      </c>
      <c r="C2837" s="5">
        <f t="shared" si="852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48"/>
        <v>45416</v>
      </c>
      <c r="L2837" s="5">
        <f t="shared" si="849"/>
        <v>5</v>
      </c>
      <c r="M2837" s="5">
        <f t="shared" si="850"/>
        <v>2024</v>
      </c>
      <c r="N2837" s="12">
        <v>2808</v>
      </c>
      <c r="O2837" s="6">
        <f t="shared" si="853"/>
        <v>-2808</v>
      </c>
      <c r="P2837" s="6">
        <f t="shared" ref="P2837:P2900" si="854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1"/>
        <v>5</v>
      </c>
      <c r="C2838" s="5">
        <f t="shared" si="852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48"/>
        <v>45416</v>
      </c>
      <c r="L2838" s="5">
        <f t="shared" si="849"/>
        <v>5</v>
      </c>
      <c r="M2838" s="5">
        <f t="shared" si="850"/>
        <v>2024</v>
      </c>
      <c r="N2838" s="12">
        <v>1000</v>
      </c>
      <c r="O2838" s="6">
        <f t="shared" si="853"/>
        <v>-1000</v>
      </c>
      <c r="P2838" s="6">
        <f t="shared" si="854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1"/>
        <v>5</v>
      </c>
      <c r="C2839" s="5">
        <f t="shared" si="852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48"/>
        <v>45416</v>
      </c>
      <c r="L2839" s="5">
        <f t="shared" si="849"/>
        <v>5</v>
      </c>
      <c r="M2839" s="5">
        <f t="shared" si="850"/>
        <v>2024</v>
      </c>
      <c r="N2839" s="12">
        <v>380</v>
      </c>
      <c r="O2839" s="6">
        <f t="shared" si="853"/>
        <v>-380</v>
      </c>
      <c r="P2839" s="6">
        <f t="shared" si="854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1"/>
        <v>5</v>
      </c>
      <c r="C2840" s="5">
        <f t="shared" si="852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48"/>
        <v>45419</v>
      </c>
      <c r="L2840" s="5">
        <f t="shared" si="849"/>
        <v>5</v>
      </c>
      <c r="M2840" s="5">
        <f t="shared" si="850"/>
        <v>2024</v>
      </c>
      <c r="N2840" s="12">
        <v>3476</v>
      </c>
      <c r="O2840" s="12">
        <f>-3000-476</f>
        <v>-3476</v>
      </c>
      <c r="P2840" s="6">
        <f t="shared" si="854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1"/>
        <v>5</v>
      </c>
      <c r="C2841" s="5">
        <f t="shared" si="852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48"/>
        <v>45419</v>
      </c>
      <c r="L2841" s="5">
        <f t="shared" si="849"/>
        <v>5</v>
      </c>
      <c r="M2841" s="5">
        <f t="shared" si="850"/>
        <v>2024</v>
      </c>
      <c r="N2841" s="12">
        <v>405</v>
      </c>
      <c r="O2841" s="6">
        <f t="shared" ref="O2841:O2850" si="855">-N2841</f>
        <v>-405</v>
      </c>
      <c r="P2841" s="6">
        <f t="shared" si="854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1"/>
        <v>5</v>
      </c>
      <c r="C2842" s="5">
        <f t="shared" si="852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48"/>
        <v>45419</v>
      </c>
      <c r="L2842" s="5">
        <f t="shared" si="849"/>
        <v>5</v>
      </c>
      <c r="M2842" s="5">
        <f t="shared" si="850"/>
        <v>2024</v>
      </c>
      <c r="N2842" s="12">
        <v>220</v>
      </c>
      <c r="O2842" s="6">
        <f t="shared" si="855"/>
        <v>-220</v>
      </c>
      <c r="P2842" s="6">
        <f t="shared" si="854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1"/>
        <v>5</v>
      </c>
      <c r="C2843" s="5">
        <f t="shared" si="852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48"/>
        <v>45419</v>
      </c>
      <c r="L2843" s="5">
        <f t="shared" si="849"/>
        <v>5</v>
      </c>
      <c r="M2843" s="5">
        <f t="shared" si="850"/>
        <v>2024</v>
      </c>
      <c r="N2843" s="12">
        <v>567.6</v>
      </c>
      <c r="O2843" s="6">
        <f t="shared" si="855"/>
        <v>-567.6</v>
      </c>
      <c r="P2843" s="6">
        <f t="shared" si="854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1"/>
        <v>5</v>
      </c>
      <c r="C2844" s="5">
        <f t="shared" si="852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48"/>
        <v>45419</v>
      </c>
      <c r="L2844" s="5">
        <f t="shared" si="849"/>
        <v>5</v>
      </c>
      <c r="M2844" s="5">
        <f t="shared" si="850"/>
        <v>2024</v>
      </c>
      <c r="N2844" s="12">
        <v>120</v>
      </c>
      <c r="O2844" s="6">
        <f t="shared" si="855"/>
        <v>-120</v>
      </c>
      <c r="P2844" s="6">
        <f t="shared" si="854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1"/>
        <v>5</v>
      </c>
      <c r="C2845" s="5">
        <f t="shared" si="852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48"/>
        <v>45419</v>
      </c>
      <c r="L2845" s="5">
        <f t="shared" si="849"/>
        <v>5</v>
      </c>
      <c r="M2845" s="5">
        <f t="shared" si="850"/>
        <v>2024</v>
      </c>
      <c r="N2845" s="12">
        <v>55.2</v>
      </c>
      <c r="O2845" s="6">
        <f t="shared" si="855"/>
        <v>-55.2</v>
      </c>
      <c r="P2845" s="6">
        <f t="shared" si="854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1"/>
        <v>5</v>
      </c>
      <c r="C2846" s="5">
        <f t="shared" si="852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48"/>
        <v>45451</v>
      </c>
      <c r="L2846" s="5">
        <f t="shared" si="849"/>
        <v>6</v>
      </c>
      <c r="M2846" s="5">
        <f t="shared" si="850"/>
        <v>2024</v>
      </c>
      <c r="N2846" s="12">
        <v>5280</v>
      </c>
      <c r="O2846" s="6">
        <f t="shared" si="855"/>
        <v>-5280</v>
      </c>
      <c r="P2846" s="6">
        <f t="shared" si="854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1"/>
        <v>5</v>
      </c>
      <c r="C2847" s="5">
        <f t="shared" si="852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48"/>
        <v>45451</v>
      </c>
      <c r="L2847" s="5">
        <f t="shared" si="849"/>
        <v>6</v>
      </c>
      <c r="M2847" s="5">
        <f t="shared" si="850"/>
        <v>2024</v>
      </c>
      <c r="N2847" s="12">
        <v>421.2</v>
      </c>
      <c r="O2847" s="6">
        <f t="shared" si="855"/>
        <v>-421.2</v>
      </c>
      <c r="P2847" s="6">
        <f t="shared" si="854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1"/>
        <v>5</v>
      </c>
      <c r="C2848" s="5">
        <f t="shared" si="852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48"/>
        <v>45451</v>
      </c>
      <c r="L2848" s="5">
        <f t="shared" si="849"/>
        <v>6</v>
      </c>
      <c r="M2848" s="5">
        <f t="shared" si="850"/>
        <v>2024</v>
      </c>
      <c r="N2848" s="12">
        <v>421.2</v>
      </c>
      <c r="O2848" s="6">
        <f t="shared" si="855"/>
        <v>-421.2</v>
      </c>
      <c r="P2848" s="6">
        <f t="shared" si="854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1"/>
        <v>5</v>
      </c>
      <c r="C2849" s="5">
        <f t="shared" si="852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48"/>
        <v>45451</v>
      </c>
      <c r="L2849" s="5">
        <f t="shared" si="849"/>
        <v>6</v>
      </c>
      <c r="M2849" s="5">
        <f t="shared" si="850"/>
        <v>2024</v>
      </c>
      <c r="N2849" s="12">
        <v>240</v>
      </c>
      <c r="O2849" s="6">
        <f t="shared" si="855"/>
        <v>-240</v>
      </c>
      <c r="P2849" s="6">
        <f t="shared" si="854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1"/>
        <v>5</v>
      </c>
      <c r="C2850" s="5">
        <f t="shared" si="852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48"/>
        <v>45451</v>
      </c>
      <c r="L2850" s="5">
        <f t="shared" si="849"/>
        <v>6</v>
      </c>
      <c r="M2850" s="5">
        <f t="shared" si="850"/>
        <v>2024</v>
      </c>
      <c r="N2850" s="12">
        <v>312.5</v>
      </c>
      <c r="O2850" s="6">
        <f t="shared" si="855"/>
        <v>-312.5</v>
      </c>
      <c r="P2850" s="6">
        <f t="shared" si="854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1"/>
        <v>5</v>
      </c>
      <c r="C2851" s="5">
        <f t="shared" si="852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48"/>
        <v>45422</v>
      </c>
      <c r="L2851" s="5">
        <f t="shared" si="849"/>
        <v>5</v>
      </c>
      <c r="M2851" s="5">
        <f t="shared" si="850"/>
        <v>2024</v>
      </c>
      <c r="N2851" s="12">
        <v>3476</v>
      </c>
      <c r="O2851" s="6">
        <f t="shared" ref="O2851:O2857" si="856">-N2851</f>
        <v>-3476</v>
      </c>
      <c r="P2851" s="6">
        <f t="shared" si="854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1"/>
        <v>5</v>
      </c>
      <c r="C2852" s="5">
        <f t="shared" si="852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48"/>
        <v>45422</v>
      </c>
      <c r="L2852" s="5">
        <f t="shared" si="849"/>
        <v>5</v>
      </c>
      <c r="M2852" s="5">
        <f t="shared" si="850"/>
        <v>2024</v>
      </c>
      <c r="N2852" s="12">
        <v>1350</v>
      </c>
      <c r="O2852" s="6">
        <f t="shared" si="856"/>
        <v>-1350</v>
      </c>
      <c r="P2852" s="6">
        <f t="shared" si="854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1"/>
        <v>5</v>
      </c>
      <c r="C2853" s="5">
        <f t="shared" si="852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48"/>
        <v>45422</v>
      </c>
      <c r="L2853" s="5">
        <f t="shared" si="849"/>
        <v>5</v>
      </c>
      <c r="M2853" s="5">
        <f t="shared" si="850"/>
        <v>2024</v>
      </c>
      <c r="N2853" s="12">
        <v>220</v>
      </c>
      <c r="O2853" s="6">
        <f t="shared" si="856"/>
        <v>-220</v>
      </c>
      <c r="P2853" s="6">
        <f t="shared" si="854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1"/>
        <v>5</v>
      </c>
      <c r="C2854" s="5">
        <f t="shared" si="852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48"/>
        <v>45422</v>
      </c>
      <c r="L2854" s="5">
        <f t="shared" si="849"/>
        <v>5</v>
      </c>
      <c r="M2854" s="5">
        <f t="shared" si="850"/>
        <v>2024</v>
      </c>
      <c r="N2854" s="12">
        <v>96</v>
      </c>
      <c r="O2854" s="6">
        <f t="shared" si="856"/>
        <v>-96</v>
      </c>
      <c r="P2854" s="6">
        <f t="shared" si="854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1"/>
        <v>5</v>
      </c>
      <c r="C2855" s="5">
        <f t="shared" si="852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48"/>
        <v>45422</v>
      </c>
      <c r="L2855" s="5">
        <f t="shared" si="849"/>
        <v>5</v>
      </c>
      <c r="M2855" s="5">
        <f t="shared" si="850"/>
        <v>2024</v>
      </c>
      <c r="N2855" s="12">
        <v>275</v>
      </c>
      <c r="O2855" s="6">
        <f t="shared" si="856"/>
        <v>-275</v>
      </c>
      <c r="P2855" s="6">
        <f t="shared" si="854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1"/>
        <v>5</v>
      </c>
      <c r="C2856" s="5">
        <f t="shared" si="852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48"/>
        <v>45422</v>
      </c>
      <c r="L2856" s="5">
        <f t="shared" si="849"/>
        <v>5</v>
      </c>
      <c r="M2856" s="5">
        <f t="shared" si="850"/>
        <v>2024</v>
      </c>
      <c r="N2856" s="12">
        <v>160</v>
      </c>
      <c r="O2856" s="6">
        <f t="shared" si="856"/>
        <v>-160</v>
      </c>
      <c r="P2856" s="6">
        <f t="shared" si="854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1"/>
        <v>5</v>
      </c>
      <c r="C2857" s="5">
        <f t="shared" si="852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48"/>
        <v>45421</v>
      </c>
      <c r="L2857" s="5">
        <f t="shared" si="849"/>
        <v>5</v>
      </c>
      <c r="M2857" s="5">
        <f t="shared" si="850"/>
        <v>2024</v>
      </c>
      <c r="N2857" s="12">
        <v>437.5</v>
      </c>
      <c r="O2857" s="6">
        <f t="shared" si="856"/>
        <v>-437.5</v>
      </c>
      <c r="P2857" s="6">
        <f t="shared" si="854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1"/>
        <v>5</v>
      </c>
      <c r="C2858" s="5">
        <f t="shared" si="852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48"/>
        <v>45421</v>
      </c>
      <c r="L2858" s="5">
        <f t="shared" si="849"/>
        <v>5</v>
      </c>
      <c r="M2858" s="5">
        <f t="shared" si="850"/>
        <v>2024</v>
      </c>
      <c r="N2858" s="12">
        <v>11396</v>
      </c>
      <c r="O2858" s="6">
        <f>-2702.6-8693.4</f>
        <v>-11396</v>
      </c>
      <c r="P2858" s="6">
        <f t="shared" si="854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1"/>
        <v>5</v>
      </c>
      <c r="C2859" s="5">
        <f t="shared" si="852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48"/>
        <v>45421</v>
      </c>
      <c r="L2859" s="5">
        <f t="shared" si="849"/>
        <v>5</v>
      </c>
      <c r="M2859" s="5">
        <f t="shared" si="850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1"/>
        <v>5</v>
      </c>
      <c r="C2860" s="5">
        <f t="shared" si="852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48"/>
        <v>45421</v>
      </c>
      <c r="L2860" s="5">
        <f t="shared" si="849"/>
        <v>5</v>
      </c>
      <c r="M2860" s="5">
        <f t="shared" si="850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1"/>
        <v>5</v>
      </c>
      <c r="C2861" s="5">
        <f t="shared" si="852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48"/>
        <v>45421</v>
      </c>
      <c r="L2861" s="5">
        <f t="shared" si="849"/>
        <v>5</v>
      </c>
      <c r="M2861" s="5">
        <f t="shared" si="850"/>
        <v>2024</v>
      </c>
      <c r="N2861" s="12">
        <v>1000</v>
      </c>
      <c r="O2861" s="6">
        <f>-N2861</f>
        <v>-1000</v>
      </c>
      <c r="P2861" s="6">
        <f t="shared" si="854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1"/>
        <v>5</v>
      </c>
      <c r="C2862" s="5">
        <f t="shared" si="852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48"/>
        <v>45421</v>
      </c>
      <c r="L2862" s="5">
        <f t="shared" si="849"/>
        <v>5</v>
      </c>
      <c r="M2862" s="5">
        <f t="shared" si="850"/>
        <v>2024</v>
      </c>
      <c r="N2862" s="12">
        <v>380</v>
      </c>
      <c r="O2862" s="6">
        <f>-N2862</f>
        <v>-380</v>
      </c>
      <c r="P2862" s="6">
        <f t="shared" si="854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1"/>
        <v>5</v>
      </c>
      <c r="C2863" s="5">
        <f t="shared" si="852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48"/>
        <v>45422</v>
      </c>
      <c r="L2863" s="5">
        <f t="shared" si="849"/>
        <v>5</v>
      </c>
      <c r="M2863" s="5">
        <f t="shared" si="850"/>
        <v>2024</v>
      </c>
      <c r="N2863" s="12">
        <v>1760</v>
      </c>
      <c r="O2863" s="12"/>
      <c r="P2863" s="6">
        <f t="shared" si="854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5">
      <c r="A2864" s="4">
        <v>45422</v>
      </c>
      <c r="B2864" s="5">
        <f t="shared" si="851"/>
        <v>5</v>
      </c>
      <c r="C2864" s="5">
        <f t="shared" si="852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48"/>
        <v>45422</v>
      </c>
      <c r="L2864" s="5">
        <f t="shared" si="849"/>
        <v>5</v>
      </c>
      <c r="M2864" s="5">
        <f t="shared" si="850"/>
        <v>2024</v>
      </c>
      <c r="N2864" s="12">
        <v>405</v>
      </c>
      <c r="O2864" s="12"/>
      <c r="P2864" s="6">
        <f t="shared" si="854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5">
      <c r="A2865" s="4">
        <v>45422</v>
      </c>
      <c r="B2865" s="5">
        <f t="shared" si="851"/>
        <v>5</v>
      </c>
      <c r="C2865" s="5">
        <f t="shared" si="852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48"/>
        <v>45422</v>
      </c>
      <c r="L2865" s="5">
        <f t="shared" si="849"/>
        <v>5</v>
      </c>
      <c r="M2865" s="5">
        <f t="shared" si="850"/>
        <v>2024</v>
      </c>
      <c r="N2865" s="12">
        <v>187.5</v>
      </c>
      <c r="O2865" s="12"/>
      <c r="P2865" s="6">
        <f t="shared" si="854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5">
      <c r="A2866" s="4">
        <v>45422</v>
      </c>
      <c r="B2866" s="5">
        <f t="shared" si="851"/>
        <v>5</v>
      </c>
      <c r="C2866" s="5">
        <f t="shared" si="852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48"/>
        <v>45422</v>
      </c>
      <c r="L2866" s="5">
        <f t="shared" si="849"/>
        <v>5</v>
      </c>
      <c r="M2866" s="5">
        <f t="shared" si="850"/>
        <v>2024</v>
      </c>
      <c r="N2866" s="12">
        <v>160</v>
      </c>
      <c r="O2866" s="12"/>
      <c r="P2866" s="6">
        <f t="shared" si="854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5">
      <c r="A2867" s="4">
        <v>45422</v>
      </c>
      <c r="B2867" s="5">
        <f t="shared" si="851"/>
        <v>5</v>
      </c>
      <c r="C2867" s="5">
        <f t="shared" si="852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si="848"/>
        <v>45542</v>
      </c>
      <c r="L2867" s="5">
        <f t="shared" si="849"/>
        <v>9</v>
      </c>
      <c r="M2867" s="5">
        <f t="shared" si="850"/>
        <v>2024</v>
      </c>
      <c r="N2867" s="12">
        <v>9768</v>
      </c>
      <c r="O2867" s="6">
        <f t="shared" ref="O2867:O2872" si="857">-N2867</f>
        <v>-9768</v>
      </c>
      <c r="P2867" s="6">
        <f t="shared" si="854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1"/>
        <v>5</v>
      </c>
      <c r="C2868" s="5">
        <f t="shared" si="852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48"/>
        <v>45542</v>
      </c>
      <c r="L2868" s="5">
        <f t="shared" si="849"/>
        <v>9</v>
      </c>
      <c r="M2868" s="5">
        <f t="shared" si="850"/>
        <v>2024</v>
      </c>
      <c r="N2868" s="12">
        <v>1740</v>
      </c>
      <c r="O2868" s="6">
        <f t="shared" si="857"/>
        <v>-1740</v>
      </c>
      <c r="P2868" s="6">
        <f t="shared" si="854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1"/>
        <v>5</v>
      </c>
      <c r="C2869" s="5">
        <f t="shared" si="852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48"/>
        <v>45542</v>
      </c>
      <c r="L2869" s="5">
        <f t="shared" si="849"/>
        <v>9</v>
      </c>
      <c r="M2869" s="5">
        <f t="shared" si="850"/>
        <v>2024</v>
      </c>
      <c r="N2869" s="12">
        <v>575</v>
      </c>
      <c r="O2869" s="6">
        <f t="shared" si="857"/>
        <v>-575</v>
      </c>
      <c r="P2869" s="6">
        <f t="shared" si="854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1"/>
        <v>5</v>
      </c>
      <c r="C2870" s="5">
        <f t="shared" si="852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48"/>
        <v>45542</v>
      </c>
      <c r="L2870" s="5">
        <f t="shared" si="849"/>
        <v>9</v>
      </c>
      <c r="M2870" s="5">
        <f t="shared" si="850"/>
        <v>2024</v>
      </c>
      <c r="N2870" s="12">
        <v>440</v>
      </c>
      <c r="O2870" s="6">
        <f t="shared" si="857"/>
        <v>-440</v>
      </c>
      <c r="P2870" s="6">
        <f t="shared" si="854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1"/>
        <v>5</v>
      </c>
      <c r="C2871" s="5">
        <f t="shared" si="852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48"/>
        <v>45542</v>
      </c>
      <c r="L2871" s="5">
        <f t="shared" si="849"/>
        <v>9</v>
      </c>
      <c r="M2871" s="5">
        <f t="shared" si="850"/>
        <v>2024</v>
      </c>
      <c r="N2871" s="12">
        <v>420</v>
      </c>
      <c r="O2871" s="6">
        <f t="shared" si="857"/>
        <v>-420</v>
      </c>
      <c r="P2871" s="6">
        <f t="shared" si="854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1"/>
        <v>5</v>
      </c>
      <c r="C2872" s="5">
        <f t="shared" si="852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48"/>
        <v>45542</v>
      </c>
      <c r="L2872" s="5">
        <f t="shared" si="849"/>
        <v>9</v>
      </c>
      <c r="M2872" s="5">
        <f t="shared" si="850"/>
        <v>2024</v>
      </c>
      <c r="N2872" s="12">
        <v>395</v>
      </c>
      <c r="O2872" s="6">
        <f t="shared" si="857"/>
        <v>-395</v>
      </c>
      <c r="P2872" s="6">
        <f t="shared" si="854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1"/>
        <v>5</v>
      </c>
      <c r="C2873" s="5">
        <f t="shared" si="852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48"/>
        <v>45426</v>
      </c>
      <c r="L2873" s="5">
        <f t="shared" si="849"/>
        <v>5</v>
      </c>
      <c r="M2873" s="5">
        <f t="shared" si="850"/>
        <v>2024</v>
      </c>
      <c r="N2873" s="12">
        <v>696</v>
      </c>
      <c r="O2873" s="6">
        <f>-N2873</f>
        <v>-696</v>
      </c>
      <c r="P2873" s="6">
        <f t="shared" si="854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1"/>
        <v>5</v>
      </c>
      <c r="C2874" s="5">
        <f t="shared" si="852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48"/>
        <v>45426</v>
      </c>
      <c r="L2874" s="5">
        <f t="shared" si="849"/>
        <v>5</v>
      </c>
      <c r="M2874" s="5">
        <f t="shared" si="850"/>
        <v>2024</v>
      </c>
      <c r="N2874" s="12">
        <v>468</v>
      </c>
      <c r="O2874" s="6">
        <f>-N2874</f>
        <v>-468</v>
      </c>
      <c r="P2874" s="6">
        <f t="shared" si="854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1"/>
        <v>5</v>
      </c>
      <c r="C2875" s="5">
        <f t="shared" si="852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48"/>
        <v>45426</v>
      </c>
      <c r="L2875" s="5">
        <f t="shared" si="849"/>
        <v>5</v>
      </c>
      <c r="M2875" s="5">
        <f t="shared" si="850"/>
        <v>2024</v>
      </c>
      <c r="N2875" s="12">
        <v>1000</v>
      </c>
      <c r="O2875" s="6">
        <f>-N2875</f>
        <v>-1000</v>
      </c>
      <c r="P2875" s="6">
        <f t="shared" si="854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1"/>
        <v>5</v>
      </c>
      <c r="C2876" s="5">
        <f t="shared" si="852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48"/>
        <v>45426</v>
      </c>
      <c r="L2876" s="5">
        <f t="shared" si="849"/>
        <v>5</v>
      </c>
      <c r="M2876" s="5">
        <f t="shared" si="850"/>
        <v>2024</v>
      </c>
      <c r="N2876" s="12">
        <v>380</v>
      </c>
      <c r="O2876" s="6">
        <f>-N2876</f>
        <v>-380</v>
      </c>
      <c r="P2876" s="6">
        <f t="shared" si="854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1"/>
        <v>5</v>
      </c>
      <c r="C2877" s="5">
        <f t="shared" si="852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48"/>
        <v>45429</v>
      </c>
      <c r="L2877" s="5">
        <f t="shared" si="849"/>
        <v>5</v>
      </c>
      <c r="M2877" s="5">
        <f t="shared" si="850"/>
        <v>2024</v>
      </c>
      <c r="N2877" s="12">
        <v>312.5</v>
      </c>
      <c r="O2877" s="6">
        <f>-N2877</f>
        <v>-312.5</v>
      </c>
      <c r="P2877" s="6">
        <f t="shared" si="854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1"/>
        <v>5</v>
      </c>
      <c r="C2878" s="5">
        <f t="shared" si="852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48"/>
        <v>45429</v>
      </c>
      <c r="L2878" s="5">
        <f t="shared" si="849"/>
        <v>5</v>
      </c>
      <c r="M2878" s="5">
        <f t="shared" si="850"/>
        <v>2024</v>
      </c>
      <c r="N2878" s="12">
        <v>8140</v>
      </c>
      <c r="O2878" s="12">
        <f>-1778.1-6361.9</f>
        <v>-8140</v>
      </c>
      <c r="P2878" s="6">
        <f t="shared" si="854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1"/>
        <v>5</v>
      </c>
      <c r="C2879" s="5">
        <f t="shared" si="852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48"/>
        <v>45429</v>
      </c>
      <c r="L2879" s="5">
        <f t="shared" si="849"/>
        <v>5</v>
      </c>
      <c r="M2879" s="5">
        <f t="shared" si="850"/>
        <v>2024</v>
      </c>
      <c r="N2879" s="12">
        <v>2610</v>
      </c>
      <c r="O2879" s="6">
        <f>-N2879</f>
        <v>-2610</v>
      </c>
      <c r="P2879" s="6">
        <f t="shared" si="854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1"/>
        <v>5</v>
      </c>
      <c r="C2880" s="5">
        <f t="shared" si="852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48"/>
        <v>45429</v>
      </c>
      <c r="L2880" s="5">
        <f t="shared" si="849"/>
        <v>5</v>
      </c>
      <c r="M2880" s="5">
        <f t="shared" si="850"/>
        <v>2024</v>
      </c>
      <c r="N2880" s="12">
        <v>1872</v>
      </c>
      <c r="O2880" s="6">
        <f>-N2880</f>
        <v>-1872</v>
      </c>
      <c r="P2880" s="6">
        <f t="shared" si="854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1"/>
        <v>5</v>
      </c>
      <c r="C2881" s="5">
        <f t="shared" si="852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48"/>
        <v>45429</v>
      </c>
      <c r="L2881" s="5">
        <f t="shared" si="849"/>
        <v>5</v>
      </c>
      <c r="M2881" s="5">
        <f t="shared" si="850"/>
        <v>2024</v>
      </c>
      <c r="N2881" s="12">
        <v>1000</v>
      </c>
      <c r="O2881" s="6">
        <f>-N2881</f>
        <v>-1000</v>
      </c>
      <c r="P2881" s="6">
        <f t="shared" si="854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1"/>
        <v>5</v>
      </c>
      <c r="C2882" s="5">
        <f t="shared" si="852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48"/>
        <v>45432</v>
      </c>
      <c r="L2882" s="5">
        <f t="shared" si="849"/>
        <v>5</v>
      </c>
      <c r="M2882" s="5">
        <f t="shared" si="850"/>
        <v>2024</v>
      </c>
      <c r="N2882" s="12">
        <v>1760</v>
      </c>
      <c r="O2882" s="12"/>
      <c r="P2882" s="6">
        <f t="shared" si="854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5">
      <c r="A2883" s="4">
        <v>45432</v>
      </c>
      <c r="B2883" s="5">
        <f t="shared" si="851"/>
        <v>5</v>
      </c>
      <c r="C2883" s="5">
        <f t="shared" si="852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ref="K2883:K2946" si="858">A2883+J2883</f>
        <v>45432</v>
      </c>
      <c r="L2883" s="5">
        <f t="shared" ref="L2883:L2946" si="859">MONTH(K2883)</f>
        <v>5</v>
      </c>
      <c r="M2883" s="5">
        <f t="shared" ref="M2883:M2946" si="860">YEAR(K2883)</f>
        <v>2024</v>
      </c>
      <c r="N2883" s="12">
        <v>555</v>
      </c>
      <c r="O2883" s="12"/>
      <c r="P2883" s="6">
        <f t="shared" si="854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5">
      <c r="A2884" s="4">
        <v>45432</v>
      </c>
      <c r="B2884" s="5">
        <f t="shared" si="851"/>
        <v>5</v>
      </c>
      <c r="C2884" s="5">
        <f t="shared" si="852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58"/>
        <v>45432</v>
      </c>
      <c r="L2884" s="5">
        <f t="shared" si="859"/>
        <v>5</v>
      </c>
      <c r="M2884" s="5">
        <f t="shared" si="860"/>
        <v>2024</v>
      </c>
      <c r="N2884" s="12">
        <v>95</v>
      </c>
      <c r="O2884" s="12"/>
      <c r="P2884" s="6">
        <f t="shared" si="854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5">
      <c r="A2885" s="4">
        <v>45432</v>
      </c>
      <c r="B2885" s="5">
        <f t="shared" si="851"/>
        <v>5</v>
      </c>
      <c r="C2885" s="5">
        <f t="shared" si="852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58"/>
        <v>45432</v>
      </c>
      <c r="L2885" s="5">
        <f t="shared" si="859"/>
        <v>5</v>
      </c>
      <c r="M2885" s="5">
        <f t="shared" si="860"/>
        <v>2024</v>
      </c>
      <c r="N2885" s="12">
        <v>312.5</v>
      </c>
      <c r="O2885" s="12"/>
      <c r="P2885" s="6">
        <f t="shared" si="854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5">
      <c r="A2886" s="4">
        <v>45437</v>
      </c>
      <c r="B2886" s="5">
        <f t="shared" si="851"/>
        <v>5</v>
      </c>
      <c r="C2886" s="5">
        <f t="shared" si="852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58"/>
        <v>45437</v>
      </c>
      <c r="L2886" s="5">
        <f t="shared" si="859"/>
        <v>5</v>
      </c>
      <c r="M2886" s="5">
        <f t="shared" si="860"/>
        <v>2024</v>
      </c>
      <c r="N2886" s="12">
        <v>1760</v>
      </c>
      <c r="O2886" s="12"/>
      <c r="P2886" s="6">
        <f t="shared" si="854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5">
      <c r="A2887" s="4">
        <v>45437</v>
      </c>
      <c r="B2887" s="5">
        <f t="shared" si="851"/>
        <v>5</v>
      </c>
      <c r="C2887" s="5">
        <f t="shared" si="852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58"/>
        <v>45437</v>
      </c>
      <c r="L2887" s="5">
        <f t="shared" si="859"/>
        <v>5</v>
      </c>
      <c r="M2887" s="5">
        <f t="shared" si="860"/>
        <v>2024</v>
      </c>
      <c r="N2887" s="12">
        <v>555</v>
      </c>
      <c r="O2887" s="12"/>
      <c r="P2887" s="6">
        <f t="shared" si="854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5">
      <c r="A2888" s="4">
        <v>45437</v>
      </c>
      <c r="B2888" s="5">
        <f t="shared" si="851"/>
        <v>5</v>
      </c>
      <c r="C2888" s="5">
        <f t="shared" si="852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58"/>
        <v>45437</v>
      </c>
      <c r="L2888" s="5">
        <f t="shared" si="859"/>
        <v>5</v>
      </c>
      <c r="M2888" s="5">
        <f t="shared" si="860"/>
        <v>2024</v>
      </c>
      <c r="N2888" s="12">
        <v>95</v>
      </c>
      <c r="O2888" s="12"/>
      <c r="P2888" s="6">
        <f t="shared" si="854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5">
      <c r="A2889" s="4">
        <v>45440</v>
      </c>
      <c r="B2889" s="5">
        <f t="shared" si="851"/>
        <v>5</v>
      </c>
      <c r="C2889" s="5">
        <f t="shared" si="852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58"/>
        <v>45440</v>
      </c>
      <c r="L2889" s="5">
        <f t="shared" si="859"/>
        <v>5</v>
      </c>
      <c r="M2889" s="5">
        <f t="shared" si="860"/>
        <v>2024</v>
      </c>
      <c r="N2889" s="12">
        <v>1760</v>
      </c>
      <c r="O2889" s="12"/>
      <c r="P2889" s="6">
        <f t="shared" si="854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5">
      <c r="A2890" s="4">
        <v>45440</v>
      </c>
      <c r="B2890" s="5">
        <f t="shared" si="851"/>
        <v>5</v>
      </c>
      <c r="C2890" s="5">
        <f t="shared" si="852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58"/>
        <v>45440</v>
      </c>
      <c r="L2890" s="5">
        <f t="shared" si="859"/>
        <v>5</v>
      </c>
      <c r="M2890" s="5">
        <f t="shared" si="860"/>
        <v>2024</v>
      </c>
      <c r="N2890" s="12">
        <v>405</v>
      </c>
      <c r="O2890" s="12"/>
      <c r="P2890" s="6">
        <f t="shared" si="854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5">
      <c r="A2891" s="4">
        <v>45440</v>
      </c>
      <c r="B2891" s="5">
        <f t="shared" si="851"/>
        <v>5</v>
      </c>
      <c r="C2891" s="5">
        <f t="shared" si="852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58"/>
        <v>45440</v>
      </c>
      <c r="L2891" s="5">
        <f t="shared" si="859"/>
        <v>5</v>
      </c>
      <c r="M2891" s="5">
        <f t="shared" si="860"/>
        <v>2024</v>
      </c>
      <c r="N2891" s="12">
        <v>110</v>
      </c>
      <c r="O2891" s="12"/>
      <c r="P2891" s="6">
        <f t="shared" si="854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5">
      <c r="A2892" s="4">
        <v>45440</v>
      </c>
      <c r="B2892" s="5">
        <f t="shared" ref="B2892:B2909" si="861">MONTH(A2892)</f>
        <v>5</v>
      </c>
      <c r="C2892" s="5">
        <f t="shared" ref="C2892:C2909" si="862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58"/>
        <v>45440</v>
      </c>
      <c r="L2892" s="5">
        <f t="shared" si="859"/>
        <v>5</v>
      </c>
      <c r="M2892" s="5">
        <f t="shared" si="860"/>
        <v>2024</v>
      </c>
      <c r="N2892" s="12">
        <v>150</v>
      </c>
      <c r="O2892" s="12"/>
      <c r="P2892" s="6">
        <f t="shared" si="854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5">
      <c r="A2893" s="4">
        <v>45440</v>
      </c>
      <c r="B2893" s="5">
        <f t="shared" si="861"/>
        <v>5</v>
      </c>
      <c r="C2893" s="5">
        <f t="shared" si="862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58"/>
        <v>45440</v>
      </c>
      <c r="L2893" s="5">
        <f t="shared" si="859"/>
        <v>5</v>
      </c>
      <c r="M2893" s="5">
        <f t="shared" si="860"/>
        <v>2024</v>
      </c>
      <c r="N2893" s="12">
        <v>283.8</v>
      </c>
      <c r="O2893" s="12"/>
      <c r="P2893" s="6">
        <f t="shared" si="854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5">
      <c r="A2894" s="4">
        <v>45440</v>
      </c>
      <c r="B2894" s="5">
        <f t="shared" si="861"/>
        <v>5</v>
      </c>
      <c r="C2894" s="5">
        <f t="shared" si="862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58"/>
        <v>45440</v>
      </c>
      <c r="L2894" s="5">
        <f t="shared" si="859"/>
        <v>5</v>
      </c>
      <c r="M2894" s="5">
        <f t="shared" si="860"/>
        <v>2024</v>
      </c>
      <c r="N2894" s="12">
        <v>1650</v>
      </c>
      <c r="O2894" s="6">
        <f t="shared" ref="O2894:O2901" si="863">-N2894</f>
        <v>-1650</v>
      </c>
      <c r="P2894" s="6">
        <f t="shared" si="854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1"/>
        <v>5</v>
      </c>
      <c r="C2895" s="5">
        <f t="shared" si="862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58"/>
        <v>45440</v>
      </c>
      <c r="L2895" s="5">
        <f t="shared" si="859"/>
        <v>5</v>
      </c>
      <c r="M2895" s="5">
        <f t="shared" si="860"/>
        <v>2024</v>
      </c>
      <c r="N2895" s="12">
        <v>840</v>
      </c>
      <c r="O2895" s="6">
        <f t="shared" si="863"/>
        <v>-840</v>
      </c>
      <c r="P2895" s="6">
        <f t="shared" si="854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1"/>
        <v>5</v>
      </c>
      <c r="C2896" s="5">
        <f t="shared" si="862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58"/>
        <v>45440</v>
      </c>
      <c r="L2896" s="5">
        <f t="shared" si="859"/>
        <v>5</v>
      </c>
      <c r="M2896" s="5">
        <f t="shared" si="860"/>
        <v>2024</v>
      </c>
      <c r="N2896" s="12">
        <v>280</v>
      </c>
      <c r="O2896" s="6">
        <f t="shared" si="863"/>
        <v>-280</v>
      </c>
      <c r="P2896" s="6">
        <f t="shared" si="854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1"/>
        <v>5</v>
      </c>
      <c r="C2897" s="5">
        <f t="shared" si="862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58"/>
        <v>45440</v>
      </c>
      <c r="L2897" s="5">
        <f t="shared" si="859"/>
        <v>5</v>
      </c>
      <c r="M2897" s="5">
        <f t="shared" si="860"/>
        <v>2024</v>
      </c>
      <c r="N2897" s="12">
        <v>320</v>
      </c>
      <c r="O2897" s="6">
        <f t="shared" si="863"/>
        <v>-320</v>
      </c>
      <c r="P2897" s="6">
        <f t="shared" si="854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1"/>
        <v>5</v>
      </c>
      <c r="C2898" s="5">
        <f t="shared" si="862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58"/>
        <v>45440</v>
      </c>
      <c r="L2898" s="5">
        <f t="shared" si="859"/>
        <v>5</v>
      </c>
      <c r="M2898" s="5">
        <f t="shared" si="860"/>
        <v>2024</v>
      </c>
      <c r="N2898" s="12">
        <v>283.8</v>
      </c>
      <c r="O2898" s="6">
        <f t="shared" si="863"/>
        <v>-283.8</v>
      </c>
      <c r="P2898" s="6">
        <f t="shared" si="854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1"/>
        <v>5</v>
      </c>
      <c r="C2899" s="5">
        <f t="shared" si="862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58"/>
        <v>45441</v>
      </c>
      <c r="L2899" s="5">
        <f t="shared" si="859"/>
        <v>5</v>
      </c>
      <c r="M2899" s="5">
        <f t="shared" si="860"/>
        <v>2024</v>
      </c>
      <c r="N2899" s="12">
        <v>240</v>
      </c>
      <c r="O2899" s="6">
        <f t="shared" si="863"/>
        <v>-240</v>
      </c>
      <c r="P2899" s="6">
        <f t="shared" si="854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1"/>
        <v>5</v>
      </c>
      <c r="C2900" s="5">
        <f t="shared" si="862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58"/>
        <v>45441</v>
      </c>
      <c r="L2900" s="5">
        <f t="shared" si="859"/>
        <v>5</v>
      </c>
      <c r="M2900" s="5">
        <f t="shared" si="860"/>
        <v>2024</v>
      </c>
      <c r="N2900" s="12">
        <v>225</v>
      </c>
      <c r="O2900" s="6">
        <f t="shared" si="863"/>
        <v>-225</v>
      </c>
      <c r="P2900" s="6">
        <f t="shared" si="854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1"/>
        <v>5</v>
      </c>
      <c r="C2901" s="5">
        <f t="shared" si="862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58"/>
        <v>45441</v>
      </c>
      <c r="L2901" s="5">
        <f t="shared" si="859"/>
        <v>5</v>
      </c>
      <c r="M2901" s="5">
        <f t="shared" si="860"/>
        <v>2024</v>
      </c>
      <c r="N2901" s="12">
        <v>258</v>
      </c>
      <c r="O2901" s="6">
        <f t="shared" si="863"/>
        <v>-258</v>
      </c>
      <c r="P2901" s="6">
        <f t="shared" ref="P2901:P2964" si="864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1"/>
        <v>5</v>
      </c>
      <c r="C2902" s="5">
        <f t="shared" si="862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58"/>
        <v>45441</v>
      </c>
      <c r="L2902" s="5">
        <f t="shared" si="859"/>
        <v>5</v>
      </c>
      <c r="M2902" s="5">
        <f t="shared" si="860"/>
        <v>2024</v>
      </c>
      <c r="N2902" s="12">
        <v>1672</v>
      </c>
      <c r="O2902" s="6">
        <f t="shared" ref="O2902:O2904" si="865">-N2902</f>
        <v>-1672</v>
      </c>
      <c r="P2902" s="6">
        <f t="shared" si="864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1"/>
        <v>5</v>
      </c>
      <c r="C2903" s="5">
        <f t="shared" si="862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58"/>
        <v>45441</v>
      </c>
      <c r="L2903" s="5">
        <f t="shared" si="859"/>
        <v>5</v>
      </c>
      <c r="M2903" s="5">
        <f t="shared" si="860"/>
        <v>2024</v>
      </c>
      <c r="N2903" s="12">
        <v>630</v>
      </c>
      <c r="O2903" s="6">
        <f t="shared" si="865"/>
        <v>-630</v>
      </c>
      <c r="P2903" s="6">
        <f t="shared" si="864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1"/>
        <v>5</v>
      </c>
      <c r="C2904" s="5">
        <f t="shared" si="862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58"/>
        <v>45441</v>
      </c>
      <c r="L2904" s="5">
        <f t="shared" si="859"/>
        <v>5</v>
      </c>
      <c r="M2904" s="5">
        <f t="shared" si="860"/>
        <v>2024</v>
      </c>
      <c r="N2904" s="12">
        <v>110</v>
      </c>
      <c r="O2904" s="6">
        <f t="shared" si="865"/>
        <v>-110</v>
      </c>
      <c r="P2904" s="6">
        <f t="shared" si="864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1"/>
        <v>5</v>
      </c>
      <c r="C2905" s="5">
        <f t="shared" si="862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58"/>
        <v>45441</v>
      </c>
      <c r="L2905" s="5">
        <f t="shared" si="859"/>
        <v>5</v>
      </c>
      <c r="M2905" s="5">
        <f t="shared" si="860"/>
        <v>2024</v>
      </c>
      <c r="N2905" s="12">
        <v>437.5</v>
      </c>
      <c r="O2905" s="6">
        <f>-N2905</f>
        <v>-437.5</v>
      </c>
      <c r="P2905" s="6">
        <f t="shared" si="864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1"/>
        <v>5</v>
      </c>
      <c r="C2906" s="5">
        <f t="shared" si="862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58"/>
        <v>45441</v>
      </c>
      <c r="L2906" s="5">
        <f t="shared" si="859"/>
        <v>5</v>
      </c>
      <c r="M2906" s="5">
        <f t="shared" si="860"/>
        <v>2024</v>
      </c>
      <c r="N2906" s="12">
        <v>11396</v>
      </c>
      <c r="O2906" s="6">
        <f>-N2906</f>
        <v>-11396</v>
      </c>
      <c r="P2906" s="6">
        <f t="shared" si="864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1"/>
        <v>5</v>
      </c>
      <c r="C2907" s="5">
        <f t="shared" si="862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58"/>
        <v>45441</v>
      </c>
      <c r="L2907" s="5">
        <f t="shared" si="859"/>
        <v>5</v>
      </c>
      <c r="M2907" s="5">
        <f t="shared" si="860"/>
        <v>2024</v>
      </c>
      <c r="N2907" s="12">
        <v>3480</v>
      </c>
      <c r="O2907" s="6">
        <f>-N2907</f>
        <v>-3480</v>
      </c>
      <c r="P2907" s="6">
        <f t="shared" si="864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1"/>
        <v>5</v>
      </c>
      <c r="C2908" s="5">
        <f t="shared" si="862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58"/>
        <v>45441</v>
      </c>
      <c r="L2908" s="5">
        <f t="shared" si="859"/>
        <v>5</v>
      </c>
      <c r="M2908" s="5">
        <f t="shared" si="860"/>
        <v>2024</v>
      </c>
      <c r="N2908" s="12">
        <v>2340</v>
      </c>
      <c r="O2908" s="6">
        <f>-N2908</f>
        <v>-2340</v>
      </c>
      <c r="P2908" s="6">
        <f t="shared" si="864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1"/>
        <v>5</v>
      </c>
      <c r="C2909" s="5">
        <f t="shared" si="862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58"/>
        <v>45441</v>
      </c>
      <c r="L2909" s="5">
        <f t="shared" si="859"/>
        <v>5</v>
      </c>
      <c r="M2909" s="5">
        <f t="shared" si="860"/>
        <v>2024</v>
      </c>
      <c r="N2909" s="12">
        <v>2000</v>
      </c>
      <c r="O2909" s="6">
        <f>-N2909</f>
        <v>-2000</v>
      </c>
      <c r="P2909" s="6">
        <f t="shared" si="864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66">MONTH(A2910)</f>
        <v>6</v>
      </c>
      <c r="C2910" s="5">
        <f t="shared" ref="C2910:C2973" si="867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58"/>
        <v>45564</v>
      </c>
      <c r="L2910" s="5">
        <f t="shared" si="859"/>
        <v>9</v>
      </c>
      <c r="M2910" s="5">
        <f t="shared" si="860"/>
        <v>2024</v>
      </c>
      <c r="N2910" s="12">
        <v>13024</v>
      </c>
      <c r="O2910" s="6">
        <f t="shared" ref="O2910:O2916" si="868">-N2910</f>
        <v>-13024</v>
      </c>
      <c r="P2910" s="6">
        <f t="shared" si="864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66"/>
        <v>6</v>
      </c>
      <c r="C2911" s="5">
        <f t="shared" si="867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58"/>
        <v>45564</v>
      </c>
      <c r="L2911" s="5">
        <f t="shared" si="859"/>
        <v>9</v>
      </c>
      <c r="M2911" s="5">
        <f t="shared" si="860"/>
        <v>2024</v>
      </c>
      <c r="N2911" s="12">
        <v>2610</v>
      </c>
      <c r="O2911" s="6">
        <f t="shared" si="868"/>
        <v>-2610</v>
      </c>
      <c r="P2911" s="6">
        <f t="shared" si="864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66"/>
        <v>6</v>
      </c>
      <c r="C2912" s="5">
        <f t="shared" si="867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58"/>
        <v>45564</v>
      </c>
      <c r="L2912" s="5">
        <f t="shared" si="859"/>
        <v>9</v>
      </c>
      <c r="M2912" s="5">
        <f t="shared" si="860"/>
        <v>2024</v>
      </c>
      <c r="N2912" s="12">
        <v>862.5</v>
      </c>
      <c r="O2912" s="6">
        <f t="shared" si="868"/>
        <v>-862.5</v>
      </c>
      <c r="P2912" s="6">
        <f t="shared" si="864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66"/>
        <v>6</v>
      </c>
      <c r="C2913" s="5">
        <f t="shared" si="867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58"/>
        <v>45564</v>
      </c>
      <c r="L2913" s="5">
        <f t="shared" si="859"/>
        <v>9</v>
      </c>
      <c r="M2913" s="5">
        <f t="shared" si="860"/>
        <v>2024</v>
      </c>
      <c r="N2913" s="12">
        <v>440</v>
      </c>
      <c r="O2913" s="6">
        <f t="shared" si="868"/>
        <v>-440</v>
      </c>
      <c r="P2913" s="6">
        <f t="shared" si="864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66"/>
        <v>6</v>
      </c>
      <c r="C2914" s="5">
        <f t="shared" si="867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58"/>
        <v>45564</v>
      </c>
      <c r="L2914" s="5">
        <f t="shared" si="859"/>
        <v>9</v>
      </c>
      <c r="M2914" s="5">
        <f t="shared" si="860"/>
        <v>2024</v>
      </c>
      <c r="N2914" s="12">
        <v>420</v>
      </c>
      <c r="O2914" s="6">
        <f t="shared" si="868"/>
        <v>-420</v>
      </c>
      <c r="P2914" s="6">
        <f t="shared" si="864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66"/>
        <v>6</v>
      </c>
      <c r="C2915" s="5">
        <f t="shared" si="867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58"/>
        <v>45564</v>
      </c>
      <c r="L2915" s="5">
        <f t="shared" si="859"/>
        <v>9</v>
      </c>
      <c r="M2915" s="5">
        <f t="shared" si="860"/>
        <v>2024</v>
      </c>
      <c r="N2915" s="12">
        <v>395</v>
      </c>
      <c r="O2915" s="6">
        <f t="shared" si="868"/>
        <v>-395</v>
      </c>
      <c r="P2915" s="6">
        <f t="shared" si="864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66"/>
        <v>6</v>
      </c>
      <c r="C2916" s="5">
        <f t="shared" si="867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58"/>
        <v>45564</v>
      </c>
      <c r="L2916" s="5">
        <f t="shared" si="859"/>
        <v>9</v>
      </c>
      <c r="M2916" s="5">
        <f t="shared" si="860"/>
        <v>2024</v>
      </c>
      <c r="N2916" s="12">
        <v>230.4</v>
      </c>
      <c r="O2916" s="6">
        <f t="shared" si="868"/>
        <v>-230.4</v>
      </c>
      <c r="P2916" s="6">
        <f t="shared" si="864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66"/>
        <v>6</v>
      </c>
      <c r="C2917" s="5">
        <f t="shared" si="867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58"/>
        <v>45444</v>
      </c>
      <c r="L2917" s="5">
        <f t="shared" si="859"/>
        <v>6</v>
      </c>
      <c r="M2917" s="5">
        <f t="shared" si="860"/>
        <v>2024</v>
      </c>
      <c r="N2917" s="12">
        <v>1760</v>
      </c>
      <c r="O2917" s="12"/>
      <c r="P2917" s="6">
        <f t="shared" si="864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5">
      <c r="A2918" s="4">
        <v>45444</v>
      </c>
      <c r="B2918" s="5">
        <f t="shared" si="866"/>
        <v>6</v>
      </c>
      <c r="C2918" s="5">
        <f t="shared" si="867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58"/>
        <v>45444</v>
      </c>
      <c r="L2918" s="5">
        <f t="shared" si="859"/>
        <v>6</v>
      </c>
      <c r="M2918" s="5">
        <f t="shared" si="860"/>
        <v>2024</v>
      </c>
      <c r="N2918" s="12">
        <v>555</v>
      </c>
      <c r="O2918" s="12"/>
      <c r="P2918" s="6">
        <f t="shared" si="864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5">
      <c r="A2919" s="4">
        <v>45444</v>
      </c>
      <c r="B2919" s="5">
        <f t="shared" si="866"/>
        <v>6</v>
      </c>
      <c r="C2919" s="5">
        <f t="shared" si="867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58"/>
        <v>45444</v>
      </c>
      <c r="L2919" s="5">
        <f t="shared" si="859"/>
        <v>6</v>
      </c>
      <c r="M2919" s="5">
        <f t="shared" si="860"/>
        <v>2024</v>
      </c>
      <c r="N2919" s="12">
        <v>95</v>
      </c>
      <c r="O2919" s="12"/>
      <c r="P2919" s="6">
        <f t="shared" si="864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5">
      <c r="A2920" s="4">
        <v>45447</v>
      </c>
      <c r="B2920" s="5">
        <f t="shared" si="866"/>
        <v>6</v>
      </c>
      <c r="C2920" s="5">
        <f t="shared" si="867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58"/>
        <v>45447</v>
      </c>
      <c r="L2920" s="5">
        <f t="shared" si="859"/>
        <v>6</v>
      </c>
      <c r="M2920" s="5">
        <f t="shared" si="860"/>
        <v>2024</v>
      </c>
      <c r="N2920" s="12">
        <v>1650</v>
      </c>
      <c r="O2920" s="6">
        <f t="shared" ref="O2920:O2922" si="869">-N2920</f>
        <v>-1650</v>
      </c>
      <c r="P2920" s="6">
        <f t="shared" si="864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66"/>
        <v>6</v>
      </c>
      <c r="C2921" s="5">
        <f t="shared" si="867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58"/>
        <v>45447</v>
      </c>
      <c r="L2921" s="5">
        <f t="shared" si="859"/>
        <v>6</v>
      </c>
      <c r="M2921" s="5">
        <f t="shared" si="860"/>
        <v>2024</v>
      </c>
      <c r="N2921" s="12">
        <v>280</v>
      </c>
      <c r="O2921" s="6">
        <f t="shared" si="869"/>
        <v>-280</v>
      </c>
      <c r="P2921" s="6">
        <f t="shared" si="864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66"/>
        <v>6</v>
      </c>
      <c r="C2922" s="5">
        <f t="shared" si="867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58"/>
        <v>45447</v>
      </c>
      <c r="L2922" s="5">
        <f t="shared" si="859"/>
        <v>6</v>
      </c>
      <c r="M2922" s="5">
        <f t="shared" si="860"/>
        <v>2024</v>
      </c>
      <c r="N2922" s="12">
        <v>160</v>
      </c>
      <c r="O2922" s="6">
        <f t="shared" si="869"/>
        <v>-160</v>
      </c>
      <c r="P2922" s="6">
        <f t="shared" si="864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66"/>
        <v>6</v>
      </c>
      <c r="C2923" s="5">
        <f t="shared" si="867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58"/>
        <v>45492</v>
      </c>
      <c r="L2923" s="5">
        <f t="shared" si="859"/>
        <v>7</v>
      </c>
      <c r="M2923" s="5">
        <f t="shared" si="860"/>
        <v>2024</v>
      </c>
      <c r="N2923" s="12">
        <v>1738</v>
      </c>
      <c r="O2923" s="12">
        <f>-1000-738</f>
        <v>-1738</v>
      </c>
      <c r="P2923" s="6">
        <f t="shared" si="864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3606</v>
      </c>
    </row>
    <row r="2924" spans="1:21" ht="15" customHeight="1" x14ac:dyDescent="0.35">
      <c r="A2924" s="4">
        <v>45447</v>
      </c>
      <c r="B2924" s="5">
        <f t="shared" si="866"/>
        <v>6</v>
      </c>
      <c r="C2924" s="5">
        <f t="shared" si="867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58"/>
        <v>45492</v>
      </c>
      <c r="L2924" s="5">
        <f t="shared" si="859"/>
        <v>7</v>
      </c>
      <c r="M2924" s="5">
        <f t="shared" si="860"/>
        <v>2024</v>
      </c>
      <c r="N2924" s="12">
        <v>220</v>
      </c>
      <c r="O2924" s="6">
        <f>-N2924</f>
        <v>-220</v>
      </c>
      <c r="P2924" s="6">
        <f t="shared" si="864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3606</v>
      </c>
    </row>
    <row r="2925" spans="1:21" ht="15" customHeight="1" x14ac:dyDescent="0.35">
      <c r="A2925" s="4">
        <v>45448</v>
      </c>
      <c r="B2925" s="5">
        <f t="shared" si="866"/>
        <v>6</v>
      </c>
      <c r="C2925" s="5">
        <f t="shared" si="867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58"/>
        <v>45448</v>
      </c>
      <c r="L2925" s="5">
        <f t="shared" si="859"/>
        <v>6</v>
      </c>
      <c r="M2925" s="5">
        <f t="shared" si="860"/>
        <v>2024</v>
      </c>
      <c r="N2925" s="12">
        <v>283.8</v>
      </c>
      <c r="O2925" s="6">
        <f t="shared" ref="O2925" si="870">-N2925</f>
        <v>-283.8</v>
      </c>
      <c r="P2925" s="6">
        <f t="shared" si="864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66"/>
        <v>6</v>
      </c>
      <c r="C2926" s="5">
        <f t="shared" si="867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58"/>
        <v>45449</v>
      </c>
      <c r="L2926" s="5">
        <f t="shared" si="859"/>
        <v>6</v>
      </c>
      <c r="M2926" s="5">
        <f t="shared" si="860"/>
        <v>2024</v>
      </c>
      <c r="N2926" s="12">
        <v>625</v>
      </c>
      <c r="O2926" s="6">
        <f>-N2926</f>
        <v>-625</v>
      </c>
      <c r="P2926" s="6">
        <f t="shared" si="864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66"/>
        <v>6</v>
      </c>
      <c r="C2927" s="5">
        <f t="shared" si="867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58"/>
        <v>45449</v>
      </c>
      <c r="L2927" s="5">
        <f t="shared" si="859"/>
        <v>6</v>
      </c>
      <c r="M2927" s="5">
        <f t="shared" si="860"/>
        <v>2024</v>
      </c>
      <c r="N2927" s="12">
        <v>16280</v>
      </c>
      <c r="O2927" s="6">
        <f>-N2927</f>
        <v>-16280</v>
      </c>
      <c r="P2927" s="6">
        <f t="shared" si="864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66"/>
        <v>6</v>
      </c>
      <c r="C2928" s="5">
        <f t="shared" si="867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58"/>
        <v>45449</v>
      </c>
      <c r="L2928" s="5">
        <f t="shared" si="859"/>
        <v>6</v>
      </c>
      <c r="M2928" s="5">
        <f t="shared" si="860"/>
        <v>2024</v>
      </c>
      <c r="N2928" s="12">
        <v>5220</v>
      </c>
      <c r="O2928" s="12">
        <f>-1597.6-3622.4</f>
        <v>-5220</v>
      </c>
      <c r="P2928" s="6">
        <f t="shared" si="864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66"/>
        <v>6</v>
      </c>
      <c r="C2929" s="5">
        <f t="shared" si="867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58"/>
        <v>45449</v>
      </c>
      <c r="L2929" s="5">
        <f t="shared" si="859"/>
        <v>6</v>
      </c>
      <c r="M2929" s="5">
        <f t="shared" si="860"/>
        <v>2024</v>
      </c>
      <c r="N2929" s="12">
        <v>3510</v>
      </c>
      <c r="O2929" s="6">
        <f>-N2929</f>
        <v>-3510</v>
      </c>
      <c r="P2929" s="6">
        <f t="shared" si="864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66"/>
        <v>6</v>
      </c>
      <c r="C2930" s="5">
        <f t="shared" si="867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58"/>
        <v>45449</v>
      </c>
      <c r="L2930" s="5">
        <f t="shared" si="859"/>
        <v>6</v>
      </c>
      <c r="M2930" s="5">
        <f t="shared" si="860"/>
        <v>2024</v>
      </c>
      <c r="N2930" s="12">
        <v>570</v>
      </c>
      <c r="O2930" s="6">
        <f>-N2930</f>
        <v>-570</v>
      </c>
      <c r="P2930" s="6">
        <f t="shared" si="864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66"/>
        <v>6</v>
      </c>
      <c r="C2931" s="5">
        <f t="shared" si="867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si="858"/>
        <v>45449</v>
      </c>
      <c r="L2931" s="5">
        <f t="shared" si="859"/>
        <v>6</v>
      </c>
      <c r="M2931" s="5">
        <f t="shared" si="860"/>
        <v>2024</v>
      </c>
      <c r="N2931" s="12">
        <v>220</v>
      </c>
      <c r="O2931" s="6">
        <f>-N2931</f>
        <v>-220</v>
      </c>
      <c r="P2931" s="6">
        <f t="shared" si="864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66"/>
        <v>6</v>
      </c>
      <c r="C2932" s="5">
        <f t="shared" si="867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58"/>
        <v>45450</v>
      </c>
      <c r="L2932" s="5">
        <f t="shared" si="859"/>
        <v>6</v>
      </c>
      <c r="M2932" s="5">
        <f t="shared" si="860"/>
        <v>2024</v>
      </c>
      <c r="N2932" s="12">
        <v>1760</v>
      </c>
      <c r="O2932" s="12"/>
      <c r="P2932" s="6">
        <f t="shared" si="864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5">
      <c r="A2933" s="4">
        <v>45450</v>
      </c>
      <c r="B2933" s="5">
        <f t="shared" si="866"/>
        <v>6</v>
      </c>
      <c r="C2933" s="5">
        <f t="shared" si="867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58"/>
        <v>45450</v>
      </c>
      <c r="L2933" s="5">
        <f t="shared" si="859"/>
        <v>6</v>
      </c>
      <c r="M2933" s="5">
        <f t="shared" si="860"/>
        <v>2024</v>
      </c>
      <c r="N2933" s="12">
        <v>125</v>
      </c>
      <c r="O2933" s="12"/>
      <c r="P2933" s="6">
        <f t="shared" si="864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5">
      <c r="A2934" s="4">
        <v>45450</v>
      </c>
      <c r="B2934" s="5">
        <f t="shared" si="866"/>
        <v>6</v>
      </c>
      <c r="C2934" s="5">
        <f t="shared" si="867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58"/>
        <v>45450</v>
      </c>
      <c r="L2934" s="5">
        <f t="shared" si="859"/>
        <v>6</v>
      </c>
      <c r="M2934" s="5">
        <f t="shared" si="860"/>
        <v>2024</v>
      </c>
      <c r="N2934" s="12">
        <v>110</v>
      </c>
      <c r="O2934" s="12"/>
      <c r="P2934" s="6">
        <f t="shared" si="864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5">
      <c r="A2935" s="4">
        <v>45450</v>
      </c>
      <c r="B2935" s="5">
        <f t="shared" si="866"/>
        <v>6</v>
      </c>
      <c r="C2935" s="5">
        <f t="shared" si="867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58"/>
        <v>45450</v>
      </c>
      <c r="L2935" s="5">
        <f t="shared" si="859"/>
        <v>6</v>
      </c>
      <c r="M2935" s="5">
        <f t="shared" si="860"/>
        <v>2024</v>
      </c>
      <c r="N2935" s="12">
        <v>395</v>
      </c>
      <c r="O2935" s="12"/>
      <c r="P2935" s="6">
        <f t="shared" si="864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5">
      <c r="A2936" s="4">
        <v>45451</v>
      </c>
      <c r="B2936" s="5">
        <f t="shared" si="866"/>
        <v>6</v>
      </c>
      <c r="C2936" s="5">
        <f t="shared" si="867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58"/>
        <v>45481</v>
      </c>
      <c r="L2936" s="5">
        <f t="shared" si="859"/>
        <v>7</v>
      </c>
      <c r="M2936" s="5">
        <f t="shared" si="860"/>
        <v>2024</v>
      </c>
      <c r="N2936" s="12">
        <v>5280</v>
      </c>
      <c r="O2936" s="6">
        <f t="shared" ref="O2936:O2939" si="871">-N2936</f>
        <v>-5280</v>
      </c>
      <c r="P2936" s="6">
        <f t="shared" si="864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66"/>
        <v>6</v>
      </c>
      <c r="C2937" s="5">
        <f t="shared" si="867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58"/>
        <v>45481</v>
      </c>
      <c r="L2937" s="5">
        <f t="shared" si="859"/>
        <v>7</v>
      </c>
      <c r="M2937" s="5">
        <f t="shared" si="860"/>
        <v>2024</v>
      </c>
      <c r="N2937" s="12">
        <v>1263.5999999999999</v>
      </c>
      <c r="O2937" s="6">
        <f t="shared" si="871"/>
        <v>-1263.5999999999999</v>
      </c>
      <c r="P2937" s="6">
        <f t="shared" si="864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66"/>
        <v>6</v>
      </c>
      <c r="C2938" s="5">
        <f t="shared" si="867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58"/>
        <v>45481</v>
      </c>
      <c r="L2938" s="5">
        <f t="shared" si="859"/>
        <v>7</v>
      </c>
      <c r="M2938" s="5">
        <f t="shared" si="860"/>
        <v>2024</v>
      </c>
      <c r="N2938" s="12">
        <v>144</v>
      </c>
      <c r="O2938" s="6">
        <f t="shared" si="871"/>
        <v>-144</v>
      </c>
      <c r="P2938" s="6">
        <f t="shared" si="864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66"/>
        <v>6</v>
      </c>
      <c r="C2939" s="5">
        <f t="shared" si="867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58"/>
        <v>45481</v>
      </c>
      <c r="L2939" s="5">
        <f t="shared" si="859"/>
        <v>7</v>
      </c>
      <c r="M2939" s="5">
        <f t="shared" si="860"/>
        <v>2024</v>
      </c>
      <c r="N2939" s="12">
        <v>572</v>
      </c>
      <c r="O2939" s="6">
        <f t="shared" si="871"/>
        <v>-572</v>
      </c>
      <c r="P2939" s="6">
        <f t="shared" si="864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66"/>
        <v>6</v>
      </c>
      <c r="C2940" s="5">
        <f t="shared" si="867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58"/>
        <v>45455</v>
      </c>
      <c r="L2940" s="5">
        <f t="shared" si="859"/>
        <v>6</v>
      </c>
      <c r="M2940" s="5">
        <f t="shared" si="860"/>
        <v>2024</v>
      </c>
      <c r="N2940" s="12">
        <v>5280</v>
      </c>
      <c r="O2940" s="12">
        <f>-2654.3-2625.7</f>
        <v>-5280</v>
      </c>
      <c r="P2940" s="6">
        <f t="shared" si="864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66"/>
        <v>6</v>
      </c>
      <c r="C2941" s="5">
        <f t="shared" si="867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58"/>
        <v>45455</v>
      </c>
      <c r="L2941" s="5">
        <f t="shared" si="859"/>
        <v>6</v>
      </c>
      <c r="M2941" s="5">
        <f t="shared" si="860"/>
        <v>2024</v>
      </c>
      <c r="N2941" s="12">
        <v>563.20000000000005</v>
      </c>
      <c r="O2941" s="6">
        <f t="shared" ref="O2941:O2946" si="872">-N2941</f>
        <v>-563.20000000000005</v>
      </c>
      <c r="P2941" s="6">
        <f t="shared" si="864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66"/>
        <v>6</v>
      </c>
      <c r="C2942" s="5">
        <f t="shared" si="867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58"/>
        <v>45455</v>
      </c>
      <c r="L2942" s="5">
        <f t="shared" si="859"/>
        <v>6</v>
      </c>
      <c r="M2942" s="5">
        <f t="shared" si="860"/>
        <v>2024</v>
      </c>
      <c r="N2942" s="12">
        <v>160</v>
      </c>
      <c r="O2942" s="6">
        <f t="shared" si="872"/>
        <v>-160</v>
      </c>
      <c r="P2942" s="6">
        <f t="shared" si="864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66"/>
        <v>6</v>
      </c>
      <c r="C2943" s="5">
        <f t="shared" si="867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58"/>
        <v>45455</v>
      </c>
      <c r="L2943" s="5">
        <f t="shared" si="859"/>
        <v>6</v>
      </c>
      <c r="M2943" s="5">
        <f t="shared" si="860"/>
        <v>2024</v>
      </c>
      <c r="N2943" s="12">
        <v>170</v>
      </c>
      <c r="O2943" s="6">
        <f t="shared" si="872"/>
        <v>-170</v>
      </c>
      <c r="P2943" s="6">
        <f t="shared" si="864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66"/>
        <v>6</v>
      </c>
      <c r="C2944" s="5">
        <f t="shared" si="867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58"/>
        <v>45455</v>
      </c>
      <c r="L2944" s="5">
        <f t="shared" si="859"/>
        <v>6</v>
      </c>
      <c r="M2944" s="5">
        <f t="shared" si="860"/>
        <v>2024</v>
      </c>
      <c r="N2944" s="12">
        <v>190</v>
      </c>
      <c r="O2944" s="6">
        <f t="shared" si="872"/>
        <v>-190</v>
      </c>
      <c r="P2944" s="6">
        <f t="shared" si="864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66"/>
        <v>6</v>
      </c>
      <c r="C2945" s="5">
        <f t="shared" si="867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58"/>
        <v>45455</v>
      </c>
      <c r="L2945" s="5">
        <f t="shared" si="859"/>
        <v>6</v>
      </c>
      <c r="M2945" s="5">
        <f t="shared" si="860"/>
        <v>2024</v>
      </c>
      <c r="N2945" s="12">
        <v>360</v>
      </c>
      <c r="O2945" s="6">
        <f t="shared" si="872"/>
        <v>-360</v>
      </c>
      <c r="P2945" s="6">
        <f t="shared" si="864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66"/>
        <v>6</v>
      </c>
      <c r="C2946" s="5">
        <f t="shared" si="867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58"/>
        <v>45455</v>
      </c>
      <c r="L2946" s="5">
        <f t="shared" si="859"/>
        <v>6</v>
      </c>
      <c r="M2946" s="5">
        <f t="shared" si="860"/>
        <v>2024</v>
      </c>
      <c r="N2946" s="12">
        <v>420</v>
      </c>
      <c r="O2946" s="6">
        <f t="shared" si="872"/>
        <v>-420</v>
      </c>
      <c r="P2946" s="6">
        <f t="shared" si="864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66"/>
        <v>6</v>
      </c>
      <c r="C2947" s="5">
        <f t="shared" si="867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ref="K2947:K3010" si="873">A2947+J2947</f>
        <v>45455</v>
      </c>
      <c r="L2947" s="5">
        <f t="shared" ref="L2947:L3010" si="874">MONTH(K2947)</f>
        <v>6</v>
      </c>
      <c r="M2947" s="5">
        <f t="shared" ref="M2947:M3010" si="875">YEAR(K2947)</f>
        <v>2024</v>
      </c>
      <c r="N2947" s="12">
        <v>125</v>
      </c>
      <c r="O2947" s="6">
        <f t="shared" ref="O2947:O2957" si="876">-N2947</f>
        <v>-125</v>
      </c>
      <c r="P2947" s="6">
        <f t="shared" si="864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66"/>
        <v>6</v>
      </c>
      <c r="C2948" s="5">
        <f t="shared" si="867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3"/>
        <v>45455</v>
      </c>
      <c r="L2948" s="5">
        <f t="shared" si="874"/>
        <v>6</v>
      </c>
      <c r="M2948" s="5">
        <f t="shared" si="875"/>
        <v>2024</v>
      </c>
      <c r="N2948" s="12">
        <v>3256</v>
      </c>
      <c r="O2948" s="6">
        <f t="shared" si="876"/>
        <v>-3256</v>
      </c>
      <c r="P2948" s="6">
        <f t="shared" si="864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66"/>
        <v>6</v>
      </c>
      <c r="C2949" s="5">
        <f t="shared" si="867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3"/>
        <v>45455</v>
      </c>
      <c r="L2949" s="5">
        <f t="shared" si="874"/>
        <v>6</v>
      </c>
      <c r="M2949" s="5">
        <f t="shared" si="875"/>
        <v>2024</v>
      </c>
      <c r="N2949" s="12">
        <v>1218</v>
      </c>
      <c r="O2949" s="6">
        <f t="shared" si="876"/>
        <v>-1218</v>
      </c>
      <c r="P2949" s="6">
        <f t="shared" si="864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66"/>
        <v>6</v>
      </c>
      <c r="C2950" s="5">
        <f t="shared" si="867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3"/>
        <v>45455</v>
      </c>
      <c r="L2950" s="5">
        <f t="shared" si="874"/>
        <v>6</v>
      </c>
      <c r="M2950" s="5">
        <f t="shared" si="875"/>
        <v>2024</v>
      </c>
      <c r="N2950" s="12">
        <v>702</v>
      </c>
      <c r="O2950" s="6">
        <f t="shared" si="876"/>
        <v>-702</v>
      </c>
      <c r="P2950" s="6">
        <f t="shared" si="864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66"/>
        <v>6</v>
      </c>
      <c r="C2951" s="5">
        <f t="shared" si="867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3"/>
        <v>45455</v>
      </c>
      <c r="L2951" s="5">
        <f t="shared" si="874"/>
        <v>6</v>
      </c>
      <c r="M2951" s="5">
        <f t="shared" si="875"/>
        <v>2024</v>
      </c>
      <c r="N2951" s="12">
        <v>1000</v>
      </c>
      <c r="O2951" s="6">
        <f t="shared" si="876"/>
        <v>-1000</v>
      </c>
      <c r="P2951" s="6">
        <f t="shared" si="864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66"/>
        <v>6</v>
      </c>
      <c r="C2952" s="5">
        <f t="shared" si="867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3"/>
        <v>45457</v>
      </c>
      <c r="L2952" s="5">
        <f t="shared" si="874"/>
        <v>6</v>
      </c>
      <c r="M2952" s="5">
        <f t="shared" si="875"/>
        <v>2024</v>
      </c>
      <c r="N2952" s="12">
        <v>937.5</v>
      </c>
      <c r="O2952" s="6">
        <f t="shared" si="876"/>
        <v>-937.5</v>
      </c>
      <c r="P2952" s="6">
        <f t="shared" si="864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66"/>
        <v>6</v>
      </c>
      <c r="C2953" s="5">
        <f t="shared" si="867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3"/>
        <v>45457</v>
      </c>
      <c r="L2953" s="5">
        <f t="shared" si="874"/>
        <v>6</v>
      </c>
      <c r="M2953" s="5">
        <f t="shared" si="875"/>
        <v>2024</v>
      </c>
      <c r="N2953" s="12">
        <v>24420</v>
      </c>
      <c r="O2953" s="12">
        <f>-14839.1-9580.9</f>
        <v>-24420</v>
      </c>
      <c r="P2953" s="6">
        <f t="shared" si="864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66"/>
        <v>6</v>
      </c>
      <c r="C2954" s="5">
        <f t="shared" si="867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3"/>
        <v>45457</v>
      </c>
      <c r="L2954" s="5">
        <f t="shared" si="874"/>
        <v>6</v>
      </c>
      <c r="M2954" s="5">
        <f t="shared" si="875"/>
        <v>2024</v>
      </c>
      <c r="N2954" s="12">
        <v>7830</v>
      </c>
      <c r="O2954" s="6">
        <f t="shared" si="876"/>
        <v>-7830</v>
      </c>
      <c r="P2954" s="6">
        <f t="shared" si="864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66"/>
        <v>6</v>
      </c>
      <c r="C2955" s="5">
        <f t="shared" si="867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3"/>
        <v>45457</v>
      </c>
      <c r="L2955" s="5">
        <f t="shared" si="874"/>
        <v>6</v>
      </c>
      <c r="M2955" s="5">
        <f t="shared" si="875"/>
        <v>2024</v>
      </c>
      <c r="N2955" s="12">
        <v>4680</v>
      </c>
      <c r="O2955" s="6">
        <f t="shared" si="876"/>
        <v>-4680</v>
      </c>
      <c r="P2955" s="6">
        <f t="shared" si="864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66"/>
        <v>6</v>
      </c>
      <c r="C2956" s="5">
        <f t="shared" si="867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3"/>
        <v>45457</v>
      </c>
      <c r="L2956" s="5">
        <f t="shared" si="874"/>
        <v>6</v>
      </c>
      <c r="M2956" s="5">
        <f t="shared" si="875"/>
        <v>2024</v>
      </c>
      <c r="N2956" s="12">
        <v>760</v>
      </c>
      <c r="O2956" s="6">
        <f t="shared" si="876"/>
        <v>-760</v>
      </c>
      <c r="P2956" s="6">
        <f t="shared" si="864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66"/>
        <v>6</v>
      </c>
      <c r="C2957" s="5">
        <f t="shared" si="867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3"/>
        <v>45457</v>
      </c>
      <c r="L2957" s="5">
        <f t="shared" si="874"/>
        <v>6</v>
      </c>
      <c r="M2957" s="5">
        <f t="shared" si="875"/>
        <v>2024</v>
      </c>
      <c r="N2957" s="12">
        <v>3000</v>
      </c>
      <c r="O2957" s="6">
        <f t="shared" si="876"/>
        <v>-3000</v>
      </c>
      <c r="P2957" s="6">
        <f t="shared" si="864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66"/>
        <v>6</v>
      </c>
      <c r="C2958" s="5">
        <f t="shared" si="867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3"/>
        <v>45463</v>
      </c>
      <c r="L2958" s="5">
        <f t="shared" si="874"/>
        <v>6</v>
      </c>
      <c r="M2958" s="5">
        <f t="shared" si="875"/>
        <v>2024</v>
      </c>
      <c r="N2958" s="12">
        <v>10800</v>
      </c>
      <c r="O2958" s="6">
        <f t="shared" ref="O2958:O2964" si="877">-N2958</f>
        <v>-10800</v>
      </c>
      <c r="P2958" s="6">
        <f t="shared" si="864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66"/>
        <v>6</v>
      </c>
      <c r="C2959" s="5">
        <f t="shared" si="867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3"/>
        <v>45463</v>
      </c>
      <c r="L2959" s="5">
        <f t="shared" si="874"/>
        <v>6</v>
      </c>
      <c r="M2959" s="5">
        <f t="shared" si="875"/>
        <v>2024</v>
      </c>
      <c r="N2959" s="12">
        <v>900</v>
      </c>
      <c r="O2959" s="6">
        <f t="shared" si="877"/>
        <v>-900</v>
      </c>
      <c r="P2959" s="6">
        <f t="shared" si="864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66"/>
        <v>6</v>
      </c>
      <c r="C2960" s="5">
        <f t="shared" si="867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3"/>
        <v>45463</v>
      </c>
      <c r="L2960" s="5">
        <f t="shared" si="874"/>
        <v>6</v>
      </c>
      <c r="M2960" s="5">
        <f t="shared" si="875"/>
        <v>2024</v>
      </c>
      <c r="N2960" s="12">
        <v>900</v>
      </c>
      <c r="O2960" s="6">
        <f t="shared" si="877"/>
        <v>-900</v>
      </c>
      <c r="P2960" s="6">
        <f t="shared" si="864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66"/>
        <v>6</v>
      </c>
      <c r="C2961" s="5">
        <f t="shared" si="867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3"/>
        <v>45463</v>
      </c>
      <c r="L2961" s="5">
        <f t="shared" si="874"/>
        <v>6</v>
      </c>
      <c r="M2961" s="5">
        <f t="shared" si="875"/>
        <v>2024</v>
      </c>
      <c r="N2961" s="12">
        <v>110</v>
      </c>
      <c r="O2961" s="6">
        <f t="shared" si="877"/>
        <v>-110</v>
      </c>
      <c r="P2961" s="6">
        <f t="shared" si="864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66"/>
        <v>6</v>
      </c>
      <c r="C2962" s="5">
        <f t="shared" si="867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3"/>
        <v>45463</v>
      </c>
      <c r="L2962" s="5">
        <f t="shared" si="874"/>
        <v>6</v>
      </c>
      <c r="M2962" s="5">
        <f t="shared" si="875"/>
        <v>2024</v>
      </c>
      <c r="N2962" s="12">
        <v>90</v>
      </c>
      <c r="O2962" s="6">
        <f t="shared" si="877"/>
        <v>-90</v>
      </c>
      <c r="P2962" s="6">
        <f t="shared" si="864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66"/>
        <v>6</v>
      </c>
      <c r="C2963" s="5">
        <f t="shared" si="867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3"/>
        <v>45463</v>
      </c>
      <c r="L2963" s="5">
        <f t="shared" si="874"/>
        <v>6</v>
      </c>
      <c r="M2963" s="5">
        <f t="shared" si="875"/>
        <v>2024</v>
      </c>
      <c r="N2963" s="12">
        <v>48</v>
      </c>
      <c r="O2963" s="6">
        <f t="shared" si="877"/>
        <v>-48</v>
      </c>
      <c r="P2963" s="6">
        <f t="shared" si="864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66"/>
        <v>6</v>
      </c>
      <c r="C2964" s="5">
        <f t="shared" si="867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3"/>
        <v>45463</v>
      </c>
      <c r="L2964" s="5">
        <f t="shared" si="874"/>
        <v>6</v>
      </c>
      <c r="M2964" s="5">
        <f t="shared" si="875"/>
        <v>2024</v>
      </c>
      <c r="N2964" s="12">
        <v>48</v>
      </c>
      <c r="O2964" s="6">
        <f t="shared" si="877"/>
        <v>-48</v>
      </c>
      <c r="P2964" s="6">
        <f t="shared" si="864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66"/>
        <v>6</v>
      </c>
      <c r="C2965" s="5">
        <f t="shared" si="867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3"/>
        <v>45464</v>
      </c>
      <c r="L2965" s="5">
        <f t="shared" si="874"/>
        <v>6</v>
      </c>
      <c r="M2965" s="5">
        <f t="shared" si="875"/>
        <v>2024</v>
      </c>
      <c r="N2965" s="12">
        <v>1760</v>
      </c>
      <c r="O2965" s="6">
        <f t="shared" ref="O2965:O2968" si="878">-N2965</f>
        <v>-1760</v>
      </c>
      <c r="P2965" s="6">
        <f t="shared" ref="P2965:P3028" si="879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66"/>
        <v>6</v>
      </c>
      <c r="C2966" s="5">
        <f t="shared" si="867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3"/>
        <v>45464</v>
      </c>
      <c r="L2966" s="5">
        <f t="shared" si="874"/>
        <v>6</v>
      </c>
      <c r="M2966" s="5">
        <f t="shared" si="875"/>
        <v>2024</v>
      </c>
      <c r="N2966" s="12">
        <v>95</v>
      </c>
      <c r="O2966" s="6">
        <f t="shared" si="878"/>
        <v>-95</v>
      </c>
      <c r="P2966" s="6">
        <f t="shared" si="879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66"/>
        <v>6</v>
      </c>
      <c r="C2967" s="5">
        <f t="shared" si="867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3"/>
        <v>45464</v>
      </c>
      <c r="L2967" s="5">
        <f t="shared" si="874"/>
        <v>6</v>
      </c>
      <c r="M2967" s="5">
        <f t="shared" si="875"/>
        <v>2024</v>
      </c>
      <c r="N2967" s="12">
        <v>312.5</v>
      </c>
      <c r="O2967" s="6">
        <f t="shared" si="878"/>
        <v>-312.5</v>
      </c>
      <c r="P2967" s="6">
        <f t="shared" si="879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66"/>
        <v>6</v>
      </c>
      <c r="C2968" s="5">
        <f t="shared" si="867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3"/>
        <v>45464</v>
      </c>
      <c r="L2968" s="5">
        <f t="shared" si="874"/>
        <v>6</v>
      </c>
      <c r="M2968" s="5">
        <f t="shared" si="875"/>
        <v>2024</v>
      </c>
      <c r="N2968" s="12">
        <v>225</v>
      </c>
      <c r="O2968" s="6">
        <f t="shared" si="878"/>
        <v>-225</v>
      </c>
      <c r="P2968" s="6">
        <f t="shared" si="879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66"/>
        <v>6</v>
      </c>
      <c r="C2969" s="5">
        <f t="shared" si="867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3"/>
        <v>45465</v>
      </c>
      <c r="L2969" s="5">
        <f t="shared" si="874"/>
        <v>6</v>
      </c>
      <c r="M2969" s="5">
        <f t="shared" si="875"/>
        <v>2024</v>
      </c>
      <c r="N2969" s="12">
        <v>1760</v>
      </c>
      <c r="O2969" s="12"/>
      <c r="P2969" s="6">
        <f t="shared" si="879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5">
      <c r="A2970" s="4">
        <v>45465</v>
      </c>
      <c r="B2970" s="5">
        <f t="shared" si="866"/>
        <v>6</v>
      </c>
      <c r="C2970" s="5">
        <f t="shared" si="867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3"/>
        <v>45465</v>
      </c>
      <c r="L2970" s="5">
        <f t="shared" si="874"/>
        <v>6</v>
      </c>
      <c r="M2970" s="5">
        <f t="shared" si="875"/>
        <v>2024</v>
      </c>
      <c r="N2970" s="12">
        <v>405</v>
      </c>
      <c r="O2970" s="12"/>
      <c r="P2970" s="6">
        <f t="shared" si="879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5">
      <c r="A2971" s="4">
        <v>45465</v>
      </c>
      <c r="B2971" s="5">
        <f t="shared" si="866"/>
        <v>6</v>
      </c>
      <c r="C2971" s="5">
        <f t="shared" si="867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3"/>
        <v>45465</v>
      </c>
      <c r="L2971" s="5">
        <f t="shared" si="874"/>
        <v>6</v>
      </c>
      <c r="M2971" s="5">
        <f t="shared" si="875"/>
        <v>2024</v>
      </c>
      <c r="N2971" s="12">
        <v>187.5</v>
      </c>
      <c r="O2971" s="12"/>
      <c r="P2971" s="6">
        <f t="shared" si="879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5">
      <c r="A2972" s="4">
        <v>45465</v>
      </c>
      <c r="B2972" s="5">
        <f t="shared" si="866"/>
        <v>6</v>
      </c>
      <c r="C2972" s="5">
        <f t="shared" si="867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3"/>
        <v>45465</v>
      </c>
      <c r="L2972" s="5">
        <f t="shared" si="874"/>
        <v>6</v>
      </c>
      <c r="M2972" s="5">
        <f t="shared" si="875"/>
        <v>2024</v>
      </c>
      <c r="N2972" s="12">
        <v>110</v>
      </c>
      <c r="O2972" s="12"/>
      <c r="P2972" s="6">
        <f t="shared" si="879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5">
      <c r="A2973" s="4">
        <v>45467</v>
      </c>
      <c r="B2973" s="5">
        <f t="shared" si="866"/>
        <v>6</v>
      </c>
      <c r="C2973" s="5">
        <f t="shared" si="867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3"/>
        <v>45587</v>
      </c>
      <c r="L2973" s="5">
        <f t="shared" si="874"/>
        <v>10</v>
      </c>
      <c r="M2973" s="5">
        <f t="shared" si="875"/>
        <v>2024</v>
      </c>
      <c r="N2973" s="12">
        <v>13024</v>
      </c>
      <c r="O2973" s="6">
        <f t="shared" ref="O2973:O2980" si="880">-N2973</f>
        <v>-13024</v>
      </c>
      <c r="P2973" s="6">
        <f t="shared" si="879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1">MONTH(A2974)</f>
        <v>6</v>
      </c>
      <c r="C2974" s="5">
        <f t="shared" ref="C2974:C2994" si="882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3"/>
        <v>45587</v>
      </c>
      <c r="L2974" s="5">
        <f t="shared" si="874"/>
        <v>10</v>
      </c>
      <c r="M2974" s="5">
        <f t="shared" si="875"/>
        <v>2024</v>
      </c>
      <c r="N2974" s="12">
        <v>2146</v>
      </c>
      <c r="O2974" s="6">
        <f t="shared" si="880"/>
        <v>-2146</v>
      </c>
      <c r="P2974" s="6">
        <f t="shared" si="879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1"/>
        <v>6</v>
      </c>
      <c r="C2975" s="5">
        <f t="shared" si="882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3"/>
        <v>45587</v>
      </c>
      <c r="L2975" s="5">
        <f t="shared" si="874"/>
        <v>10</v>
      </c>
      <c r="M2975" s="5">
        <f t="shared" si="875"/>
        <v>2024</v>
      </c>
      <c r="N2975" s="12">
        <v>575</v>
      </c>
      <c r="O2975" s="6">
        <f t="shared" si="880"/>
        <v>-575</v>
      </c>
      <c r="P2975" s="6">
        <f t="shared" si="879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1"/>
        <v>6</v>
      </c>
      <c r="C2976" s="5">
        <f t="shared" si="882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3"/>
        <v>45587</v>
      </c>
      <c r="L2976" s="5">
        <f t="shared" si="874"/>
        <v>10</v>
      </c>
      <c r="M2976" s="5">
        <f t="shared" si="875"/>
        <v>2024</v>
      </c>
      <c r="N2976" s="12">
        <v>880</v>
      </c>
      <c r="O2976" s="6">
        <f t="shared" si="880"/>
        <v>-880</v>
      </c>
      <c r="P2976" s="6">
        <f t="shared" si="879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1"/>
        <v>6</v>
      </c>
      <c r="C2977" s="5">
        <f t="shared" si="882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3"/>
        <v>45528</v>
      </c>
      <c r="L2977" s="5">
        <f t="shared" si="874"/>
        <v>8</v>
      </c>
      <c r="M2977" s="5">
        <f t="shared" si="875"/>
        <v>2024</v>
      </c>
      <c r="N2977" s="12">
        <v>3256</v>
      </c>
      <c r="O2977" s="6">
        <f t="shared" si="880"/>
        <v>-3256</v>
      </c>
      <c r="P2977" s="6">
        <f t="shared" si="879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1"/>
        <v>6</v>
      </c>
      <c r="C2978" s="5">
        <f t="shared" si="882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3"/>
        <v>45528</v>
      </c>
      <c r="L2978" s="5">
        <f t="shared" si="874"/>
        <v>8</v>
      </c>
      <c r="M2978" s="5">
        <f t="shared" si="875"/>
        <v>2024</v>
      </c>
      <c r="N2978" s="12">
        <v>939.6</v>
      </c>
      <c r="O2978" s="6">
        <f t="shared" si="880"/>
        <v>-939.6</v>
      </c>
      <c r="P2978" s="6">
        <f t="shared" si="879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1"/>
        <v>6</v>
      </c>
      <c r="C2979" s="5">
        <f t="shared" si="882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3"/>
        <v>45528</v>
      </c>
      <c r="L2979" s="5">
        <f t="shared" si="874"/>
        <v>8</v>
      </c>
      <c r="M2979" s="5">
        <f t="shared" si="875"/>
        <v>2024</v>
      </c>
      <c r="N2979" s="12">
        <v>626.4</v>
      </c>
      <c r="O2979" s="6">
        <f t="shared" si="880"/>
        <v>-626.4</v>
      </c>
      <c r="P2979" s="6">
        <f t="shared" si="879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1"/>
        <v>6</v>
      </c>
      <c r="C2980" s="5">
        <f t="shared" si="882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3"/>
        <v>45528</v>
      </c>
      <c r="L2980" s="5">
        <f t="shared" si="874"/>
        <v>8</v>
      </c>
      <c r="M2980" s="5">
        <f t="shared" si="875"/>
        <v>2024</v>
      </c>
      <c r="N2980" s="12">
        <v>220</v>
      </c>
      <c r="O2980" s="6">
        <f t="shared" si="880"/>
        <v>-220</v>
      </c>
      <c r="P2980" s="6">
        <f t="shared" si="879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1"/>
        <v>6</v>
      </c>
      <c r="C2981" s="5">
        <f t="shared" si="882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3"/>
        <v>45589</v>
      </c>
      <c r="L2981" s="5">
        <f t="shared" si="874"/>
        <v>10</v>
      </c>
      <c r="M2981" s="5">
        <f t="shared" si="875"/>
        <v>2024</v>
      </c>
      <c r="N2981" s="12">
        <v>523.6</v>
      </c>
      <c r="O2981" s="6">
        <f t="shared" ref="O2981:O2983" si="883">-N2981</f>
        <v>-523.6</v>
      </c>
      <c r="P2981" s="6">
        <f t="shared" si="879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1"/>
        <v>6</v>
      </c>
      <c r="C2982" s="5">
        <f t="shared" si="882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3"/>
        <v>45589</v>
      </c>
      <c r="L2982" s="5">
        <f t="shared" si="874"/>
        <v>10</v>
      </c>
      <c r="M2982" s="5">
        <f t="shared" si="875"/>
        <v>2024</v>
      </c>
      <c r="N2982" s="12">
        <v>360</v>
      </c>
      <c r="O2982" s="6">
        <f t="shared" si="883"/>
        <v>-360</v>
      </c>
      <c r="P2982" s="6">
        <f t="shared" si="879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1"/>
        <v>6</v>
      </c>
      <c r="C2983" s="5">
        <f t="shared" si="882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3"/>
        <v>45589</v>
      </c>
      <c r="L2983" s="5">
        <f t="shared" si="874"/>
        <v>10</v>
      </c>
      <c r="M2983" s="5">
        <f t="shared" si="875"/>
        <v>2024</v>
      </c>
      <c r="N2983" s="12">
        <v>260</v>
      </c>
      <c r="O2983" s="6">
        <f t="shared" si="883"/>
        <v>-260</v>
      </c>
      <c r="P2983" s="6">
        <f t="shared" si="879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1"/>
        <v>6</v>
      </c>
      <c r="C2984" s="5">
        <f t="shared" si="882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3"/>
        <v>45470</v>
      </c>
      <c r="L2984" s="5">
        <f t="shared" si="874"/>
        <v>6</v>
      </c>
      <c r="M2984" s="5">
        <f t="shared" si="875"/>
        <v>2024</v>
      </c>
      <c r="N2984" s="12">
        <v>337.5</v>
      </c>
      <c r="O2984" s="6">
        <f t="shared" ref="O2984:O2988" si="884">-N2984</f>
        <v>-337.5</v>
      </c>
      <c r="P2984" s="6">
        <f t="shared" si="879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1"/>
        <v>6</v>
      </c>
      <c r="C2985" s="5">
        <f t="shared" si="882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3"/>
        <v>45470</v>
      </c>
      <c r="L2985" s="5">
        <f t="shared" si="874"/>
        <v>6</v>
      </c>
      <c r="M2985" s="5">
        <f t="shared" si="875"/>
        <v>2024</v>
      </c>
      <c r="N2985" s="12">
        <v>255</v>
      </c>
      <c r="O2985" s="6">
        <f t="shared" si="884"/>
        <v>-255</v>
      </c>
      <c r="P2985" s="6">
        <f t="shared" si="879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1"/>
        <v>6</v>
      </c>
      <c r="C2986" s="5">
        <f t="shared" si="882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3"/>
        <v>45470</v>
      </c>
      <c r="L2986" s="5">
        <f t="shared" si="874"/>
        <v>6</v>
      </c>
      <c r="M2986" s="5">
        <f t="shared" si="875"/>
        <v>2024</v>
      </c>
      <c r="N2986" s="12">
        <v>100</v>
      </c>
      <c r="O2986" s="6">
        <f t="shared" si="884"/>
        <v>-100</v>
      </c>
      <c r="P2986" s="6">
        <f t="shared" si="879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1"/>
        <v>6</v>
      </c>
      <c r="C2987" s="5">
        <f t="shared" si="882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3"/>
        <v>45470</v>
      </c>
      <c r="L2987" s="5">
        <f t="shared" si="874"/>
        <v>6</v>
      </c>
      <c r="M2987" s="5">
        <f t="shared" si="875"/>
        <v>2024</v>
      </c>
      <c r="N2987" s="12">
        <v>62.5</v>
      </c>
      <c r="O2987" s="6">
        <f t="shared" si="884"/>
        <v>-62.5</v>
      </c>
      <c r="P2987" s="6">
        <f t="shared" si="879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1"/>
        <v>6</v>
      </c>
      <c r="C2988" s="5">
        <f t="shared" si="882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3"/>
        <v>45471</v>
      </c>
      <c r="L2988" s="5">
        <f t="shared" si="874"/>
        <v>6</v>
      </c>
      <c r="M2988" s="5">
        <f t="shared" si="875"/>
        <v>2024</v>
      </c>
      <c r="N2988" s="12">
        <v>937.5</v>
      </c>
      <c r="O2988" s="6">
        <f t="shared" si="884"/>
        <v>-937.5</v>
      </c>
      <c r="P2988" s="6">
        <f t="shared" si="879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1"/>
        <v>6</v>
      </c>
      <c r="C2989" s="5">
        <f t="shared" si="882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3"/>
        <v>45471</v>
      </c>
      <c r="L2989" s="5">
        <f t="shared" si="874"/>
        <v>6</v>
      </c>
      <c r="M2989" s="5">
        <f t="shared" si="875"/>
        <v>2024</v>
      </c>
      <c r="N2989" s="12">
        <v>24420</v>
      </c>
      <c r="O2989" s="12">
        <f>-3211.6-21208.4</f>
        <v>-24420</v>
      </c>
      <c r="P2989" s="6">
        <f t="shared" si="879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1"/>
        <v>6</v>
      </c>
      <c r="C2990" s="5">
        <f t="shared" si="882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3"/>
        <v>45471</v>
      </c>
      <c r="L2990" s="5">
        <f t="shared" si="874"/>
        <v>6</v>
      </c>
      <c r="M2990" s="5">
        <f t="shared" si="875"/>
        <v>2024</v>
      </c>
      <c r="N2990" s="12">
        <v>10156.5</v>
      </c>
      <c r="O2990" s="12">
        <f>-3791.6-6364.9</f>
        <v>-10156.5</v>
      </c>
      <c r="P2990" s="6">
        <f t="shared" si="879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1"/>
        <v>6</v>
      </c>
      <c r="C2991" s="5">
        <f t="shared" si="882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3"/>
        <v>45471</v>
      </c>
      <c r="L2991" s="5">
        <f t="shared" si="874"/>
        <v>6</v>
      </c>
      <c r="M2991" s="5">
        <f t="shared" si="875"/>
        <v>2024</v>
      </c>
      <c r="N2991" s="12">
        <v>702</v>
      </c>
      <c r="O2991" s="6">
        <f t="shared" ref="O2991:O2994" si="885">-N2991</f>
        <v>-702</v>
      </c>
      <c r="P2991" s="6">
        <f t="shared" si="879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1"/>
        <v>6</v>
      </c>
      <c r="C2992" s="5">
        <f t="shared" si="882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3"/>
        <v>45471</v>
      </c>
      <c r="L2992" s="5">
        <f t="shared" si="874"/>
        <v>6</v>
      </c>
      <c r="M2992" s="5">
        <f t="shared" si="875"/>
        <v>2024</v>
      </c>
      <c r="N2992" s="12">
        <v>3740</v>
      </c>
      <c r="O2992" s="6">
        <f t="shared" si="885"/>
        <v>-3740</v>
      </c>
      <c r="P2992" s="6">
        <f t="shared" si="879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1"/>
        <v>6</v>
      </c>
      <c r="C2993" s="5">
        <f t="shared" si="882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3"/>
        <v>45471</v>
      </c>
      <c r="L2993" s="5">
        <f t="shared" si="874"/>
        <v>6</v>
      </c>
      <c r="M2993" s="5">
        <f t="shared" si="875"/>
        <v>2024</v>
      </c>
      <c r="N2993" s="12">
        <v>760</v>
      </c>
      <c r="O2993" s="6">
        <f t="shared" si="885"/>
        <v>-760</v>
      </c>
      <c r="P2993" s="6">
        <f t="shared" si="879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1"/>
        <v>6</v>
      </c>
      <c r="C2994" s="5">
        <f t="shared" si="882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3"/>
        <v>45471</v>
      </c>
      <c r="L2994" s="5">
        <f t="shared" si="874"/>
        <v>6</v>
      </c>
      <c r="M2994" s="5">
        <f t="shared" si="875"/>
        <v>2024</v>
      </c>
      <c r="N2994" s="12">
        <v>2000</v>
      </c>
      <c r="O2994" s="6">
        <f t="shared" si="885"/>
        <v>-2000</v>
      </c>
      <c r="P2994" s="6">
        <f t="shared" si="879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86">MONTH(A2995)</f>
        <v>7</v>
      </c>
      <c r="C2995" s="5">
        <f t="shared" ref="C2995:C3058" si="887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si="873"/>
        <v>45475</v>
      </c>
      <c r="L2995" s="5">
        <f t="shared" si="874"/>
        <v>7</v>
      </c>
      <c r="M2995" s="5">
        <f t="shared" si="875"/>
        <v>2024</v>
      </c>
      <c r="N2995" s="12">
        <v>337.5</v>
      </c>
      <c r="O2995" s="6">
        <f t="shared" ref="O2995:O3003" si="888">-N2995</f>
        <v>-337.5</v>
      </c>
      <c r="P2995" s="6">
        <f t="shared" si="879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86"/>
        <v>7</v>
      </c>
      <c r="C2996" s="5">
        <f t="shared" si="887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73"/>
        <v>45475</v>
      </c>
      <c r="L2996" s="5">
        <f t="shared" si="874"/>
        <v>7</v>
      </c>
      <c r="M2996" s="5">
        <f t="shared" si="875"/>
        <v>2024</v>
      </c>
      <c r="N2996" s="12">
        <v>255</v>
      </c>
      <c r="O2996" s="6">
        <f t="shared" si="888"/>
        <v>-255</v>
      </c>
      <c r="P2996" s="6">
        <f t="shared" si="879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86"/>
        <v>7</v>
      </c>
      <c r="C2997" s="5">
        <f t="shared" si="887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73"/>
        <v>45475</v>
      </c>
      <c r="L2997" s="5">
        <f t="shared" si="874"/>
        <v>7</v>
      </c>
      <c r="M2997" s="5">
        <f t="shared" si="875"/>
        <v>2024</v>
      </c>
      <c r="N2997" s="12">
        <v>115</v>
      </c>
      <c r="O2997" s="6">
        <f t="shared" si="888"/>
        <v>-115</v>
      </c>
      <c r="P2997" s="6">
        <f t="shared" si="879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86"/>
        <v>7</v>
      </c>
      <c r="C2998" s="5">
        <f t="shared" si="887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73"/>
        <v>45475</v>
      </c>
      <c r="L2998" s="5">
        <f t="shared" si="874"/>
        <v>7</v>
      </c>
      <c r="M2998" s="5">
        <f t="shared" si="875"/>
        <v>2024</v>
      </c>
      <c r="N2998" s="12">
        <v>49</v>
      </c>
      <c r="O2998" s="6">
        <f t="shared" si="888"/>
        <v>-49</v>
      </c>
      <c r="P2998" s="6">
        <f t="shared" si="879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86"/>
        <v>7</v>
      </c>
      <c r="C2999" s="5">
        <f t="shared" si="887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73"/>
        <v>45475</v>
      </c>
      <c r="L2999" s="5">
        <f t="shared" si="874"/>
        <v>7</v>
      </c>
      <c r="M2999" s="5">
        <f t="shared" si="875"/>
        <v>2024</v>
      </c>
      <c r="N2999" s="12">
        <v>297</v>
      </c>
      <c r="O2999" s="6">
        <f t="shared" si="888"/>
        <v>-297</v>
      </c>
      <c r="P2999" s="6">
        <f t="shared" si="879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86"/>
        <v>7</v>
      </c>
      <c r="C3000" s="5">
        <f t="shared" si="887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73"/>
        <v>45475</v>
      </c>
      <c r="L3000" s="5">
        <f t="shared" si="874"/>
        <v>7</v>
      </c>
      <c r="M3000" s="5">
        <f t="shared" si="875"/>
        <v>2024</v>
      </c>
      <c r="N3000" s="12">
        <v>48</v>
      </c>
      <c r="O3000" s="6">
        <f t="shared" si="888"/>
        <v>-48</v>
      </c>
      <c r="P3000" s="6">
        <f t="shared" si="879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86"/>
        <v>7</v>
      </c>
      <c r="C3001" s="5">
        <f t="shared" si="887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73"/>
        <v>45475</v>
      </c>
      <c r="L3001" s="5">
        <f t="shared" si="874"/>
        <v>7</v>
      </c>
      <c r="M3001" s="5">
        <f t="shared" si="875"/>
        <v>2024</v>
      </c>
      <c r="N3001" s="12">
        <v>30</v>
      </c>
      <c r="O3001" s="6">
        <f t="shared" si="888"/>
        <v>-30</v>
      </c>
      <c r="P3001" s="6">
        <f t="shared" si="879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86"/>
        <v>7</v>
      </c>
      <c r="C3002" s="5">
        <f t="shared" si="887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73"/>
        <v>45595</v>
      </c>
      <c r="L3002" s="5">
        <f t="shared" si="874"/>
        <v>10</v>
      </c>
      <c r="M3002" s="5">
        <f t="shared" si="875"/>
        <v>2024</v>
      </c>
      <c r="N3002" s="12">
        <v>160</v>
      </c>
      <c r="O3002" s="6">
        <f t="shared" si="888"/>
        <v>-160</v>
      </c>
      <c r="P3002" s="6">
        <f t="shared" si="879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86"/>
        <v>7</v>
      </c>
      <c r="C3003" s="5">
        <f t="shared" si="887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73"/>
        <v>45595</v>
      </c>
      <c r="L3003" s="5">
        <f t="shared" si="874"/>
        <v>10</v>
      </c>
      <c r="M3003" s="5">
        <f t="shared" si="875"/>
        <v>2024</v>
      </c>
      <c r="N3003" s="12">
        <v>260</v>
      </c>
      <c r="O3003" s="6">
        <f t="shared" si="888"/>
        <v>-260</v>
      </c>
      <c r="P3003" s="6">
        <f t="shared" si="879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86"/>
        <v>7</v>
      </c>
      <c r="C3004" s="5">
        <f t="shared" si="887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73"/>
        <v>45475</v>
      </c>
      <c r="L3004" s="5">
        <f t="shared" si="874"/>
        <v>7</v>
      </c>
      <c r="M3004" s="5">
        <f t="shared" si="875"/>
        <v>2024</v>
      </c>
      <c r="N3004" s="12">
        <v>534</v>
      </c>
      <c r="O3004" s="6">
        <f t="shared" ref="O3004:O3005" si="889">-N3004</f>
        <v>-534</v>
      </c>
      <c r="P3004" s="6">
        <f t="shared" si="879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86"/>
        <v>7</v>
      </c>
      <c r="C3005" s="5">
        <f t="shared" si="887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73"/>
        <v>45475</v>
      </c>
      <c r="L3005" s="5">
        <f t="shared" si="874"/>
        <v>7</v>
      </c>
      <c r="M3005" s="5">
        <f t="shared" si="875"/>
        <v>2024</v>
      </c>
      <c r="N3005" s="12">
        <v>552</v>
      </c>
      <c r="O3005" s="6">
        <f t="shared" si="889"/>
        <v>-552</v>
      </c>
      <c r="P3005" s="6">
        <f t="shared" si="879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86"/>
        <v>7</v>
      </c>
      <c r="C3006" s="5">
        <f t="shared" si="887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73"/>
        <v>45475</v>
      </c>
      <c r="L3006" s="5">
        <f t="shared" si="874"/>
        <v>7</v>
      </c>
      <c r="M3006" s="5">
        <f t="shared" si="875"/>
        <v>2024</v>
      </c>
      <c r="N3006" s="12">
        <v>7040</v>
      </c>
      <c r="O3006" s="12">
        <f>-511.1-5000-1528.9</f>
        <v>-7040</v>
      </c>
      <c r="P3006" s="6">
        <f t="shared" si="879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86"/>
        <v>7</v>
      </c>
      <c r="C3007" s="5">
        <f t="shared" si="887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73"/>
        <v>45475</v>
      </c>
      <c r="L3007" s="5">
        <f t="shared" si="874"/>
        <v>7</v>
      </c>
      <c r="M3007" s="5">
        <f t="shared" si="875"/>
        <v>2024</v>
      </c>
      <c r="N3007" s="12">
        <v>1108.4000000000001</v>
      </c>
      <c r="O3007" s="6">
        <f t="shared" ref="O3007:O3011" si="890">-N3007</f>
        <v>-1108.4000000000001</v>
      </c>
      <c r="P3007" s="6">
        <f t="shared" si="879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86"/>
        <v>7</v>
      </c>
      <c r="C3008" s="5">
        <f t="shared" si="887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73"/>
        <v>45475</v>
      </c>
      <c r="L3008" s="5">
        <f t="shared" si="874"/>
        <v>7</v>
      </c>
      <c r="M3008" s="5">
        <f t="shared" si="875"/>
        <v>2024</v>
      </c>
      <c r="N3008" s="12">
        <v>320</v>
      </c>
      <c r="O3008" s="6">
        <f t="shared" si="890"/>
        <v>-320</v>
      </c>
      <c r="P3008" s="6">
        <f t="shared" si="879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86"/>
        <v>7</v>
      </c>
      <c r="C3009" s="5">
        <f t="shared" si="887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73"/>
        <v>45475</v>
      </c>
      <c r="L3009" s="5">
        <f t="shared" si="874"/>
        <v>7</v>
      </c>
      <c r="M3009" s="5">
        <f t="shared" si="875"/>
        <v>2024</v>
      </c>
      <c r="N3009" s="12">
        <v>360</v>
      </c>
      <c r="O3009" s="6">
        <f t="shared" si="890"/>
        <v>-360</v>
      </c>
      <c r="P3009" s="6">
        <f t="shared" si="879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86"/>
        <v>7</v>
      </c>
      <c r="C3010" s="5">
        <f t="shared" si="887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73"/>
        <v>45475</v>
      </c>
      <c r="L3010" s="5">
        <f t="shared" si="874"/>
        <v>7</v>
      </c>
      <c r="M3010" s="5">
        <f t="shared" si="875"/>
        <v>2024</v>
      </c>
      <c r="N3010" s="12">
        <v>190</v>
      </c>
      <c r="O3010" s="6">
        <f t="shared" si="890"/>
        <v>-190</v>
      </c>
      <c r="P3010" s="6">
        <f t="shared" si="879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86"/>
        <v>7</v>
      </c>
      <c r="C3011" s="5">
        <f t="shared" si="887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ref="K3011:K3074" si="891">A3011+J3011</f>
        <v>45475</v>
      </c>
      <c r="L3011" s="5">
        <f t="shared" ref="L3011:L3074" si="892">MONTH(K3011)</f>
        <v>7</v>
      </c>
      <c r="M3011" s="5">
        <f t="shared" ref="M3011:M3074" si="893">YEAR(K3011)</f>
        <v>2024</v>
      </c>
      <c r="N3011" s="12">
        <v>563.20000000000005</v>
      </c>
      <c r="O3011" s="6">
        <f t="shared" si="890"/>
        <v>-563.20000000000005</v>
      </c>
      <c r="P3011" s="6">
        <f t="shared" si="879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86"/>
        <v>7</v>
      </c>
      <c r="C3012" s="5">
        <f t="shared" si="887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1"/>
        <v>45475</v>
      </c>
      <c r="L3012" s="5">
        <f t="shared" si="892"/>
        <v>7</v>
      </c>
      <c r="M3012" s="5">
        <f t="shared" si="893"/>
        <v>2024</v>
      </c>
      <c r="N3012" s="12">
        <v>1684.8</v>
      </c>
      <c r="O3012" s="12">
        <f>-929.5-755.3</f>
        <v>-1684.8</v>
      </c>
      <c r="P3012" s="6">
        <f t="shared" si="879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86"/>
        <v>7</v>
      </c>
      <c r="C3013" s="5">
        <f t="shared" si="887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1"/>
        <v>45520</v>
      </c>
      <c r="L3013" s="5">
        <f t="shared" si="892"/>
        <v>8</v>
      </c>
      <c r="M3013" s="5">
        <f t="shared" si="893"/>
        <v>2024</v>
      </c>
      <c r="N3013" s="12">
        <v>130</v>
      </c>
      <c r="O3013" s="6">
        <f>-N3013</f>
        <v>-130</v>
      </c>
      <c r="P3013" s="6">
        <f t="shared" si="879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3606</v>
      </c>
    </row>
    <row r="3014" spans="1:21" ht="15" customHeight="1" x14ac:dyDescent="0.35">
      <c r="A3014" s="4">
        <v>45476</v>
      </c>
      <c r="B3014" s="5">
        <f t="shared" si="886"/>
        <v>7</v>
      </c>
      <c r="C3014" s="5">
        <f t="shared" si="887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1"/>
        <v>45476</v>
      </c>
      <c r="L3014" s="5">
        <f t="shared" si="892"/>
        <v>7</v>
      </c>
      <c r="M3014" s="5">
        <f t="shared" si="893"/>
        <v>2024</v>
      </c>
      <c r="N3014" s="12">
        <v>200</v>
      </c>
      <c r="O3014" s="6">
        <f t="shared" ref="O3014:O3021" si="894">-N3014</f>
        <v>-200</v>
      </c>
      <c r="P3014" s="6">
        <f t="shared" si="879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86"/>
        <v>7</v>
      </c>
      <c r="C3015" s="5">
        <f t="shared" si="887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1"/>
        <v>45476</v>
      </c>
      <c r="L3015" s="5">
        <f t="shared" si="892"/>
        <v>7</v>
      </c>
      <c r="M3015" s="5">
        <f t="shared" si="893"/>
        <v>2024</v>
      </c>
      <c r="N3015" s="12">
        <v>175</v>
      </c>
      <c r="O3015" s="6">
        <f t="shared" si="894"/>
        <v>-175</v>
      </c>
      <c r="P3015" s="6">
        <f t="shared" si="879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86"/>
        <v>7</v>
      </c>
      <c r="C3016" s="5">
        <f t="shared" si="887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1"/>
        <v>45477</v>
      </c>
      <c r="L3016" s="5">
        <f t="shared" si="892"/>
        <v>7</v>
      </c>
      <c r="M3016" s="5">
        <f t="shared" si="893"/>
        <v>2024</v>
      </c>
      <c r="N3016" s="12">
        <v>1738</v>
      </c>
      <c r="O3016" s="6">
        <f t="shared" si="894"/>
        <v>-1738</v>
      </c>
      <c r="P3016" s="6">
        <f t="shared" si="879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86"/>
        <v>7</v>
      </c>
      <c r="C3017" s="5">
        <f t="shared" si="887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1"/>
        <v>45477</v>
      </c>
      <c r="L3017" s="5">
        <f t="shared" si="892"/>
        <v>7</v>
      </c>
      <c r="M3017" s="5">
        <f t="shared" si="893"/>
        <v>2024</v>
      </c>
      <c r="N3017" s="12">
        <v>555</v>
      </c>
      <c r="O3017" s="6">
        <f t="shared" si="894"/>
        <v>-555</v>
      </c>
      <c r="P3017" s="6">
        <f t="shared" si="879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86"/>
        <v>7</v>
      </c>
      <c r="C3018" s="5">
        <f t="shared" si="887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1"/>
        <v>45477</v>
      </c>
      <c r="L3018" s="5">
        <f t="shared" si="892"/>
        <v>7</v>
      </c>
      <c r="M3018" s="5">
        <f t="shared" si="893"/>
        <v>2024</v>
      </c>
      <c r="N3018" s="12">
        <v>322.5</v>
      </c>
      <c r="O3018" s="6">
        <f t="shared" si="894"/>
        <v>-322.5</v>
      </c>
      <c r="P3018" s="6">
        <f t="shared" si="879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86"/>
        <v>7</v>
      </c>
      <c r="C3019" s="5">
        <f t="shared" si="887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1"/>
        <v>45477</v>
      </c>
      <c r="L3019" s="5">
        <f t="shared" si="892"/>
        <v>7</v>
      </c>
      <c r="M3019" s="5">
        <f t="shared" si="893"/>
        <v>2024</v>
      </c>
      <c r="N3019" s="12">
        <v>120</v>
      </c>
      <c r="O3019" s="6">
        <f t="shared" si="894"/>
        <v>-120</v>
      </c>
      <c r="P3019" s="6">
        <f t="shared" si="879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86"/>
        <v>7</v>
      </c>
      <c r="C3020" s="5">
        <f t="shared" si="887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1"/>
        <v>45477</v>
      </c>
      <c r="L3020" s="5">
        <f t="shared" si="892"/>
        <v>7</v>
      </c>
      <c r="M3020" s="5">
        <f t="shared" si="893"/>
        <v>2024</v>
      </c>
      <c r="N3020" s="12">
        <v>175</v>
      </c>
      <c r="O3020" s="6">
        <f t="shared" si="894"/>
        <v>-175</v>
      </c>
      <c r="P3020" s="6">
        <f t="shared" si="879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86"/>
        <v>7</v>
      </c>
      <c r="C3021" s="5">
        <f t="shared" si="887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1"/>
        <v>45477</v>
      </c>
      <c r="L3021" s="5">
        <f t="shared" si="892"/>
        <v>7</v>
      </c>
      <c r="M3021" s="5">
        <f t="shared" si="893"/>
        <v>2024</v>
      </c>
      <c r="N3021" s="12">
        <v>210</v>
      </c>
      <c r="O3021" s="6">
        <f t="shared" si="894"/>
        <v>-210</v>
      </c>
      <c r="P3021" s="6">
        <f t="shared" si="879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86"/>
        <v>7</v>
      </c>
      <c r="C3022" s="5">
        <f t="shared" si="887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1"/>
        <v>45477</v>
      </c>
      <c r="L3022" s="5">
        <f t="shared" si="892"/>
        <v>7</v>
      </c>
      <c r="M3022" s="5">
        <f t="shared" si="893"/>
        <v>2024</v>
      </c>
      <c r="N3022" s="12">
        <v>1760</v>
      </c>
      <c r="O3022" s="12"/>
      <c r="P3022" s="6">
        <f t="shared" si="879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5">
      <c r="A3023" s="4">
        <v>45477</v>
      </c>
      <c r="B3023" s="5">
        <f t="shared" si="886"/>
        <v>7</v>
      </c>
      <c r="C3023" s="5">
        <f t="shared" si="887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1"/>
        <v>45477</v>
      </c>
      <c r="L3023" s="5">
        <f t="shared" si="892"/>
        <v>7</v>
      </c>
      <c r="M3023" s="5">
        <f t="shared" si="893"/>
        <v>2024</v>
      </c>
      <c r="N3023" s="12">
        <v>405</v>
      </c>
      <c r="O3023" s="12"/>
      <c r="P3023" s="6">
        <f t="shared" si="879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5">
      <c r="A3024" s="4">
        <v>45477</v>
      </c>
      <c r="B3024" s="5">
        <f t="shared" si="886"/>
        <v>7</v>
      </c>
      <c r="C3024" s="5">
        <f t="shared" si="887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1"/>
        <v>45477</v>
      </c>
      <c r="L3024" s="5">
        <f t="shared" si="892"/>
        <v>7</v>
      </c>
      <c r="M3024" s="5">
        <f t="shared" si="893"/>
        <v>2024</v>
      </c>
      <c r="N3024" s="12">
        <v>125</v>
      </c>
      <c r="O3024" s="12"/>
      <c r="P3024" s="6">
        <f t="shared" si="879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5">
      <c r="A3025" s="4">
        <v>45477</v>
      </c>
      <c r="B3025" s="5">
        <f t="shared" si="886"/>
        <v>7</v>
      </c>
      <c r="C3025" s="5">
        <f t="shared" si="887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1"/>
        <v>45477</v>
      </c>
      <c r="L3025" s="5">
        <f t="shared" si="892"/>
        <v>7</v>
      </c>
      <c r="M3025" s="5">
        <f t="shared" si="893"/>
        <v>2024</v>
      </c>
      <c r="N3025" s="12">
        <v>420</v>
      </c>
      <c r="O3025" s="12"/>
      <c r="P3025" s="6">
        <f t="shared" si="879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5">
      <c r="A3026" s="4">
        <v>45477</v>
      </c>
      <c r="B3026" s="5">
        <f t="shared" si="886"/>
        <v>7</v>
      </c>
      <c r="C3026" s="5">
        <f t="shared" si="887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1"/>
        <v>45477</v>
      </c>
      <c r="L3026" s="5">
        <f t="shared" si="892"/>
        <v>7</v>
      </c>
      <c r="M3026" s="5">
        <f t="shared" si="893"/>
        <v>2024</v>
      </c>
      <c r="N3026" s="12">
        <v>395</v>
      </c>
      <c r="O3026" s="12"/>
      <c r="P3026" s="6">
        <f t="shared" si="879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5">
      <c r="A3027" s="4">
        <v>45479</v>
      </c>
      <c r="B3027" s="5">
        <f t="shared" si="886"/>
        <v>7</v>
      </c>
      <c r="C3027" s="5">
        <f t="shared" si="887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1"/>
        <v>45479</v>
      </c>
      <c r="L3027" s="5">
        <f t="shared" si="892"/>
        <v>7</v>
      </c>
      <c r="M3027" s="5">
        <f t="shared" si="893"/>
        <v>2024</v>
      </c>
      <c r="N3027" s="12">
        <v>1694</v>
      </c>
      <c r="O3027" s="6">
        <f t="shared" ref="O3027:O3028" si="895">-N3027</f>
        <v>-1694</v>
      </c>
      <c r="P3027" s="6">
        <f t="shared" si="879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86"/>
        <v>7</v>
      </c>
      <c r="C3028" s="5">
        <f t="shared" si="887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1"/>
        <v>45479</v>
      </c>
      <c r="L3028" s="5">
        <f t="shared" si="892"/>
        <v>7</v>
      </c>
      <c r="M3028" s="5">
        <f t="shared" si="893"/>
        <v>2024</v>
      </c>
      <c r="N3028" s="12">
        <v>438</v>
      </c>
      <c r="O3028" s="6">
        <f t="shared" si="895"/>
        <v>-438</v>
      </c>
      <c r="P3028" s="6">
        <f t="shared" si="879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86"/>
        <v>7</v>
      </c>
      <c r="C3029" s="5">
        <f t="shared" si="887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1"/>
        <v>45479</v>
      </c>
      <c r="L3029" s="5">
        <f t="shared" si="892"/>
        <v>7</v>
      </c>
      <c r="M3029" s="5">
        <f t="shared" si="893"/>
        <v>2024</v>
      </c>
      <c r="N3029" s="12">
        <v>1760</v>
      </c>
      <c r="O3029" s="12">
        <f>-1500-260</f>
        <v>-1760</v>
      </c>
      <c r="P3029" s="6">
        <f t="shared" ref="P3029:P3092" si="896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86"/>
        <v>7</v>
      </c>
      <c r="C3030" s="5">
        <f t="shared" si="887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1"/>
        <v>45482</v>
      </c>
      <c r="L3030" s="5">
        <f t="shared" si="892"/>
        <v>7</v>
      </c>
      <c r="M3030" s="5">
        <f t="shared" si="893"/>
        <v>2024</v>
      </c>
      <c r="N3030" s="12">
        <v>937.5</v>
      </c>
      <c r="O3030" s="6">
        <f t="shared" ref="O3030" si="897">-N3030</f>
        <v>-937.5</v>
      </c>
      <c r="P3030" s="6">
        <f t="shared" si="896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86"/>
        <v>7</v>
      </c>
      <c r="C3031" s="5">
        <f t="shared" si="887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1"/>
        <v>45482</v>
      </c>
      <c r="L3031" s="5">
        <f t="shared" si="892"/>
        <v>7</v>
      </c>
      <c r="M3031" s="5">
        <f t="shared" si="893"/>
        <v>2024</v>
      </c>
      <c r="N3031" s="12">
        <v>24420</v>
      </c>
      <c r="O3031" s="12">
        <f>-8495.6-15924.4</f>
        <v>-24420</v>
      </c>
      <c r="P3031" s="6">
        <f t="shared" si="896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86"/>
        <v>7</v>
      </c>
      <c r="C3032" s="5">
        <f t="shared" si="887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1"/>
        <v>45482</v>
      </c>
      <c r="L3032" s="5">
        <f t="shared" si="892"/>
        <v>7</v>
      </c>
      <c r="M3032" s="5">
        <f t="shared" si="893"/>
        <v>2024</v>
      </c>
      <c r="N3032" s="12">
        <v>9028</v>
      </c>
      <c r="O3032" s="12">
        <f>-4075.6-4952.4</f>
        <v>-9028</v>
      </c>
      <c r="P3032" s="6">
        <f t="shared" si="896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86"/>
        <v>7</v>
      </c>
      <c r="C3033" s="5">
        <f t="shared" si="887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1"/>
        <v>45482</v>
      </c>
      <c r="L3033" s="5">
        <f t="shared" si="892"/>
        <v>7</v>
      </c>
      <c r="M3033" s="5">
        <f t="shared" si="893"/>
        <v>2024</v>
      </c>
      <c r="N3033" s="12">
        <v>2640</v>
      </c>
      <c r="O3033" s="6">
        <f t="shared" ref="O3033:O3038" si="898">-N3033</f>
        <v>-2640</v>
      </c>
      <c r="P3033" s="6">
        <f t="shared" si="896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86"/>
        <v>7</v>
      </c>
      <c r="C3034" s="5">
        <f t="shared" si="887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1"/>
        <v>45482</v>
      </c>
      <c r="L3034" s="5">
        <f t="shared" si="892"/>
        <v>7</v>
      </c>
      <c r="M3034" s="5">
        <f t="shared" si="893"/>
        <v>2024</v>
      </c>
      <c r="N3034" s="12">
        <v>3600</v>
      </c>
      <c r="O3034" s="6">
        <f t="shared" si="898"/>
        <v>-3600</v>
      </c>
      <c r="P3034" s="6">
        <f t="shared" si="896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86"/>
        <v>7</v>
      </c>
      <c r="C3035" s="5">
        <f t="shared" si="887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1"/>
        <v>45482</v>
      </c>
      <c r="L3035" s="5">
        <f t="shared" si="892"/>
        <v>7</v>
      </c>
      <c r="M3035" s="5">
        <f t="shared" si="893"/>
        <v>2024</v>
      </c>
      <c r="N3035" s="12">
        <v>380</v>
      </c>
      <c r="O3035" s="6">
        <f t="shared" si="898"/>
        <v>-380</v>
      </c>
      <c r="P3035" s="6">
        <f t="shared" si="896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86"/>
        <v>7</v>
      </c>
      <c r="C3036" s="5">
        <f t="shared" si="887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1"/>
        <v>45482</v>
      </c>
      <c r="L3036" s="5">
        <f t="shared" si="892"/>
        <v>7</v>
      </c>
      <c r="M3036" s="5">
        <f t="shared" si="893"/>
        <v>2024</v>
      </c>
      <c r="N3036" s="12">
        <v>1000</v>
      </c>
      <c r="O3036" s="6">
        <f t="shared" si="898"/>
        <v>-1000</v>
      </c>
      <c r="P3036" s="6">
        <f t="shared" si="896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86"/>
        <v>7</v>
      </c>
      <c r="C3037" s="5">
        <f t="shared" si="887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1"/>
        <v>45545</v>
      </c>
      <c r="L3037" s="5">
        <f t="shared" si="892"/>
        <v>9</v>
      </c>
      <c r="M3037" s="5">
        <f t="shared" si="893"/>
        <v>2024</v>
      </c>
      <c r="N3037" s="12">
        <v>658.8</v>
      </c>
      <c r="O3037" s="6">
        <f t="shared" si="898"/>
        <v>-658.8</v>
      </c>
      <c r="P3037" s="6">
        <f t="shared" si="896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86"/>
        <v>7</v>
      </c>
      <c r="C3038" s="5">
        <f t="shared" si="887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1"/>
        <v>45545</v>
      </c>
      <c r="L3038" s="5">
        <f t="shared" si="892"/>
        <v>9</v>
      </c>
      <c r="M3038" s="5">
        <f t="shared" si="893"/>
        <v>2024</v>
      </c>
      <c r="N3038" s="12">
        <v>160</v>
      </c>
      <c r="O3038" s="6">
        <f t="shared" si="898"/>
        <v>-160</v>
      </c>
      <c r="P3038" s="6">
        <f t="shared" si="896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86"/>
        <v>7</v>
      </c>
      <c r="C3039" s="5">
        <f t="shared" si="887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1"/>
        <v>45485</v>
      </c>
      <c r="L3039" s="5">
        <f t="shared" si="892"/>
        <v>7</v>
      </c>
      <c r="M3039" s="5">
        <f t="shared" si="893"/>
        <v>2024</v>
      </c>
      <c r="N3039" s="12">
        <v>1760</v>
      </c>
      <c r="O3039" s="6">
        <f t="shared" ref="O3039:O3042" si="899">-N3039</f>
        <v>-1760</v>
      </c>
      <c r="P3039" s="6">
        <f t="shared" si="896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86"/>
        <v>7</v>
      </c>
      <c r="C3040" s="5">
        <f t="shared" si="887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1"/>
        <v>45485</v>
      </c>
      <c r="L3040" s="5">
        <f t="shared" si="892"/>
        <v>7</v>
      </c>
      <c r="M3040" s="5">
        <f t="shared" si="893"/>
        <v>2024</v>
      </c>
      <c r="N3040" s="12">
        <v>555</v>
      </c>
      <c r="O3040" s="6">
        <f t="shared" si="899"/>
        <v>-555</v>
      </c>
      <c r="P3040" s="6">
        <f t="shared" si="896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86"/>
        <v>7</v>
      </c>
      <c r="C3041" s="5">
        <f t="shared" si="887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1"/>
        <v>45485</v>
      </c>
      <c r="L3041" s="5">
        <f t="shared" si="892"/>
        <v>7</v>
      </c>
      <c r="M3041" s="5">
        <f t="shared" si="893"/>
        <v>2024</v>
      </c>
      <c r="N3041" s="12">
        <v>95</v>
      </c>
      <c r="O3041" s="6">
        <f t="shared" si="899"/>
        <v>-95</v>
      </c>
      <c r="P3041" s="6">
        <f t="shared" si="896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86"/>
        <v>7</v>
      </c>
      <c r="C3042" s="5">
        <f t="shared" si="887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1"/>
        <v>45485</v>
      </c>
      <c r="L3042" s="5">
        <f t="shared" si="892"/>
        <v>7</v>
      </c>
      <c r="M3042" s="5">
        <f t="shared" si="893"/>
        <v>2024</v>
      </c>
      <c r="N3042" s="12">
        <v>312.5</v>
      </c>
      <c r="O3042" s="6">
        <f t="shared" si="899"/>
        <v>-312.5</v>
      </c>
      <c r="P3042" s="6">
        <f t="shared" si="896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86"/>
        <v>7</v>
      </c>
      <c r="C3043" s="5">
        <f t="shared" si="887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1"/>
        <v>45489</v>
      </c>
      <c r="L3043" s="5">
        <f t="shared" si="892"/>
        <v>7</v>
      </c>
      <c r="M3043" s="5">
        <f t="shared" si="893"/>
        <v>2024</v>
      </c>
      <c r="N3043" s="12">
        <v>625</v>
      </c>
      <c r="O3043" s="6">
        <f t="shared" ref="O3043" si="900">-N3043</f>
        <v>-625</v>
      </c>
      <c r="P3043" s="6">
        <f t="shared" si="896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86"/>
        <v>7</v>
      </c>
      <c r="C3044" s="5">
        <f t="shared" si="887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1"/>
        <v>45490</v>
      </c>
      <c r="L3044" s="5">
        <f t="shared" si="892"/>
        <v>7</v>
      </c>
      <c r="M3044" s="5">
        <f t="shared" si="893"/>
        <v>2024</v>
      </c>
      <c r="N3044" s="12">
        <v>1760</v>
      </c>
      <c r="O3044" s="12"/>
      <c r="P3044" s="6">
        <f t="shared" si="896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5">
      <c r="A3045" s="4">
        <v>45490</v>
      </c>
      <c r="B3045" s="5">
        <f t="shared" si="886"/>
        <v>7</v>
      </c>
      <c r="C3045" s="5">
        <f t="shared" si="887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1"/>
        <v>45490</v>
      </c>
      <c r="L3045" s="5">
        <f t="shared" si="892"/>
        <v>7</v>
      </c>
      <c r="M3045" s="5">
        <f t="shared" si="893"/>
        <v>2024</v>
      </c>
      <c r="N3045" s="12">
        <v>405</v>
      </c>
      <c r="O3045" s="12"/>
      <c r="P3045" s="6">
        <f t="shared" si="896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5">
      <c r="A3046" s="4">
        <v>45491</v>
      </c>
      <c r="B3046" s="5">
        <f t="shared" si="886"/>
        <v>7</v>
      </c>
      <c r="C3046" s="5">
        <f t="shared" si="887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1"/>
        <v>45611</v>
      </c>
      <c r="L3046" s="5">
        <f t="shared" si="892"/>
        <v>11</v>
      </c>
      <c r="M3046" s="5">
        <f t="shared" si="893"/>
        <v>2024</v>
      </c>
      <c r="N3046" s="12">
        <v>13024</v>
      </c>
      <c r="O3046" s="6">
        <f t="shared" ref="O3046:O3053" si="901">-N3046</f>
        <v>-13024</v>
      </c>
      <c r="P3046" s="6">
        <f t="shared" si="896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86"/>
        <v>7</v>
      </c>
      <c r="C3047" s="5">
        <f t="shared" si="887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1"/>
        <v>45611</v>
      </c>
      <c r="L3047" s="5">
        <f t="shared" si="892"/>
        <v>11</v>
      </c>
      <c r="M3047" s="5">
        <f t="shared" si="893"/>
        <v>2024</v>
      </c>
      <c r="N3047" s="12">
        <v>900</v>
      </c>
      <c r="O3047" s="6">
        <f t="shared" si="901"/>
        <v>-900</v>
      </c>
      <c r="P3047" s="6">
        <f t="shared" si="896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86"/>
        <v>7</v>
      </c>
      <c r="C3048" s="5">
        <f t="shared" si="887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1"/>
        <v>45611</v>
      </c>
      <c r="L3048" s="5">
        <f t="shared" si="892"/>
        <v>11</v>
      </c>
      <c r="M3048" s="5">
        <f t="shared" si="893"/>
        <v>2024</v>
      </c>
      <c r="N3048" s="12">
        <v>287.5</v>
      </c>
      <c r="O3048" s="6">
        <f t="shared" si="901"/>
        <v>-287.5</v>
      </c>
      <c r="P3048" s="6">
        <f t="shared" si="896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86"/>
        <v>7</v>
      </c>
      <c r="C3049" s="5">
        <f t="shared" si="887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1"/>
        <v>45611</v>
      </c>
      <c r="L3049" s="5">
        <f t="shared" si="892"/>
        <v>11</v>
      </c>
      <c r="M3049" s="5">
        <f t="shared" si="893"/>
        <v>2024</v>
      </c>
      <c r="N3049" s="12">
        <v>440</v>
      </c>
      <c r="O3049" s="6">
        <f t="shared" si="901"/>
        <v>-440</v>
      </c>
      <c r="P3049" s="6">
        <f t="shared" si="896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86"/>
        <v>7</v>
      </c>
      <c r="C3050" s="5">
        <f t="shared" si="887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1"/>
        <v>45611</v>
      </c>
      <c r="L3050" s="5">
        <f t="shared" si="892"/>
        <v>11</v>
      </c>
      <c r="M3050" s="5">
        <f t="shared" si="893"/>
        <v>2024</v>
      </c>
      <c r="N3050" s="12">
        <v>696</v>
      </c>
      <c r="O3050" s="6">
        <f t="shared" si="901"/>
        <v>-696</v>
      </c>
      <c r="P3050" s="6">
        <f t="shared" si="896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86"/>
        <v>7</v>
      </c>
      <c r="C3051" s="5">
        <f t="shared" si="887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1"/>
        <v>45611</v>
      </c>
      <c r="L3051" s="5">
        <f t="shared" si="892"/>
        <v>11</v>
      </c>
      <c r="M3051" s="5">
        <f t="shared" si="893"/>
        <v>2024</v>
      </c>
      <c r="N3051" s="12">
        <v>1440</v>
      </c>
      <c r="O3051" s="6">
        <f t="shared" si="901"/>
        <v>-1440</v>
      </c>
      <c r="P3051" s="6">
        <f t="shared" si="896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86"/>
        <v>7</v>
      </c>
      <c r="C3052" s="5">
        <f t="shared" si="887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1"/>
        <v>45611</v>
      </c>
      <c r="L3052" s="5">
        <f t="shared" si="892"/>
        <v>11</v>
      </c>
      <c r="M3052" s="5">
        <f t="shared" si="893"/>
        <v>2024</v>
      </c>
      <c r="N3052" s="12">
        <v>364</v>
      </c>
      <c r="O3052" s="6">
        <f t="shared" si="901"/>
        <v>-364</v>
      </c>
      <c r="P3052" s="6">
        <f t="shared" si="896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86"/>
        <v>7</v>
      </c>
      <c r="C3053" s="5">
        <f t="shared" si="887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1"/>
        <v>45611</v>
      </c>
      <c r="L3053" s="5">
        <f t="shared" si="892"/>
        <v>11</v>
      </c>
      <c r="M3053" s="5">
        <f t="shared" si="893"/>
        <v>2024</v>
      </c>
      <c r="N3053" s="12">
        <v>250</v>
      </c>
      <c r="O3053" s="6">
        <f t="shared" si="901"/>
        <v>-250</v>
      </c>
      <c r="P3053" s="6">
        <f t="shared" si="896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86"/>
        <v>7</v>
      </c>
      <c r="C3054" s="5">
        <f t="shared" si="887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1"/>
        <v>45493</v>
      </c>
      <c r="L3054" s="5">
        <f t="shared" si="892"/>
        <v>7</v>
      </c>
      <c r="M3054" s="5">
        <f t="shared" si="893"/>
        <v>2024</v>
      </c>
      <c r="N3054" s="12">
        <v>1760</v>
      </c>
      <c r="O3054" s="6">
        <f t="shared" ref="O3054:O3060" si="902">-N3054</f>
        <v>-1760</v>
      </c>
      <c r="P3054" s="6">
        <f t="shared" si="896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86"/>
        <v>7</v>
      </c>
      <c r="C3055" s="5">
        <f t="shared" si="887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1"/>
        <v>45493</v>
      </c>
      <c r="L3055" s="5">
        <f t="shared" si="892"/>
        <v>7</v>
      </c>
      <c r="M3055" s="5">
        <f t="shared" si="893"/>
        <v>2024</v>
      </c>
      <c r="N3055" s="12">
        <v>277.5</v>
      </c>
      <c r="O3055" s="6">
        <f t="shared" si="902"/>
        <v>-277.5</v>
      </c>
      <c r="P3055" s="6">
        <f t="shared" si="896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86"/>
        <v>7</v>
      </c>
      <c r="C3056" s="5">
        <f t="shared" si="887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1"/>
        <v>45493</v>
      </c>
      <c r="L3056" s="5">
        <f t="shared" si="892"/>
        <v>7</v>
      </c>
      <c r="M3056" s="5">
        <f t="shared" si="893"/>
        <v>2024</v>
      </c>
      <c r="N3056" s="12">
        <v>95</v>
      </c>
      <c r="O3056" s="6">
        <f t="shared" si="902"/>
        <v>-95</v>
      </c>
      <c r="P3056" s="6">
        <f t="shared" si="896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86"/>
        <v>7</v>
      </c>
      <c r="C3057" s="5">
        <f t="shared" si="887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1"/>
        <v>45493</v>
      </c>
      <c r="L3057" s="5">
        <f t="shared" si="892"/>
        <v>7</v>
      </c>
      <c r="M3057" s="5">
        <f t="shared" si="893"/>
        <v>2024</v>
      </c>
      <c r="N3057" s="12">
        <v>312.5</v>
      </c>
      <c r="O3057" s="6">
        <f t="shared" si="902"/>
        <v>-312.5</v>
      </c>
      <c r="P3057" s="6">
        <f t="shared" si="896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86"/>
        <v>7</v>
      </c>
      <c r="C3058" s="5">
        <f t="shared" si="887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1"/>
        <v>45493</v>
      </c>
      <c r="L3058" s="5">
        <f t="shared" si="892"/>
        <v>7</v>
      </c>
      <c r="M3058" s="5">
        <f t="shared" si="893"/>
        <v>2024</v>
      </c>
      <c r="N3058" s="12">
        <v>540</v>
      </c>
      <c r="O3058" s="6">
        <f t="shared" si="902"/>
        <v>-540</v>
      </c>
      <c r="P3058" s="6">
        <f t="shared" si="896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3">MONTH(A3059)</f>
        <v>7</v>
      </c>
      <c r="C3059" s="5">
        <f t="shared" ref="C3059:C3092" si="904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si="891"/>
        <v>45556</v>
      </c>
      <c r="L3059" s="5">
        <f t="shared" si="892"/>
        <v>9</v>
      </c>
      <c r="M3059" s="5">
        <f t="shared" si="893"/>
        <v>2024</v>
      </c>
      <c r="N3059" s="12">
        <v>3256</v>
      </c>
      <c r="O3059" s="6">
        <f t="shared" si="902"/>
        <v>-3256</v>
      </c>
      <c r="P3059" s="6">
        <f t="shared" si="896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3"/>
        <v>7</v>
      </c>
      <c r="C3060" s="5">
        <f t="shared" si="904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891"/>
        <v>45556</v>
      </c>
      <c r="L3060" s="5">
        <f t="shared" si="892"/>
        <v>9</v>
      </c>
      <c r="M3060" s="5">
        <f t="shared" si="893"/>
        <v>2024</v>
      </c>
      <c r="N3060" s="12">
        <v>1628</v>
      </c>
      <c r="O3060" s="6">
        <f t="shared" si="902"/>
        <v>-1628</v>
      </c>
      <c r="P3060" s="6">
        <f t="shared" si="896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3"/>
        <v>7</v>
      </c>
      <c r="C3061" s="5">
        <f t="shared" si="904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891"/>
        <v>45497</v>
      </c>
      <c r="L3061" s="5">
        <f t="shared" si="892"/>
        <v>7</v>
      </c>
      <c r="M3061" s="5">
        <f t="shared" si="893"/>
        <v>2024</v>
      </c>
      <c r="N3061" s="12">
        <v>1760</v>
      </c>
      <c r="O3061" s="12"/>
      <c r="P3061" s="6">
        <f t="shared" si="896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5">
      <c r="A3062" s="4">
        <v>45497</v>
      </c>
      <c r="B3062" s="5">
        <f t="shared" si="903"/>
        <v>7</v>
      </c>
      <c r="C3062" s="5">
        <f t="shared" si="904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891"/>
        <v>45497</v>
      </c>
      <c r="L3062" s="5">
        <f t="shared" si="892"/>
        <v>7</v>
      </c>
      <c r="M3062" s="5">
        <f t="shared" si="893"/>
        <v>2024</v>
      </c>
      <c r="N3062" s="12">
        <v>405</v>
      </c>
      <c r="O3062" s="12"/>
      <c r="P3062" s="6">
        <f t="shared" si="896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5">
      <c r="A3063" s="4">
        <v>45497</v>
      </c>
      <c r="B3063" s="5">
        <f t="shared" si="903"/>
        <v>7</v>
      </c>
      <c r="C3063" s="5">
        <f t="shared" si="904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891"/>
        <v>45497</v>
      </c>
      <c r="L3063" s="5">
        <f t="shared" si="892"/>
        <v>7</v>
      </c>
      <c r="M3063" s="5">
        <f t="shared" si="893"/>
        <v>2024</v>
      </c>
      <c r="N3063" s="12">
        <v>187.5</v>
      </c>
      <c r="O3063" s="12"/>
      <c r="P3063" s="6">
        <f t="shared" si="896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5">
      <c r="A3064" s="4">
        <v>45497</v>
      </c>
      <c r="B3064" s="5">
        <f t="shared" si="903"/>
        <v>7</v>
      </c>
      <c r="C3064" s="5">
        <f t="shared" si="904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891"/>
        <v>45497</v>
      </c>
      <c r="L3064" s="5">
        <f t="shared" si="892"/>
        <v>7</v>
      </c>
      <c r="M3064" s="5">
        <f t="shared" si="893"/>
        <v>2024</v>
      </c>
      <c r="N3064" s="12">
        <v>110</v>
      </c>
      <c r="O3064" s="12"/>
      <c r="P3064" s="6">
        <f t="shared" si="896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5">
      <c r="A3065" s="4">
        <v>45497</v>
      </c>
      <c r="B3065" s="5">
        <f t="shared" si="903"/>
        <v>7</v>
      </c>
      <c r="C3065" s="5">
        <f t="shared" si="904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891"/>
        <v>45497</v>
      </c>
      <c r="L3065" s="5">
        <f t="shared" si="892"/>
        <v>7</v>
      </c>
      <c r="M3065" s="5">
        <f t="shared" si="893"/>
        <v>2024</v>
      </c>
      <c r="N3065" s="12">
        <v>395</v>
      </c>
      <c r="O3065" s="12"/>
      <c r="P3065" s="6">
        <f t="shared" si="896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5">
      <c r="A3066" s="4">
        <v>45497</v>
      </c>
      <c r="B3066" s="5">
        <f t="shared" si="903"/>
        <v>7</v>
      </c>
      <c r="C3066" s="5">
        <f t="shared" si="904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891"/>
        <v>45497</v>
      </c>
      <c r="L3066" s="5">
        <f t="shared" si="892"/>
        <v>7</v>
      </c>
      <c r="M3066" s="5">
        <f t="shared" si="893"/>
        <v>2024</v>
      </c>
      <c r="N3066" s="12">
        <v>160</v>
      </c>
      <c r="O3066" s="12"/>
      <c r="P3066" s="6">
        <f t="shared" si="896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5">
      <c r="A3067" s="4">
        <v>45497</v>
      </c>
      <c r="B3067" s="5">
        <f t="shared" si="903"/>
        <v>7</v>
      </c>
      <c r="C3067" s="5">
        <f t="shared" si="904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891"/>
        <v>45497</v>
      </c>
      <c r="L3067" s="5">
        <f t="shared" si="892"/>
        <v>7</v>
      </c>
      <c r="M3067" s="5">
        <f t="shared" si="893"/>
        <v>2024</v>
      </c>
      <c r="N3067" s="12">
        <v>150</v>
      </c>
      <c r="O3067" s="12"/>
      <c r="P3067" s="6">
        <f t="shared" si="896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5">
      <c r="A3068" s="4">
        <v>45497</v>
      </c>
      <c r="B3068" s="5">
        <f t="shared" si="903"/>
        <v>7</v>
      </c>
      <c r="C3068" s="5">
        <f t="shared" si="904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891"/>
        <v>45497</v>
      </c>
      <c r="L3068" s="5">
        <f t="shared" si="892"/>
        <v>7</v>
      </c>
      <c r="M3068" s="5">
        <f t="shared" si="893"/>
        <v>2024</v>
      </c>
      <c r="N3068" s="12">
        <v>283.8</v>
      </c>
      <c r="O3068" s="12"/>
      <c r="P3068" s="6">
        <f t="shared" si="896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5">
      <c r="A3069" s="4">
        <v>45498</v>
      </c>
      <c r="B3069" s="5">
        <f t="shared" si="903"/>
        <v>7</v>
      </c>
      <c r="C3069" s="5">
        <f t="shared" si="904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891"/>
        <v>45498</v>
      </c>
      <c r="L3069" s="5">
        <f t="shared" si="892"/>
        <v>7</v>
      </c>
      <c r="M3069" s="5">
        <f t="shared" si="893"/>
        <v>2024</v>
      </c>
      <c r="N3069" s="12">
        <v>937.5</v>
      </c>
      <c r="O3069" s="6">
        <f t="shared" ref="O3069" si="905">-N3069</f>
        <v>-937.5</v>
      </c>
      <c r="P3069" s="6">
        <f t="shared" si="896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3"/>
        <v>7</v>
      </c>
      <c r="C3070" s="5">
        <f t="shared" si="904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891"/>
        <v>45498</v>
      </c>
      <c r="L3070" s="5">
        <f t="shared" si="892"/>
        <v>7</v>
      </c>
      <c r="M3070" s="5">
        <f t="shared" si="893"/>
        <v>2024</v>
      </c>
      <c r="N3070" s="12">
        <v>24420</v>
      </c>
      <c r="O3070" s="12">
        <f>-16490.1-7929.9</f>
        <v>-24420</v>
      </c>
      <c r="P3070" s="6">
        <f t="shared" si="896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3"/>
        <v>7</v>
      </c>
      <c r="C3071" s="5">
        <f t="shared" si="904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891"/>
        <v>45498</v>
      </c>
      <c r="L3071" s="5">
        <f t="shared" si="892"/>
        <v>7</v>
      </c>
      <c r="M3071" s="5">
        <f t="shared" si="893"/>
        <v>2024</v>
      </c>
      <c r="N3071" s="12">
        <v>7320</v>
      </c>
      <c r="O3071" s="6">
        <f t="shared" ref="O3071" si="906">-N3071</f>
        <v>-7320</v>
      </c>
      <c r="P3071" s="6">
        <f t="shared" si="896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3"/>
        <v>7</v>
      </c>
      <c r="C3072" s="5">
        <f t="shared" si="904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891"/>
        <v>45498</v>
      </c>
      <c r="L3072" s="5">
        <f t="shared" si="892"/>
        <v>7</v>
      </c>
      <c r="M3072" s="5">
        <f t="shared" si="893"/>
        <v>2024</v>
      </c>
      <c r="N3072" s="12">
        <v>4800</v>
      </c>
      <c r="O3072" s="12">
        <f>-2750.1-2049.9</f>
        <v>-4800</v>
      </c>
      <c r="P3072" s="6">
        <f t="shared" si="896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3"/>
        <v>7</v>
      </c>
      <c r="C3073" s="5">
        <f t="shared" si="904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891"/>
        <v>45498</v>
      </c>
      <c r="L3073" s="5">
        <f t="shared" si="892"/>
        <v>7</v>
      </c>
      <c r="M3073" s="5">
        <f t="shared" si="893"/>
        <v>2024</v>
      </c>
      <c r="N3073" s="12">
        <v>380</v>
      </c>
      <c r="O3073" s="6">
        <f t="shared" ref="O3073:O3075" si="907">-N3073</f>
        <v>-380</v>
      </c>
      <c r="P3073" s="6">
        <f t="shared" si="896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3"/>
        <v>7</v>
      </c>
      <c r="C3074" s="5">
        <f t="shared" si="904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891"/>
        <v>45498</v>
      </c>
      <c r="L3074" s="5">
        <f t="shared" si="892"/>
        <v>7</v>
      </c>
      <c r="M3074" s="5">
        <f t="shared" si="893"/>
        <v>2024</v>
      </c>
      <c r="N3074" s="12">
        <v>1000</v>
      </c>
      <c r="O3074" s="6">
        <f t="shared" si="907"/>
        <v>-1000</v>
      </c>
      <c r="P3074" s="6">
        <f t="shared" si="896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3"/>
        <v>7</v>
      </c>
      <c r="C3075" s="5">
        <f t="shared" si="904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ref="K3075:K3138" si="908">A3075+J3075</f>
        <v>45498</v>
      </c>
      <c r="L3075" s="5">
        <f t="shared" ref="L3075:L3138" si="909">MONTH(K3075)</f>
        <v>7</v>
      </c>
      <c r="M3075" s="5">
        <f t="shared" ref="M3075:M3138" si="910">YEAR(K3075)</f>
        <v>2024</v>
      </c>
      <c r="N3075" s="12">
        <v>975</v>
      </c>
      <c r="O3075" s="6">
        <f t="shared" si="907"/>
        <v>-975</v>
      </c>
      <c r="P3075" s="6">
        <f t="shared" si="896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3"/>
        <v>7</v>
      </c>
      <c r="C3076" s="5">
        <f t="shared" si="904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08"/>
        <v>45500</v>
      </c>
      <c r="L3076" s="5">
        <f t="shared" si="909"/>
        <v>7</v>
      </c>
      <c r="M3076" s="5">
        <f t="shared" si="910"/>
        <v>2024</v>
      </c>
      <c r="N3076" s="12">
        <v>3520</v>
      </c>
      <c r="O3076" s="12">
        <f>-1000-1200</f>
        <v>-2200</v>
      </c>
      <c r="P3076" s="6">
        <f t="shared" si="896"/>
        <v>1320</v>
      </c>
      <c r="Q3076" s="7">
        <v>5056207.95</v>
      </c>
      <c r="R3076" s="44" t="str">
        <f>VLOOKUP(F3076,'Set up'!$A$2:$E$64,5,FALSE)</f>
        <v>Cash</v>
      </c>
      <c r="S3076" s="1" t="s">
        <v>3617</v>
      </c>
    </row>
    <row r="3077" spans="1:19" ht="15" customHeight="1" x14ac:dyDescent="0.35">
      <c r="A3077" s="4">
        <v>45500</v>
      </c>
      <c r="B3077" s="5">
        <f t="shared" si="903"/>
        <v>7</v>
      </c>
      <c r="C3077" s="5">
        <f t="shared" si="904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08"/>
        <v>45500</v>
      </c>
      <c r="L3077" s="5">
        <f t="shared" si="909"/>
        <v>7</v>
      </c>
      <c r="M3077" s="5">
        <f t="shared" si="910"/>
        <v>2024</v>
      </c>
      <c r="N3077" s="12">
        <v>900</v>
      </c>
      <c r="O3077" s="12"/>
      <c r="P3077" s="6">
        <f t="shared" si="896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5">
      <c r="A3078" s="4">
        <v>45500</v>
      </c>
      <c r="B3078" s="5">
        <f t="shared" si="903"/>
        <v>7</v>
      </c>
      <c r="C3078" s="5">
        <f t="shared" si="904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08"/>
        <v>45500</v>
      </c>
      <c r="L3078" s="5">
        <f t="shared" si="909"/>
        <v>7</v>
      </c>
      <c r="M3078" s="5">
        <f t="shared" si="910"/>
        <v>2024</v>
      </c>
      <c r="N3078" s="12">
        <v>110</v>
      </c>
      <c r="O3078" s="12"/>
      <c r="P3078" s="6">
        <f t="shared" si="896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5">
      <c r="A3079" s="4">
        <v>45500</v>
      </c>
      <c r="B3079" s="5">
        <f t="shared" si="903"/>
        <v>7</v>
      </c>
      <c r="C3079" s="5">
        <f t="shared" si="904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08"/>
        <v>45500</v>
      </c>
      <c r="L3079" s="5">
        <f t="shared" si="909"/>
        <v>7</v>
      </c>
      <c r="M3079" s="5">
        <f t="shared" si="910"/>
        <v>2024</v>
      </c>
      <c r="N3079" s="12">
        <v>40</v>
      </c>
      <c r="O3079" s="12"/>
      <c r="P3079" s="6">
        <f t="shared" si="896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5">
      <c r="A3080" s="4">
        <v>45500</v>
      </c>
      <c r="B3080" s="5">
        <f t="shared" si="903"/>
        <v>7</v>
      </c>
      <c r="C3080" s="5">
        <f t="shared" si="904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08"/>
        <v>45500</v>
      </c>
      <c r="L3080" s="5">
        <f t="shared" si="909"/>
        <v>7</v>
      </c>
      <c r="M3080" s="5">
        <f t="shared" si="910"/>
        <v>2024</v>
      </c>
      <c r="N3080" s="12">
        <v>175</v>
      </c>
      <c r="O3080" s="12"/>
      <c r="P3080" s="6">
        <f t="shared" si="896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5">
      <c r="A3081" s="4">
        <v>45502</v>
      </c>
      <c r="B3081" s="5">
        <f t="shared" si="903"/>
        <v>7</v>
      </c>
      <c r="C3081" s="5">
        <f t="shared" si="904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08"/>
        <v>45502</v>
      </c>
      <c r="L3081" s="5">
        <f t="shared" si="909"/>
        <v>7</v>
      </c>
      <c r="M3081" s="5">
        <f t="shared" si="910"/>
        <v>2024</v>
      </c>
      <c r="N3081" s="12">
        <v>7040</v>
      </c>
      <c r="O3081" s="12">
        <f>-4244.7</f>
        <v>-4244.7</v>
      </c>
      <c r="P3081" s="6">
        <f t="shared" si="896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3"/>
        <v>7</v>
      </c>
      <c r="C3082" s="5">
        <f t="shared" si="904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08"/>
        <v>45502</v>
      </c>
      <c r="L3082" s="5">
        <f t="shared" si="909"/>
        <v>7</v>
      </c>
      <c r="M3082" s="5">
        <f t="shared" si="910"/>
        <v>2024</v>
      </c>
      <c r="N3082" s="12">
        <v>1684.8</v>
      </c>
      <c r="O3082" s="12"/>
      <c r="P3082" s="6">
        <f t="shared" si="896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5">
      <c r="A3083" s="4">
        <v>45502</v>
      </c>
      <c r="B3083" s="5">
        <f t="shared" si="903"/>
        <v>7</v>
      </c>
      <c r="C3083" s="5">
        <f t="shared" si="904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08"/>
        <v>45502</v>
      </c>
      <c r="L3083" s="5">
        <f t="shared" si="909"/>
        <v>7</v>
      </c>
      <c r="M3083" s="5">
        <f t="shared" si="910"/>
        <v>2024</v>
      </c>
      <c r="N3083" s="12">
        <v>280</v>
      </c>
      <c r="O3083" s="12"/>
      <c r="P3083" s="6">
        <f t="shared" si="896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5">
      <c r="A3084" s="4">
        <v>45502</v>
      </c>
      <c r="B3084" s="5">
        <f t="shared" si="903"/>
        <v>7</v>
      </c>
      <c r="C3084" s="5">
        <f t="shared" si="904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08"/>
        <v>45502</v>
      </c>
      <c r="L3084" s="5">
        <f t="shared" si="909"/>
        <v>7</v>
      </c>
      <c r="M3084" s="5">
        <f t="shared" si="910"/>
        <v>2024</v>
      </c>
      <c r="N3084" s="12">
        <v>563.20000000000005</v>
      </c>
      <c r="O3084" s="12"/>
      <c r="P3084" s="6">
        <f t="shared" si="896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5">
      <c r="A3085" s="4">
        <v>45502</v>
      </c>
      <c r="B3085" s="5">
        <f t="shared" si="903"/>
        <v>7</v>
      </c>
      <c r="C3085" s="5">
        <f t="shared" si="904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08"/>
        <v>45502</v>
      </c>
      <c r="L3085" s="5">
        <f t="shared" si="909"/>
        <v>7</v>
      </c>
      <c r="M3085" s="5">
        <f t="shared" si="910"/>
        <v>2024</v>
      </c>
      <c r="N3085" s="12">
        <v>380</v>
      </c>
      <c r="O3085" s="12"/>
      <c r="P3085" s="6">
        <f t="shared" si="896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5">
      <c r="A3086" s="4">
        <v>45502</v>
      </c>
      <c r="B3086" s="5">
        <f t="shared" si="903"/>
        <v>7</v>
      </c>
      <c r="C3086" s="5">
        <f t="shared" si="904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08"/>
        <v>45502</v>
      </c>
      <c r="L3086" s="5">
        <f t="shared" si="909"/>
        <v>7</v>
      </c>
      <c r="M3086" s="5">
        <f t="shared" si="910"/>
        <v>2024</v>
      </c>
      <c r="N3086" s="12">
        <v>320</v>
      </c>
      <c r="O3086" s="12"/>
      <c r="P3086" s="6">
        <f t="shared" si="896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5">
      <c r="A3087" s="4">
        <v>45500</v>
      </c>
      <c r="B3087" s="5">
        <f t="shared" si="903"/>
        <v>7</v>
      </c>
      <c r="C3087" s="5">
        <f t="shared" si="904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08"/>
        <v>45500</v>
      </c>
      <c r="L3087" s="5">
        <f t="shared" si="909"/>
        <v>7</v>
      </c>
      <c r="M3087" s="5">
        <f t="shared" si="910"/>
        <v>2024</v>
      </c>
      <c r="N3087" s="12">
        <v>1000</v>
      </c>
      <c r="O3087" s="6">
        <f t="shared" ref="O3087" si="911">-N3087</f>
        <v>-1000</v>
      </c>
      <c r="P3087" s="6">
        <f t="shared" si="896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3"/>
        <v>7</v>
      </c>
      <c r="C3088" s="5">
        <f t="shared" si="904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08"/>
        <v>45502</v>
      </c>
      <c r="L3088" s="5">
        <f t="shared" si="909"/>
        <v>7</v>
      </c>
      <c r="M3088" s="5">
        <f t="shared" si="910"/>
        <v>2024</v>
      </c>
      <c r="N3088" s="12">
        <v>225</v>
      </c>
      <c r="O3088" s="12"/>
      <c r="P3088" s="6">
        <f t="shared" si="896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5">
      <c r="A3089" s="4">
        <v>45503</v>
      </c>
      <c r="B3089" s="5">
        <f t="shared" si="903"/>
        <v>7</v>
      </c>
      <c r="C3089" s="5">
        <f t="shared" si="904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08"/>
        <v>45503</v>
      </c>
      <c r="L3089" s="5">
        <f t="shared" si="909"/>
        <v>7</v>
      </c>
      <c r="M3089" s="5">
        <f t="shared" si="910"/>
        <v>2024</v>
      </c>
      <c r="N3089" s="12">
        <v>1760</v>
      </c>
      <c r="O3089" s="6">
        <f t="shared" ref="O3089:O3101" si="912">-N3089</f>
        <v>-1760</v>
      </c>
      <c r="P3089" s="6">
        <f t="shared" si="896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3"/>
        <v>7</v>
      </c>
      <c r="C3090" s="5">
        <f t="shared" si="904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08"/>
        <v>45503</v>
      </c>
      <c r="L3090" s="5">
        <f t="shared" si="909"/>
        <v>7</v>
      </c>
      <c r="M3090" s="5">
        <f t="shared" si="910"/>
        <v>2024</v>
      </c>
      <c r="N3090" s="12">
        <v>555</v>
      </c>
      <c r="O3090" s="6">
        <f t="shared" si="912"/>
        <v>-555</v>
      </c>
      <c r="P3090" s="6">
        <f t="shared" si="896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3"/>
        <v>7</v>
      </c>
      <c r="C3091" s="5">
        <f t="shared" si="904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08"/>
        <v>45503</v>
      </c>
      <c r="L3091" s="5">
        <f t="shared" si="909"/>
        <v>7</v>
      </c>
      <c r="M3091" s="5">
        <f t="shared" si="910"/>
        <v>2024</v>
      </c>
      <c r="N3091" s="12">
        <v>95</v>
      </c>
      <c r="O3091" s="6">
        <f t="shared" si="912"/>
        <v>-95</v>
      </c>
      <c r="P3091" s="6">
        <f t="shared" si="896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3"/>
        <v>7</v>
      </c>
      <c r="C3092" s="5">
        <f t="shared" si="904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08"/>
        <v>45503</v>
      </c>
      <c r="L3092" s="5">
        <f t="shared" si="909"/>
        <v>7</v>
      </c>
      <c r="M3092" s="5">
        <f t="shared" si="910"/>
        <v>2024</v>
      </c>
      <c r="N3092" s="12">
        <v>312.5</v>
      </c>
      <c r="O3092" s="6">
        <f t="shared" si="912"/>
        <v>-312.5</v>
      </c>
      <c r="P3092" s="6">
        <f t="shared" si="896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3">MONTH(A3093)</f>
        <v>8</v>
      </c>
      <c r="C3093" s="5">
        <f t="shared" ref="C3093:C3156" si="914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08"/>
        <v>45536</v>
      </c>
      <c r="L3093" s="5">
        <f t="shared" si="909"/>
        <v>9</v>
      </c>
      <c r="M3093" s="5">
        <f t="shared" si="910"/>
        <v>2024</v>
      </c>
      <c r="N3093" s="12">
        <v>5280</v>
      </c>
      <c r="O3093" s="6">
        <f t="shared" si="912"/>
        <v>-5280</v>
      </c>
      <c r="P3093" s="6">
        <f t="shared" ref="P3093:P3156" si="915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3"/>
        <v>8</v>
      </c>
      <c r="C3094" s="5">
        <f t="shared" si="914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08"/>
        <v>45536</v>
      </c>
      <c r="L3094" s="5">
        <f t="shared" si="909"/>
        <v>9</v>
      </c>
      <c r="M3094" s="5">
        <f t="shared" si="910"/>
        <v>2024</v>
      </c>
      <c r="N3094" s="12">
        <v>842.4</v>
      </c>
      <c r="O3094" s="6">
        <f t="shared" si="912"/>
        <v>-842.4</v>
      </c>
      <c r="P3094" s="6">
        <f t="shared" si="915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3"/>
        <v>8</v>
      </c>
      <c r="C3095" s="5">
        <f t="shared" si="914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08"/>
        <v>45536</v>
      </c>
      <c r="L3095" s="5">
        <f t="shared" si="909"/>
        <v>9</v>
      </c>
      <c r="M3095" s="5">
        <f t="shared" si="910"/>
        <v>2024</v>
      </c>
      <c r="N3095" s="12">
        <v>842.4</v>
      </c>
      <c r="O3095" s="6">
        <f t="shared" si="912"/>
        <v>-842.4</v>
      </c>
      <c r="P3095" s="6">
        <f t="shared" si="915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3"/>
        <v>8</v>
      </c>
      <c r="C3096" s="5">
        <f t="shared" si="914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08"/>
        <v>45536</v>
      </c>
      <c r="L3096" s="5">
        <f t="shared" si="909"/>
        <v>9</v>
      </c>
      <c r="M3096" s="5">
        <f t="shared" si="910"/>
        <v>2024</v>
      </c>
      <c r="N3096" s="12">
        <v>240</v>
      </c>
      <c r="O3096" s="6">
        <f t="shared" si="912"/>
        <v>-240</v>
      </c>
      <c r="P3096" s="6">
        <f t="shared" si="915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3"/>
        <v>8</v>
      </c>
      <c r="C3097" s="5">
        <f t="shared" si="914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08"/>
        <v>45536</v>
      </c>
      <c r="L3097" s="5">
        <f t="shared" si="909"/>
        <v>9</v>
      </c>
      <c r="M3097" s="5">
        <f t="shared" si="910"/>
        <v>2024</v>
      </c>
      <c r="N3097" s="12">
        <v>312.5</v>
      </c>
      <c r="O3097" s="6">
        <f t="shared" si="912"/>
        <v>-312.5</v>
      </c>
      <c r="P3097" s="6">
        <f t="shared" si="915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3"/>
        <v>8</v>
      </c>
      <c r="C3098" s="5">
        <f t="shared" si="914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08"/>
        <v>45536</v>
      </c>
      <c r="L3098" s="5">
        <f t="shared" si="909"/>
        <v>9</v>
      </c>
      <c r="M3098" s="5">
        <f t="shared" si="910"/>
        <v>2024</v>
      </c>
      <c r="N3098" s="12">
        <v>930</v>
      </c>
      <c r="O3098" s="6">
        <f t="shared" si="912"/>
        <v>-930</v>
      </c>
      <c r="P3098" s="6">
        <f t="shared" si="915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3"/>
        <v>8</v>
      </c>
      <c r="C3099" s="5">
        <f t="shared" si="914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08"/>
        <v>45536</v>
      </c>
      <c r="L3099" s="5">
        <f t="shared" si="909"/>
        <v>9</v>
      </c>
      <c r="M3099" s="5">
        <f t="shared" si="910"/>
        <v>2024</v>
      </c>
      <c r="N3099" s="12">
        <v>285</v>
      </c>
      <c r="O3099" s="6">
        <f t="shared" si="912"/>
        <v>-285</v>
      </c>
      <c r="P3099" s="6">
        <f t="shared" si="915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3"/>
        <v>8</v>
      </c>
      <c r="C3100" s="5">
        <f t="shared" si="914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08"/>
        <v>45509</v>
      </c>
      <c r="L3100" s="5">
        <f t="shared" si="909"/>
        <v>8</v>
      </c>
      <c r="M3100" s="5">
        <f t="shared" si="910"/>
        <v>2024</v>
      </c>
      <c r="N3100" s="12">
        <v>190</v>
      </c>
      <c r="O3100" s="6">
        <f t="shared" si="912"/>
        <v>-190</v>
      </c>
      <c r="P3100" s="6">
        <f t="shared" si="915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3"/>
        <v>8</v>
      </c>
      <c r="C3101" s="5">
        <f t="shared" si="914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08"/>
        <v>45509</v>
      </c>
      <c r="L3101" s="5">
        <f t="shared" si="909"/>
        <v>8</v>
      </c>
      <c r="M3101" s="5">
        <f t="shared" si="910"/>
        <v>2024</v>
      </c>
      <c r="N3101" s="12">
        <v>220</v>
      </c>
      <c r="O3101" s="6">
        <f t="shared" si="912"/>
        <v>-220</v>
      </c>
      <c r="P3101" s="6">
        <f t="shared" si="915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3"/>
        <v>8</v>
      </c>
      <c r="C3102" s="5">
        <f t="shared" si="914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08"/>
        <v>45509</v>
      </c>
      <c r="L3102" s="5">
        <f t="shared" si="909"/>
        <v>8</v>
      </c>
      <c r="M3102" s="5">
        <f t="shared" si="910"/>
        <v>2024</v>
      </c>
      <c r="N3102" s="12">
        <v>8690</v>
      </c>
      <c r="O3102" s="6">
        <f t="shared" ref="O3102:O3105" si="916">-N3102</f>
        <v>-8690</v>
      </c>
      <c r="P3102" s="6">
        <f t="shared" si="915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3"/>
        <v>8</v>
      </c>
      <c r="C3103" s="5">
        <f t="shared" si="914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08"/>
        <v>45509</v>
      </c>
      <c r="L3103" s="5">
        <f t="shared" si="909"/>
        <v>8</v>
      </c>
      <c r="M3103" s="5">
        <f t="shared" si="910"/>
        <v>2024</v>
      </c>
      <c r="N3103" s="12">
        <v>2700</v>
      </c>
      <c r="O3103" s="6">
        <f t="shared" si="916"/>
        <v>-2700</v>
      </c>
      <c r="P3103" s="6">
        <f t="shared" si="915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3"/>
        <v>8</v>
      </c>
      <c r="C3104" s="5">
        <f t="shared" si="914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08"/>
        <v>45509</v>
      </c>
      <c r="L3104" s="5">
        <f t="shared" si="909"/>
        <v>8</v>
      </c>
      <c r="M3104" s="5">
        <f t="shared" si="910"/>
        <v>2024</v>
      </c>
      <c r="N3104" s="12">
        <v>220</v>
      </c>
      <c r="O3104" s="6">
        <f t="shared" si="916"/>
        <v>-220</v>
      </c>
      <c r="P3104" s="6">
        <f t="shared" si="915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3"/>
        <v>8</v>
      </c>
      <c r="C3105" s="5">
        <f t="shared" si="914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08"/>
        <v>45509</v>
      </c>
      <c r="L3105" s="5">
        <f t="shared" si="909"/>
        <v>8</v>
      </c>
      <c r="M3105" s="5">
        <f t="shared" si="910"/>
        <v>2024</v>
      </c>
      <c r="N3105" s="12">
        <v>640</v>
      </c>
      <c r="O3105" s="6">
        <f t="shared" si="916"/>
        <v>-640</v>
      </c>
      <c r="P3105" s="6">
        <f t="shared" si="915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3"/>
        <v>8</v>
      </c>
      <c r="C3106" s="5">
        <f t="shared" si="914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08"/>
        <v>45509</v>
      </c>
      <c r="L3106" s="5">
        <f t="shared" si="909"/>
        <v>8</v>
      </c>
      <c r="M3106" s="5">
        <f t="shared" si="910"/>
        <v>2024</v>
      </c>
      <c r="N3106" s="12">
        <v>1694</v>
      </c>
      <c r="O3106" s="6">
        <f t="shared" ref="O3106:O3110" si="917">-N3106</f>
        <v>-1694</v>
      </c>
      <c r="P3106" s="6">
        <f t="shared" si="915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3"/>
        <v>8</v>
      </c>
      <c r="C3107" s="5">
        <f t="shared" si="914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08"/>
        <v>45509</v>
      </c>
      <c r="L3107" s="5">
        <f t="shared" si="909"/>
        <v>8</v>
      </c>
      <c r="M3107" s="5">
        <f t="shared" si="910"/>
        <v>2024</v>
      </c>
      <c r="N3107" s="12">
        <v>280</v>
      </c>
      <c r="O3107" s="6">
        <f t="shared" si="917"/>
        <v>-280</v>
      </c>
      <c r="P3107" s="6">
        <f t="shared" si="915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3"/>
        <v>8</v>
      </c>
      <c r="C3108" s="5">
        <f t="shared" si="914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08"/>
        <v>45509</v>
      </c>
      <c r="L3108" s="5">
        <f t="shared" si="909"/>
        <v>8</v>
      </c>
      <c r="M3108" s="5">
        <f t="shared" si="910"/>
        <v>2024</v>
      </c>
      <c r="N3108" s="12">
        <v>325</v>
      </c>
      <c r="O3108" s="6">
        <f t="shared" si="917"/>
        <v>-325</v>
      </c>
      <c r="P3108" s="6">
        <f t="shared" si="915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3"/>
        <v>8</v>
      </c>
      <c r="C3109" s="5">
        <f t="shared" si="914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08"/>
        <v>45509</v>
      </c>
      <c r="L3109" s="5">
        <f t="shared" si="909"/>
        <v>8</v>
      </c>
      <c r="M3109" s="5">
        <f t="shared" si="910"/>
        <v>2024</v>
      </c>
      <c r="N3109" s="12">
        <v>414</v>
      </c>
      <c r="O3109" s="6">
        <f t="shared" si="917"/>
        <v>-414</v>
      </c>
      <c r="P3109" s="6">
        <f t="shared" si="915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3"/>
        <v>8</v>
      </c>
      <c r="C3110" s="5">
        <f t="shared" si="914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08"/>
        <v>45509</v>
      </c>
      <c r="L3110" s="5">
        <f t="shared" si="909"/>
        <v>8</v>
      </c>
      <c r="M3110" s="5">
        <f t="shared" si="910"/>
        <v>2024</v>
      </c>
      <c r="N3110" s="12">
        <v>165</v>
      </c>
      <c r="O3110" s="6">
        <f t="shared" si="917"/>
        <v>-165</v>
      </c>
      <c r="P3110" s="6">
        <f t="shared" si="915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3"/>
        <v>8</v>
      </c>
      <c r="C3111" s="5">
        <f t="shared" si="914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08"/>
        <v>45510</v>
      </c>
      <c r="L3111" s="5">
        <f t="shared" si="909"/>
        <v>8</v>
      </c>
      <c r="M3111" s="5">
        <f t="shared" si="910"/>
        <v>2024</v>
      </c>
      <c r="N3111" s="12">
        <v>1760</v>
      </c>
      <c r="O3111" s="6">
        <f t="shared" ref="O3111:O3120" si="918">-N3111</f>
        <v>-1760</v>
      </c>
      <c r="P3111" s="6">
        <f t="shared" si="915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3"/>
        <v>8</v>
      </c>
      <c r="C3112" s="5">
        <f t="shared" si="914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08"/>
        <v>45510</v>
      </c>
      <c r="L3112" s="5">
        <f t="shared" si="909"/>
        <v>8</v>
      </c>
      <c r="M3112" s="5">
        <f t="shared" si="910"/>
        <v>2024</v>
      </c>
      <c r="N3112" s="12">
        <v>832.5</v>
      </c>
      <c r="O3112" s="6">
        <f t="shared" si="918"/>
        <v>-832.5</v>
      </c>
      <c r="P3112" s="6">
        <f t="shared" si="915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3"/>
        <v>8</v>
      </c>
      <c r="C3113" s="5">
        <f t="shared" si="914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08"/>
        <v>45510</v>
      </c>
      <c r="L3113" s="5">
        <f t="shared" si="909"/>
        <v>8</v>
      </c>
      <c r="M3113" s="5">
        <f t="shared" si="910"/>
        <v>2024</v>
      </c>
      <c r="N3113" s="12">
        <v>95</v>
      </c>
      <c r="O3113" s="6">
        <f t="shared" si="918"/>
        <v>-95</v>
      </c>
      <c r="P3113" s="6">
        <f t="shared" si="915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3"/>
        <v>8</v>
      </c>
      <c r="C3114" s="5">
        <f t="shared" si="914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08"/>
        <v>45630</v>
      </c>
      <c r="L3114" s="5">
        <f t="shared" si="909"/>
        <v>12</v>
      </c>
      <c r="M3114" s="5">
        <f t="shared" si="910"/>
        <v>2024</v>
      </c>
      <c r="N3114" s="12">
        <v>13024</v>
      </c>
      <c r="O3114" s="6">
        <f t="shared" si="918"/>
        <v>-13024</v>
      </c>
      <c r="P3114" s="6">
        <f t="shared" si="915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3"/>
        <v>8</v>
      </c>
      <c r="C3115" s="5">
        <f t="shared" si="914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08"/>
        <v>45630</v>
      </c>
      <c r="L3115" s="5">
        <f t="shared" si="909"/>
        <v>12</v>
      </c>
      <c r="M3115" s="5">
        <f t="shared" si="910"/>
        <v>2024</v>
      </c>
      <c r="N3115" s="12">
        <v>1800</v>
      </c>
      <c r="O3115" s="6">
        <f t="shared" si="918"/>
        <v>-1800</v>
      </c>
      <c r="P3115" s="6">
        <f t="shared" si="915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3"/>
        <v>8</v>
      </c>
      <c r="C3116" s="5">
        <f t="shared" si="914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08"/>
        <v>45630</v>
      </c>
      <c r="L3116" s="5">
        <f t="shared" si="909"/>
        <v>12</v>
      </c>
      <c r="M3116" s="5">
        <f t="shared" si="910"/>
        <v>2024</v>
      </c>
      <c r="N3116" s="12">
        <v>575</v>
      </c>
      <c r="O3116" s="6">
        <f t="shared" si="918"/>
        <v>-575</v>
      </c>
      <c r="P3116" s="6">
        <f t="shared" si="915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3"/>
        <v>8</v>
      </c>
      <c r="C3117" s="5">
        <f t="shared" si="914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08"/>
        <v>45630</v>
      </c>
      <c r="L3117" s="5">
        <f t="shared" si="909"/>
        <v>12</v>
      </c>
      <c r="M3117" s="5">
        <f t="shared" si="910"/>
        <v>2024</v>
      </c>
      <c r="N3117" s="12">
        <v>440</v>
      </c>
      <c r="O3117" s="6">
        <f t="shared" si="918"/>
        <v>-440</v>
      </c>
      <c r="P3117" s="6">
        <f t="shared" si="915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3"/>
        <v>8</v>
      </c>
      <c r="C3118" s="5">
        <f t="shared" si="914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08"/>
        <v>45630</v>
      </c>
      <c r="L3118" s="5">
        <f t="shared" si="909"/>
        <v>12</v>
      </c>
      <c r="M3118" s="5">
        <f t="shared" si="910"/>
        <v>2024</v>
      </c>
      <c r="N3118" s="12">
        <v>523.6</v>
      </c>
      <c r="O3118" s="6">
        <f t="shared" si="918"/>
        <v>-523.6</v>
      </c>
      <c r="P3118" s="6">
        <f t="shared" si="915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3"/>
        <v>8</v>
      </c>
      <c r="C3119" s="5">
        <f t="shared" si="914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08"/>
        <v>45630</v>
      </c>
      <c r="L3119" s="5">
        <f t="shared" si="909"/>
        <v>12</v>
      </c>
      <c r="M3119" s="5">
        <f t="shared" si="910"/>
        <v>2024</v>
      </c>
      <c r="N3119" s="12">
        <v>420</v>
      </c>
      <c r="O3119" s="6">
        <f t="shared" si="918"/>
        <v>-420</v>
      </c>
      <c r="P3119" s="6">
        <f t="shared" si="915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3"/>
        <v>8</v>
      </c>
      <c r="C3120" s="5">
        <f t="shared" si="914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08"/>
        <v>45630</v>
      </c>
      <c r="L3120" s="5">
        <f t="shared" si="909"/>
        <v>12</v>
      </c>
      <c r="M3120" s="5">
        <f t="shared" si="910"/>
        <v>2024</v>
      </c>
      <c r="N3120" s="12">
        <v>395</v>
      </c>
      <c r="O3120" s="6">
        <f t="shared" si="918"/>
        <v>-395</v>
      </c>
      <c r="P3120" s="6">
        <f t="shared" si="915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3"/>
        <v>8</v>
      </c>
      <c r="C3121" s="5">
        <f t="shared" si="914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08"/>
        <v>45510</v>
      </c>
      <c r="L3121" s="5">
        <f t="shared" si="909"/>
        <v>8</v>
      </c>
      <c r="M3121" s="5">
        <f t="shared" si="910"/>
        <v>2024</v>
      </c>
      <c r="N3121" s="12">
        <v>1760</v>
      </c>
      <c r="O3121" s="12"/>
      <c r="P3121" s="6">
        <f t="shared" si="915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5">
      <c r="A3122" s="4">
        <v>45510</v>
      </c>
      <c r="B3122" s="5">
        <f t="shared" si="913"/>
        <v>8</v>
      </c>
      <c r="C3122" s="5">
        <f t="shared" si="914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08"/>
        <v>45510</v>
      </c>
      <c r="L3122" s="5">
        <f t="shared" si="909"/>
        <v>8</v>
      </c>
      <c r="M3122" s="5">
        <f t="shared" si="910"/>
        <v>2024</v>
      </c>
      <c r="N3122" s="12">
        <v>600</v>
      </c>
      <c r="O3122" s="12"/>
      <c r="P3122" s="6">
        <f t="shared" si="915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5">
      <c r="A3123" s="4">
        <v>45510</v>
      </c>
      <c r="B3123" s="5">
        <f t="shared" si="913"/>
        <v>8</v>
      </c>
      <c r="C3123" s="5">
        <f t="shared" si="914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si="908"/>
        <v>45510</v>
      </c>
      <c r="L3123" s="5">
        <f t="shared" si="909"/>
        <v>8</v>
      </c>
      <c r="M3123" s="5">
        <f t="shared" si="910"/>
        <v>2024</v>
      </c>
      <c r="N3123" s="12">
        <v>187.5</v>
      </c>
      <c r="O3123" s="12"/>
      <c r="P3123" s="6">
        <f t="shared" si="915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5">
      <c r="A3124" s="4">
        <v>45510</v>
      </c>
      <c r="B3124" s="5">
        <f t="shared" si="913"/>
        <v>8</v>
      </c>
      <c r="C3124" s="5">
        <f t="shared" si="914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08"/>
        <v>45510</v>
      </c>
      <c r="L3124" s="5">
        <f t="shared" si="909"/>
        <v>8</v>
      </c>
      <c r="M3124" s="5">
        <f t="shared" si="910"/>
        <v>2024</v>
      </c>
      <c r="N3124" s="12">
        <v>450</v>
      </c>
      <c r="O3124" s="12"/>
      <c r="P3124" s="6">
        <f t="shared" si="915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5">
      <c r="A3125" s="4">
        <v>45510</v>
      </c>
      <c r="B3125" s="5">
        <f t="shared" si="913"/>
        <v>8</v>
      </c>
      <c r="C3125" s="5">
        <f t="shared" si="914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08"/>
        <v>45510</v>
      </c>
      <c r="L3125" s="5">
        <f t="shared" si="909"/>
        <v>8</v>
      </c>
      <c r="M3125" s="5">
        <f t="shared" si="910"/>
        <v>2024</v>
      </c>
      <c r="N3125" s="12">
        <v>675</v>
      </c>
      <c r="O3125" s="6">
        <f t="shared" ref="O3125:O3126" si="919">-N3125</f>
        <v>-675</v>
      </c>
      <c r="P3125" s="6">
        <f t="shared" si="915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3"/>
        <v>8</v>
      </c>
      <c r="C3126" s="5">
        <f t="shared" si="914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08"/>
        <v>45510</v>
      </c>
      <c r="L3126" s="5">
        <f t="shared" si="909"/>
        <v>8</v>
      </c>
      <c r="M3126" s="5">
        <f t="shared" si="910"/>
        <v>2024</v>
      </c>
      <c r="N3126" s="12">
        <v>510</v>
      </c>
      <c r="O3126" s="6">
        <f t="shared" si="919"/>
        <v>-510</v>
      </c>
      <c r="P3126" s="6">
        <f t="shared" si="915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3"/>
        <v>8</v>
      </c>
      <c r="C3127" s="5">
        <f t="shared" si="914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08"/>
        <v>45511</v>
      </c>
      <c r="L3127" s="5">
        <f t="shared" si="909"/>
        <v>8</v>
      </c>
      <c r="M3127" s="5">
        <f t="shared" si="910"/>
        <v>2024</v>
      </c>
      <c r="N3127" s="12">
        <v>1760</v>
      </c>
      <c r="O3127" s="12"/>
      <c r="P3127" s="6">
        <f t="shared" si="915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5">
      <c r="A3128" s="4">
        <v>45511</v>
      </c>
      <c r="B3128" s="5">
        <f t="shared" si="913"/>
        <v>8</v>
      </c>
      <c r="C3128" s="5">
        <f t="shared" si="914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08"/>
        <v>45511</v>
      </c>
      <c r="L3128" s="5">
        <f t="shared" si="909"/>
        <v>8</v>
      </c>
      <c r="M3128" s="5">
        <f t="shared" si="910"/>
        <v>2024</v>
      </c>
      <c r="N3128" s="12">
        <v>3600</v>
      </c>
      <c r="O3128" s="12"/>
      <c r="P3128" s="6">
        <f t="shared" si="915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5">
      <c r="A3129" s="4">
        <v>45511</v>
      </c>
      <c r="B3129" s="5">
        <f t="shared" si="913"/>
        <v>8</v>
      </c>
      <c r="C3129" s="5">
        <f t="shared" si="914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08"/>
        <v>45511</v>
      </c>
      <c r="L3129" s="5">
        <f t="shared" si="909"/>
        <v>8</v>
      </c>
      <c r="M3129" s="5">
        <f t="shared" si="910"/>
        <v>2024</v>
      </c>
      <c r="N3129" s="12">
        <v>675</v>
      </c>
      <c r="O3129" s="12"/>
      <c r="P3129" s="6">
        <f t="shared" si="915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5">
      <c r="A3130" s="4">
        <v>45511</v>
      </c>
      <c r="B3130" s="5">
        <f t="shared" si="913"/>
        <v>8</v>
      </c>
      <c r="C3130" s="5">
        <f t="shared" si="914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08"/>
        <v>45511</v>
      </c>
      <c r="L3130" s="5">
        <f t="shared" si="909"/>
        <v>8</v>
      </c>
      <c r="M3130" s="5">
        <f t="shared" si="910"/>
        <v>2024</v>
      </c>
      <c r="N3130" s="12">
        <v>175</v>
      </c>
      <c r="O3130" s="12"/>
      <c r="P3130" s="6">
        <f t="shared" si="915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5">
      <c r="A3131" s="4">
        <v>45511</v>
      </c>
      <c r="B3131" s="5">
        <f t="shared" si="913"/>
        <v>8</v>
      </c>
      <c r="C3131" s="5">
        <f t="shared" si="914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08"/>
        <v>45511</v>
      </c>
      <c r="L3131" s="5">
        <f t="shared" si="909"/>
        <v>8</v>
      </c>
      <c r="M3131" s="5">
        <f t="shared" si="910"/>
        <v>2024</v>
      </c>
      <c r="N3131" s="12">
        <v>625</v>
      </c>
      <c r="O3131" s="6">
        <f t="shared" ref="O3131:O3136" si="920">-N3131</f>
        <v>-625</v>
      </c>
      <c r="P3131" s="6">
        <f t="shared" si="915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3"/>
        <v>8</v>
      </c>
      <c r="C3132" s="5">
        <f t="shared" si="914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08"/>
        <v>45511</v>
      </c>
      <c r="L3132" s="5">
        <f t="shared" si="909"/>
        <v>8</v>
      </c>
      <c r="M3132" s="5">
        <f t="shared" si="910"/>
        <v>2024</v>
      </c>
      <c r="N3132" s="12">
        <v>16280</v>
      </c>
      <c r="O3132" s="12">
        <f>-13560.1-2719.9</f>
        <v>-16280</v>
      </c>
      <c r="P3132" s="6">
        <f t="shared" si="915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3"/>
        <v>8</v>
      </c>
      <c r="C3133" s="5">
        <f t="shared" si="914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08"/>
        <v>45511</v>
      </c>
      <c r="L3133" s="5">
        <f t="shared" si="909"/>
        <v>8</v>
      </c>
      <c r="M3133" s="5">
        <f t="shared" si="910"/>
        <v>2024</v>
      </c>
      <c r="N3133" s="12">
        <v>5490</v>
      </c>
      <c r="O3133" s="6">
        <f t="shared" si="920"/>
        <v>-5490</v>
      </c>
      <c r="P3133" s="6">
        <f t="shared" si="915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3"/>
        <v>8</v>
      </c>
      <c r="C3134" s="5">
        <f t="shared" si="914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08"/>
        <v>45511</v>
      </c>
      <c r="L3134" s="5">
        <f t="shared" si="909"/>
        <v>8</v>
      </c>
      <c r="M3134" s="5">
        <f t="shared" si="910"/>
        <v>2024</v>
      </c>
      <c r="N3134" s="12">
        <v>3600</v>
      </c>
      <c r="O3134" s="6">
        <f t="shared" si="920"/>
        <v>-3600</v>
      </c>
      <c r="P3134" s="6">
        <f t="shared" si="915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3"/>
        <v>8</v>
      </c>
      <c r="C3135" s="5">
        <f t="shared" si="914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08"/>
        <v>45511</v>
      </c>
      <c r="L3135" s="5">
        <f t="shared" si="909"/>
        <v>8</v>
      </c>
      <c r="M3135" s="5">
        <f t="shared" si="910"/>
        <v>2024</v>
      </c>
      <c r="N3135" s="12">
        <v>380</v>
      </c>
      <c r="O3135" s="6">
        <f t="shared" si="920"/>
        <v>-380</v>
      </c>
      <c r="P3135" s="6">
        <f t="shared" si="915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3"/>
        <v>8</v>
      </c>
      <c r="C3136" s="5">
        <f t="shared" si="914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08"/>
        <v>45511</v>
      </c>
      <c r="L3136" s="5">
        <f t="shared" si="909"/>
        <v>8</v>
      </c>
      <c r="M3136" s="5">
        <f t="shared" si="910"/>
        <v>2024</v>
      </c>
      <c r="N3136" s="12">
        <v>975</v>
      </c>
      <c r="O3136" s="6">
        <f t="shared" si="920"/>
        <v>-975</v>
      </c>
      <c r="P3136" s="6">
        <f t="shared" si="915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3"/>
        <v>8</v>
      </c>
      <c r="C3137" s="5">
        <f t="shared" si="914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08"/>
        <v>45511</v>
      </c>
      <c r="L3137" s="5">
        <f t="shared" si="909"/>
        <v>8</v>
      </c>
      <c r="M3137" s="5">
        <f t="shared" si="910"/>
        <v>2024</v>
      </c>
      <c r="N3137" s="12">
        <v>1738</v>
      </c>
      <c r="O3137" s="6">
        <f t="shared" ref="O3137:O3138" si="921">-N3137</f>
        <v>-1738</v>
      </c>
      <c r="P3137" s="6">
        <f t="shared" si="915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3"/>
        <v>8</v>
      </c>
      <c r="C3138" s="5">
        <f t="shared" si="914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08"/>
        <v>45511</v>
      </c>
      <c r="L3138" s="5">
        <f t="shared" si="909"/>
        <v>8</v>
      </c>
      <c r="M3138" s="5">
        <f t="shared" si="910"/>
        <v>2024</v>
      </c>
      <c r="N3138" s="12">
        <v>405</v>
      </c>
      <c r="O3138" s="6">
        <f t="shared" si="921"/>
        <v>-405</v>
      </c>
      <c r="P3138" s="6">
        <f t="shared" si="915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3"/>
        <v>8</v>
      </c>
      <c r="C3139" s="5">
        <f t="shared" si="914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ref="K3139:K3202" si="922">A3139+J3139</f>
        <v>45557</v>
      </c>
      <c r="L3139" s="5">
        <f t="shared" ref="L3139:L3202" si="923">MONTH(K3139)</f>
        <v>9</v>
      </c>
      <c r="M3139" s="5">
        <f t="shared" ref="M3139:M3202" si="924">YEAR(K3139)</f>
        <v>2024</v>
      </c>
      <c r="N3139" s="12">
        <v>1738</v>
      </c>
      <c r="O3139" s="6">
        <f>-N3139</f>
        <v>-1738</v>
      </c>
      <c r="P3139" s="6">
        <f t="shared" si="915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3606</v>
      </c>
    </row>
    <row r="3140" spans="1:21" ht="15" customHeight="1" x14ac:dyDescent="0.35">
      <c r="A3140" s="4">
        <v>45512</v>
      </c>
      <c r="B3140" s="5">
        <f t="shared" si="913"/>
        <v>8</v>
      </c>
      <c r="C3140" s="5">
        <f t="shared" si="914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2"/>
        <v>45557</v>
      </c>
      <c r="L3140" s="5">
        <f t="shared" si="923"/>
        <v>9</v>
      </c>
      <c r="M3140" s="5">
        <f t="shared" si="924"/>
        <v>2024</v>
      </c>
      <c r="N3140" s="12">
        <v>234</v>
      </c>
      <c r="O3140" s="6">
        <f>-N3140</f>
        <v>-234</v>
      </c>
      <c r="P3140" s="6">
        <f t="shared" si="915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3606</v>
      </c>
    </row>
    <row r="3141" spans="1:21" ht="15" customHeight="1" x14ac:dyDescent="0.35">
      <c r="A3141" s="4">
        <v>45512</v>
      </c>
      <c r="B3141" s="5">
        <f t="shared" si="913"/>
        <v>8</v>
      </c>
      <c r="C3141" s="5">
        <f t="shared" si="914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2"/>
        <v>45557</v>
      </c>
      <c r="L3141" s="5">
        <f t="shared" si="923"/>
        <v>9</v>
      </c>
      <c r="M3141" s="5">
        <f t="shared" si="924"/>
        <v>2024</v>
      </c>
      <c r="N3141" s="12">
        <v>220</v>
      </c>
      <c r="O3141" s="6">
        <f>-N3141</f>
        <v>-220</v>
      </c>
      <c r="P3141" s="6">
        <f t="shared" si="915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3606</v>
      </c>
    </row>
    <row r="3142" spans="1:21" ht="15" customHeight="1" x14ac:dyDescent="0.35">
      <c r="A3142" s="4">
        <v>45516</v>
      </c>
      <c r="B3142" s="5">
        <f t="shared" si="913"/>
        <v>8</v>
      </c>
      <c r="C3142" s="5">
        <f t="shared" si="914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2"/>
        <v>45561</v>
      </c>
      <c r="L3142" s="5">
        <f t="shared" si="923"/>
        <v>9</v>
      </c>
      <c r="M3142" s="5">
        <f t="shared" si="924"/>
        <v>2024</v>
      </c>
      <c r="N3142" s="12">
        <v>130</v>
      </c>
      <c r="O3142" s="6">
        <f>-N3142</f>
        <v>-130</v>
      </c>
      <c r="P3142" s="6">
        <f t="shared" si="915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3606</v>
      </c>
    </row>
    <row r="3143" spans="1:21" ht="15" customHeight="1" x14ac:dyDescent="0.35">
      <c r="A3143" s="4">
        <v>45516</v>
      </c>
      <c r="B3143" s="5">
        <f t="shared" si="913"/>
        <v>8</v>
      </c>
      <c r="C3143" s="5">
        <f t="shared" si="914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2"/>
        <v>45516</v>
      </c>
      <c r="L3143" s="5">
        <f t="shared" si="923"/>
        <v>8</v>
      </c>
      <c r="M3143" s="5">
        <f t="shared" si="924"/>
        <v>2024</v>
      </c>
      <c r="N3143" s="12">
        <v>3520</v>
      </c>
      <c r="O3143" s="12"/>
      <c r="P3143" s="6">
        <f t="shared" si="915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5">
      <c r="A3144" s="4">
        <v>45516</v>
      </c>
      <c r="B3144" s="5">
        <f t="shared" si="913"/>
        <v>8</v>
      </c>
      <c r="C3144" s="5">
        <f t="shared" si="914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2"/>
        <v>45516</v>
      </c>
      <c r="L3144" s="5">
        <f t="shared" si="923"/>
        <v>8</v>
      </c>
      <c r="M3144" s="5">
        <f t="shared" si="924"/>
        <v>2024</v>
      </c>
      <c r="N3144" s="12">
        <v>675</v>
      </c>
      <c r="O3144" s="12"/>
      <c r="P3144" s="6">
        <f t="shared" si="915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5">
      <c r="A3145" s="4">
        <v>45517</v>
      </c>
      <c r="B3145" s="5">
        <f t="shared" si="913"/>
        <v>8</v>
      </c>
      <c r="C3145" s="5">
        <f t="shared" si="914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2"/>
        <v>45517</v>
      </c>
      <c r="L3145" s="5">
        <f t="shared" si="923"/>
        <v>8</v>
      </c>
      <c r="M3145" s="5">
        <f t="shared" si="924"/>
        <v>2024</v>
      </c>
      <c r="N3145" s="12">
        <v>110</v>
      </c>
      <c r="O3145" s="12"/>
      <c r="P3145" s="6">
        <f t="shared" si="915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5">
      <c r="A3146" s="4">
        <v>45516</v>
      </c>
      <c r="B3146" s="5">
        <f t="shared" si="913"/>
        <v>8</v>
      </c>
      <c r="C3146" s="5">
        <f t="shared" si="914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2"/>
        <v>45516</v>
      </c>
      <c r="L3146" s="5">
        <f t="shared" si="923"/>
        <v>8</v>
      </c>
      <c r="M3146" s="5">
        <f t="shared" si="924"/>
        <v>2024</v>
      </c>
      <c r="N3146" s="12">
        <v>1000</v>
      </c>
      <c r="O3146" s="6">
        <f t="shared" ref="O3146" si="925">-N3146</f>
        <v>-1000</v>
      </c>
      <c r="P3146" s="6">
        <f t="shared" si="915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3"/>
        <v>8</v>
      </c>
      <c r="C3147" s="5">
        <f t="shared" si="914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2"/>
        <v>45519</v>
      </c>
      <c r="L3147" s="5">
        <f t="shared" si="923"/>
        <v>8</v>
      </c>
      <c r="M3147" s="5">
        <f t="shared" si="924"/>
        <v>2024</v>
      </c>
      <c r="N3147" s="12">
        <v>250</v>
      </c>
      <c r="O3147" s="12"/>
      <c r="P3147" s="6">
        <f t="shared" si="915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5">
      <c r="A3148" s="4">
        <v>45520</v>
      </c>
      <c r="B3148" s="5">
        <f t="shared" si="913"/>
        <v>8</v>
      </c>
      <c r="C3148" s="5">
        <f t="shared" si="914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2"/>
        <v>45520</v>
      </c>
      <c r="L3148" s="5">
        <f t="shared" si="923"/>
        <v>8</v>
      </c>
      <c r="M3148" s="5">
        <f t="shared" si="924"/>
        <v>2024</v>
      </c>
      <c r="N3148" s="12">
        <v>1760</v>
      </c>
      <c r="O3148" s="12"/>
      <c r="P3148" s="6">
        <f t="shared" si="915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5">
      <c r="A3149" s="4">
        <v>45520</v>
      </c>
      <c r="B3149" s="5">
        <f t="shared" si="913"/>
        <v>8</v>
      </c>
      <c r="C3149" s="5">
        <f t="shared" si="914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2"/>
        <v>45520</v>
      </c>
      <c r="L3149" s="5">
        <f t="shared" si="923"/>
        <v>8</v>
      </c>
      <c r="M3149" s="5">
        <f t="shared" si="924"/>
        <v>2024</v>
      </c>
      <c r="N3149" s="12">
        <v>120</v>
      </c>
      <c r="O3149" s="12"/>
      <c r="P3149" s="6">
        <f t="shared" si="915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5">
      <c r="A3150" s="4">
        <v>45520</v>
      </c>
      <c r="B3150" s="5">
        <f t="shared" si="913"/>
        <v>8</v>
      </c>
      <c r="C3150" s="5">
        <f t="shared" si="914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2"/>
        <v>45520</v>
      </c>
      <c r="L3150" s="5">
        <f t="shared" si="923"/>
        <v>8</v>
      </c>
      <c r="M3150" s="5">
        <f t="shared" si="924"/>
        <v>2024</v>
      </c>
      <c r="N3150" s="12">
        <v>180</v>
      </c>
      <c r="O3150" s="12"/>
      <c r="P3150" s="6">
        <f t="shared" si="915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5">
      <c r="A3151" s="4">
        <v>45521</v>
      </c>
      <c r="B3151" s="5">
        <f t="shared" si="913"/>
        <v>8</v>
      </c>
      <c r="C3151" s="5">
        <f t="shared" si="914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2"/>
        <v>45521</v>
      </c>
      <c r="L3151" s="5">
        <f t="shared" si="923"/>
        <v>8</v>
      </c>
      <c r="M3151" s="5">
        <f t="shared" si="924"/>
        <v>2024</v>
      </c>
      <c r="N3151" s="12">
        <v>125</v>
      </c>
      <c r="O3151" s="6">
        <f t="shared" ref="O3151:O3154" si="926">-N3151</f>
        <v>-125</v>
      </c>
      <c r="P3151" s="6">
        <f t="shared" si="915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3"/>
        <v>8</v>
      </c>
      <c r="C3152" s="5">
        <f t="shared" si="914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2"/>
        <v>45521</v>
      </c>
      <c r="L3152" s="5">
        <f t="shared" si="923"/>
        <v>8</v>
      </c>
      <c r="M3152" s="5">
        <f t="shared" si="924"/>
        <v>2024</v>
      </c>
      <c r="N3152" s="12">
        <v>3256</v>
      </c>
      <c r="O3152" s="6">
        <f t="shared" si="926"/>
        <v>-3256</v>
      </c>
      <c r="P3152" s="6">
        <f t="shared" si="915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3"/>
        <v>8</v>
      </c>
      <c r="C3153" s="5">
        <f t="shared" si="914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2"/>
        <v>45521</v>
      </c>
      <c r="L3153" s="5">
        <f t="shared" si="923"/>
        <v>8</v>
      </c>
      <c r="M3153" s="5">
        <f t="shared" si="924"/>
        <v>2024</v>
      </c>
      <c r="N3153" s="12">
        <v>1098</v>
      </c>
      <c r="O3153" s="6">
        <f t="shared" si="926"/>
        <v>-1098</v>
      </c>
      <c r="P3153" s="6">
        <f t="shared" si="915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3"/>
        <v>8</v>
      </c>
      <c r="C3154" s="5">
        <f t="shared" si="914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2"/>
        <v>45521</v>
      </c>
      <c r="L3154" s="5">
        <f t="shared" si="923"/>
        <v>8</v>
      </c>
      <c r="M3154" s="5">
        <f t="shared" si="924"/>
        <v>2024</v>
      </c>
      <c r="N3154" s="12">
        <v>380</v>
      </c>
      <c r="O3154" s="6">
        <f t="shared" si="926"/>
        <v>-380</v>
      </c>
      <c r="P3154" s="6">
        <f t="shared" si="915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3"/>
        <v>8</v>
      </c>
      <c r="C3155" s="5">
        <f t="shared" si="914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2"/>
        <v>45521</v>
      </c>
      <c r="L3155" s="5">
        <f t="shared" si="923"/>
        <v>8</v>
      </c>
      <c r="M3155" s="5">
        <f t="shared" si="924"/>
        <v>2024</v>
      </c>
      <c r="N3155" s="12">
        <v>175</v>
      </c>
      <c r="O3155" s="12"/>
      <c r="P3155" s="6">
        <f t="shared" si="915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5">
      <c r="A3156" s="4">
        <v>45525</v>
      </c>
      <c r="B3156" s="5">
        <f t="shared" si="913"/>
        <v>8</v>
      </c>
      <c r="C3156" s="5">
        <f t="shared" si="914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2"/>
        <v>45525</v>
      </c>
      <c r="L3156" s="5">
        <f t="shared" si="923"/>
        <v>8</v>
      </c>
      <c r="M3156" s="5">
        <f t="shared" si="924"/>
        <v>2024</v>
      </c>
      <c r="N3156" s="12">
        <v>187.5</v>
      </c>
      <c r="O3156" s="6">
        <f t="shared" ref="O3156" si="927">-N3156</f>
        <v>-187.5</v>
      </c>
      <c r="P3156" s="6">
        <f t="shared" si="915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28">MONTH(A3157)</f>
        <v>8</v>
      </c>
      <c r="C3157" s="5">
        <f t="shared" ref="C3157:C3185" si="929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2"/>
        <v>45525</v>
      </c>
      <c r="L3157" s="5">
        <f t="shared" si="923"/>
        <v>8</v>
      </c>
      <c r="M3157" s="5">
        <f t="shared" si="924"/>
        <v>2024</v>
      </c>
      <c r="N3157" s="12">
        <v>4884</v>
      </c>
      <c r="O3157" s="12">
        <f>-2788.6-2095.4</f>
        <v>-4884</v>
      </c>
      <c r="P3157" s="6">
        <f t="shared" ref="P3157:P3220" si="930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28"/>
        <v>8</v>
      </c>
      <c r="C3158" s="5">
        <f t="shared" si="929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2"/>
        <v>45525</v>
      </c>
      <c r="L3158" s="5">
        <f t="shared" si="923"/>
        <v>8</v>
      </c>
      <c r="M3158" s="5">
        <f t="shared" si="924"/>
        <v>2024</v>
      </c>
      <c r="N3158" s="12">
        <v>1830</v>
      </c>
      <c r="O3158" s="6">
        <f t="shared" ref="O3158:O3161" si="931">-N3158</f>
        <v>-1830</v>
      </c>
      <c r="P3158" s="6">
        <f t="shared" si="930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28"/>
        <v>8</v>
      </c>
      <c r="C3159" s="5">
        <f t="shared" si="929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2"/>
        <v>45525</v>
      </c>
      <c r="L3159" s="5">
        <f t="shared" si="923"/>
        <v>8</v>
      </c>
      <c r="M3159" s="5">
        <f t="shared" si="924"/>
        <v>2024</v>
      </c>
      <c r="N3159" s="12">
        <v>1200</v>
      </c>
      <c r="O3159" s="6">
        <f t="shared" si="931"/>
        <v>-1200</v>
      </c>
      <c r="P3159" s="6">
        <f t="shared" si="930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28"/>
        <v>8</v>
      </c>
      <c r="C3160" s="5">
        <f t="shared" si="929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2"/>
        <v>45525</v>
      </c>
      <c r="L3160" s="5">
        <f t="shared" si="923"/>
        <v>8</v>
      </c>
      <c r="M3160" s="5">
        <f t="shared" si="924"/>
        <v>2024</v>
      </c>
      <c r="N3160" s="12">
        <v>380</v>
      </c>
      <c r="O3160" s="6">
        <f t="shared" si="931"/>
        <v>-380</v>
      </c>
      <c r="P3160" s="6">
        <f t="shared" si="930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28"/>
        <v>8</v>
      </c>
      <c r="C3161" s="5">
        <f t="shared" si="929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2"/>
        <v>45525</v>
      </c>
      <c r="L3161" s="5">
        <f t="shared" si="923"/>
        <v>8</v>
      </c>
      <c r="M3161" s="5">
        <f t="shared" si="924"/>
        <v>2024</v>
      </c>
      <c r="N3161" s="12">
        <v>975</v>
      </c>
      <c r="O3161" s="6">
        <f t="shared" si="931"/>
        <v>-975</v>
      </c>
      <c r="P3161" s="6">
        <f t="shared" si="930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28"/>
        <v>8</v>
      </c>
      <c r="C3162" s="5">
        <f t="shared" si="929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2"/>
        <v>45525</v>
      </c>
      <c r="L3162" s="5">
        <f t="shared" si="923"/>
        <v>8</v>
      </c>
      <c r="M3162" s="5">
        <f t="shared" si="924"/>
        <v>2024</v>
      </c>
      <c r="N3162" s="12">
        <v>3520</v>
      </c>
      <c r="O3162" s="12"/>
      <c r="P3162" s="6">
        <f t="shared" si="930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5">
      <c r="A3163" s="4">
        <v>45525</v>
      </c>
      <c r="B3163" s="5">
        <f t="shared" si="928"/>
        <v>8</v>
      </c>
      <c r="C3163" s="5">
        <f t="shared" si="929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2"/>
        <v>45525</v>
      </c>
      <c r="L3163" s="5">
        <f t="shared" si="923"/>
        <v>8</v>
      </c>
      <c r="M3163" s="5">
        <f t="shared" si="924"/>
        <v>2024</v>
      </c>
      <c r="N3163" s="12">
        <v>1108.4000000000001</v>
      </c>
      <c r="O3163" s="12"/>
      <c r="P3163" s="6">
        <f t="shared" si="930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5">
      <c r="A3164" s="4">
        <v>45525</v>
      </c>
      <c r="B3164" s="5">
        <f t="shared" si="928"/>
        <v>8</v>
      </c>
      <c r="C3164" s="5">
        <f t="shared" si="929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2"/>
        <v>45525</v>
      </c>
      <c r="L3164" s="5">
        <f t="shared" si="923"/>
        <v>8</v>
      </c>
      <c r="M3164" s="5">
        <f t="shared" si="924"/>
        <v>2024</v>
      </c>
      <c r="N3164" s="12">
        <v>1684.8</v>
      </c>
      <c r="O3164" s="12"/>
      <c r="P3164" s="6">
        <f t="shared" si="930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5">
      <c r="A3165" s="4">
        <v>45525</v>
      </c>
      <c r="B3165" s="5">
        <f t="shared" si="928"/>
        <v>8</v>
      </c>
      <c r="C3165" s="5">
        <f t="shared" si="929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2"/>
        <v>45525</v>
      </c>
      <c r="L3165" s="5">
        <f t="shared" si="923"/>
        <v>8</v>
      </c>
      <c r="M3165" s="5">
        <f t="shared" si="924"/>
        <v>2024</v>
      </c>
      <c r="N3165" s="12">
        <v>280</v>
      </c>
      <c r="O3165" s="12"/>
      <c r="P3165" s="6">
        <f t="shared" si="930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5">
      <c r="A3166" s="4">
        <v>45525</v>
      </c>
      <c r="B3166" s="5">
        <f t="shared" si="928"/>
        <v>8</v>
      </c>
      <c r="C3166" s="5">
        <f t="shared" si="929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2"/>
        <v>45525</v>
      </c>
      <c r="L3166" s="5">
        <f t="shared" si="923"/>
        <v>8</v>
      </c>
      <c r="M3166" s="5">
        <f t="shared" si="924"/>
        <v>2024</v>
      </c>
      <c r="N3166" s="12">
        <v>563.20000000000005</v>
      </c>
      <c r="O3166" s="12"/>
      <c r="P3166" s="6">
        <f t="shared" si="930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5">
      <c r="A3167" s="4">
        <v>45525</v>
      </c>
      <c r="B3167" s="5">
        <f t="shared" si="928"/>
        <v>8</v>
      </c>
      <c r="C3167" s="5">
        <f t="shared" si="929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2"/>
        <v>45525</v>
      </c>
      <c r="L3167" s="5">
        <f t="shared" si="923"/>
        <v>8</v>
      </c>
      <c r="M3167" s="5">
        <f t="shared" si="924"/>
        <v>2024</v>
      </c>
      <c r="N3167" s="12">
        <v>190</v>
      </c>
      <c r="O3167" s="12"/>
      <c r="P3167" s="6">
        <f t="shared" si="930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5">
      <c r="A3168" s="4">
        <v>45525</v>
      </c>
      <c r="B3168" s="5">
        <f t="shared" si="928"/>
        <v>8</v>
      </c>
      <c r="C3168" s="5">
        <f t="shared" si="929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2"/>
        <v>45525</v>
      </c>
      <c r="L3168" s="5">
        <f t="shared" si="923"/>
        <v>8</v>
      </c>
      <c r="M3168" s="5">
        <f t="shared" si="924"/>
        <v>2024</v>
      </c>
      <c r="N3168" s="12">
        <v>320</v>
      </c>
      <c r="O3168" s="12"/>
      <c r="P3168" s="6">
        <f t="shared" si="930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5">
      <c r="A3169" s="4">
        <v>45525</v>
      </c>
      <c r="B3169" s="5">
        <f t="shared" si="928"/>
        <v>8</v>
      </c>
      <c r="C3169" s="5">
        <f t="shared" si="929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2"/>
        <v>45525</v>
      </c>
      <c r="L3169" s="5">
        <f t="shared" si="923"/>
        <v>8</v>
      </c>
      <c r="M3169" s="5">
        <f t="shared" si="924"/>
        <v>2024</v>
      </c>
      <c r="N3169" s="12">
        <v>360</v>
      </c>
      <c r="O3169" s="12"/>
      <c r="P3169" s="6">
        <f t="shared" si="930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5">
      <c r="A3170" s="4">
        <v>45523</v>
      </c>
      <c r="B3170" s="5">
        <f t="shared" si="928"/>
        <v>8</v>
      </c>
      <c r="C3170" s="5">
        <f t="shared" si="929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2"/>
        <v>45643</v>
      </c>
      <c r="L3170" s="5">
        <f t="shared" si="923"/>
        <v>12</v>
      </c>
      <c r="M3170" s="5">
        <f t="shared" si="924"/>
        <v>2024</v>
      </c>
      <c r="N3170" s="12">
        <v>476</v>
      </c>
      <c r="O3170" s="6">
        <f t="shared" ref="O3170:O3172" si="932">-N3170</f>
        <v>-476</v>
      </c>
      <c r="P3170" s="6">
        <f t="shared" si="930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28"/>
        <v>8</v>
      </c>
      <c r="C3171" s="5">
        <f t="shared" si="929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2"/>
        <v>45643</v>
      </c>
      <c r="L3171" s="5">
        <f t="shared" si="923"/>
        <v>12</v>
      </c>
      <c r="M3171" s="5">
        <f t="shared" si="924"/>
        <v>2024</v>
      </c>
      <c r="N3171" s="12">
        <v>240</v>
      </c>
      <c r="O3171" s="6">
        <f t="shared" si="932"/>
        <v>-240</v>
      </c>
      <c r="P3171" s="6">
        <f t="shared" si="930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28"/>
        <v>8</v>
      </c>
      <c r="C3172" s="5">
        <f t="shared" si="929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2"/>
        <v>45643</v>
      </c>
      <c r="L3172" s="5">
        <f t="shared" si="923"/>
        <v>12</v>
      </c>
      <c r="M3172" s="5">
        <f t="shared" si="924"/>
        <v>2024</v>
      </c>
      <c r="N3172" s="12">
        <v>165</v>
      </c>
      <c r="O3172" s="6">
        <f t="shared" si="932"/>
        <v>-165</v>
      </c>
      <c r="P3172" s="6">
        <f t="shared" si="930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28"/>
        <v>8</v>
      </c>
      <c r="C3173" s="5">
        <f t="shared" si="929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2"/>
        <v>45526</v>
      </c>
      <c r="L3173" s="5">
        <f t="shared" si="923"/>
        <v>8</v>
      </c>
      <c r="M3173" s="5">
        <f t="shared" si="924"/>
        <v>2024</v>
      </c>
      <c r="N3173" s="12">
        <v>207</v>
      </c>
      <c r="O3173" s="6">
        <f t="shared" ref="O3173" si="933">-N3173</f>
        <v>-207</v>
      </c>
      <c r="P3173" s="6">
        <f t="shared" si="930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28"/>
        <v>8</v>
      </c>
      <c r="C3174" s="5">
        <f t="shared" si="929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2"/>
        <v>45526</v>
      </c>
      <c r="L3174" s="5">
        <f t="shared" si="923"/>
        <v>8</v>
      </c>
      <c r="M3174" s="5">
        <f t="shared" si="924"/>
        <v>2024</v>
      </c>
      <c r="N3174" s="12">
        <v>0</v>
      </c>
      <c r="O3174" s="12">
        <v>0</v>
      </c>
      <c r="P3174" s="6">
        <f t="shared" si="930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28"/>
        <v>8</v>
      </c>
      <c r="C3175" s="5">
        <f t="shared" si="929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2"/>
        <v>45531</v>
      </c>
      <c r="L3175" s="5">
        <f t="shared" si="923"/>
        <v>8</v>
      </c>
      <c r="M3175" s="5">
        <f t="shared" si="924"/>
        <v>2024</v>
      </c>
      <c r="N3175" s="12">
        <v>1760</v>
      </c>
      <c r="O3175" s="12"/>
      <c r="P3175" s="6">
        <f t="shared" si="930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5">
      <c r="A3176" s="4">
        <v>45531</v>
      </c>
      <c r="B3176" s="5">
        <f t="shared" si="928"/>
        <v>8</v>
      </c>
      <c r="C3176" s="5">
        <f t="shared" si="929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2"/>
        <v>45531</v>
      </c>
      <c r="L3176" s="5">
        <f t="shared" si="923"/>
        <v>8</v>
      </c>
      <c r="M3176" s="5">
        <f t="shared" si="924"/>
        <v>2024</v>
      </c>
      <c r="N3176" s="12">
        <v>405</v>
      </c>
      <c r="O3176" s="12"/>
      <c r="P3176" s="6">
        <f t="shared" si="930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5">
      <c r="A3177" s="4">
        <v>45531</v>
      </c>
      <c r="B3177" s="5">
        <f t="shared" si="928"/>
        <v>8</v>
      </c>
      <c r="C3177" s="5">
        <f t="shared" si="929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2"/>
        <v>45531</v>
      </c>
      <c r="L3177" s="5">
        <f t="shared" si="923"/>
        <v>8</v>
      </c>
      <c r="M3177" s="5">
        <f t="shared" si="924"/>
        <v>2024</v>
      </c>
      <c r="N3177" s="12">
        <v>187.5</v>
      </c>
      <c r="O3177" s="12"/>
      <c r="P3177" s="6">
        <f t="shared" si="930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5">
      <c r="A3178" s="4">
        <v>45531</v>
      </c>
      <c r="B3178" s="5">
        <f t="shared" si="928"/>
        <v>8</v>
      </c>
      <c r="C3178" s="5">
        <f t="shared" si="929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2"/>
        <v>45531</v>
      </c>
      <c r="L3178" s="5">
        <f t="shared" si="923"/>
        <v>8</v>
      </c>
      <c r="M3178" s="5">
        <f t="shared" si="924"/>
        <v>2024</v>
      </c>
      <c r="N3178" s="12">
        <v>420</v>
      </c>
      <c r="O3178" s="12"/>
      <c r="P3178" s="6">
        <f t="shared" si="930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29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2"/>
        <v>45532</v>
      </c>
      <c r="L3179" s="5">
        <f t="shared" si="923"/>
        <v>8</v>
      </c>
      <c r="M3179" s="5">
        <f t="shared" si="924"/>
        <v>2024</v>
      </c>
      <c r="N3179" s="12">
        <v>250</v>
      </c>
      <c r="O3179" s="6">
        <f t="shared" ref="O3179" si="934">-N3179</f>
        <v>-250</v>
      </c>
      <c r="P3179" s="6">
        <f t="shared" si="930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28"/>
        <v>8</v>
      </c>
      <c r="C3180" s="5">
        <f t="shared" si="929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2"/>
        <v>45532</v>
      </c>
      <c r="L3180" s="5">
        <f t="shared" si="923"/>
        <v>8</v>
      </c>
      <c r="M3180" s="5">
        <f t="shared" si="924"/>
        <v>2024</v>
      </c>
      <c r="N3180" s="12">
        <v>6512</v>
      </c>
      <c r="O3180" s="12">
        <f>-5269.6-1242.4</f>
        <v>-6512</v>
      </c>
      <c r="P3180" s="6">
        <f t="shared" si="930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28"/>
        <v>8</v>
      </c>
      <c r="C3181" s="5">
        <f t="shared" si="929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2"/>
        <v>45532</v>
      </c>
      <c r="L3181" s="5">
        <f t="shared" si="923"/>
        <v>8</v>
      </c>
      <c r="M3181" s="5">
        <f t="shared" si="924"/>
        <v>2024</v>
      </c>
      <c r="N3181" s="12">
        <v>2196</v>
      </c>
      <c r="O3181" s="6">
        <f t="shared" ref="O3181:O3185" si="935">-N3181</f>
        <v>-2196</v>
      </c>
      <c r="P3181" s="6">
        <f t="shared" si="930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28"/>
        <v>8</v>
      </c>
      <c r="C3182" s="5">
        <f t="shared" si="929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2"/>
        <v>45532</v>
      </c>
      <c r="L3182" s="5">
        <f t="shared" si="923"/>
        <v>8</v>
      </c>
      <c r="M3182" s="5">
        <f t="shared" si="924"/>
        <v>2024</v>
      </c>
      <c r="N3182" s="12">
        <v>1200</v>
      </c>
      <c r="O3182" s="6">
        <f t="shared" si="935"/>
        <v>-1200</v>
      </c>
      <c r="P3182" s="6">
        <f t="shared" si="930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28"/>
        <v>8</v>
      </c>
      <c r="C3183" s="5">
        <f t="shared" si="929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2"/>
        <v>45654</v>
      </c>
      <c r="L3183" s="5">
        <f t="shared" si="923"/>
        <v>12</v>
      </c>
      <c r="M3183" s="5">
        <f t="shared" si="924"/>
        <v>2024</v>
      </c>
      <c r="N3183" s="12">
        <v>1190</v>
      </c>
      <c r="O3183" s="6">
        <f t="shared" si="935"/>
        <v>-1190</v>
      </c>
      <c r="P3183" s="6">
        <f t="shared" si="930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28"/>
        <v>8</v>
      </c>
      <c r="C3184" s="5">
        <f t="shared" si="929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2"/>
        <v>45654</v>
      </c>
      <c r="L3184" s="5">
        <f t="shared" si="923"/>
        <v>12</v>
      </c>
      <c r="M3184" s="5">
        <f t="shared" si="924"/>
        <v>2024</v>
      </c>
      <c r="N3184" s="12">
        <v>900</v>
      </c>
      <c r="O3184" s="6">
        <f t="shared" si="935"/>
        <v>-900</v>
      </c>
      <c r="P3184" s="6">
        <f t="shared" si="930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28"/>
        <v>8</v>
      </c>
      <c r="C3185" s="5">
        <f t="shared" si="929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2"/>
        <v>45654</v>
      </c>
      <c r="L3185" s="5">
        <f t="shared" si="923"/>
        <v>12</v>
      </c>
      <c r="M3185" s="5">
        <f t="shared" si="924"/>
        <v>2024</v>
      </c>
      <c r="N3185" s="12">
        <v>360</v>
      </c>
      <c r="O3185" s="6">
        <f t="shared" si="935"/>
        <v>-360</v>
      </c>
      <c r="P3185" s="6">
        <f t="shared" si="930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36">MONTH(A3186)</f>
        <v>9</v>
      </c>
      <c r="C3186" s="5">
        <f t="shared" ref="C3186:C3249" si="937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2"/>
        <v>45537</v>
      </c>
      <c r="L3186" s="5">
        <f t="shared" si="923"/>
        <v>9</v>
      </c>
      <c r="M3186" s="5">
        <f t="shared" si="924"/>
        <v>2024</v>
      </c>
      <c r="N3186" s="12">
        <v>250</v>
      </c>
      <c r="O3186" s="6">
        <f t="shared" ref="O3186:O3189" si="938">-N3186</f>
        <v>-250</v>
      </c>
      <c r="P3186" s="12">
        <f t="shared" si="930"/>
        <v>0</v>
      </c>
      <c r="Q3186" s="7">
        <f t="shared" ref="Q3186:Q3249" si="939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36"/>
        <v>9</v>
      </c>
      <c r="C3187" s="5">
        <f t="shared" si="937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si="922"/>
        <v>45537</v>
      </c>
      <c r="L3187" s="5">
        <f t="shared" si="923"/>
        <v>9</v>
      </c>
      <c r="M3187" s="5">
        <f t="shared" si="924"/>
        <v>2024</v>
      </c>
      <c r="N3187" s="12">
        <v>6512</v>
      </c>
      <c r="O3187" s="6">
        <f t="shared" si="938"/>
        <v>-6512</v>
      </c>
      <c r="P3187" s="12">
        <f t="shared" si="930"/>
        <v>0</v>
      </c>
      <c r="Q3187" s="7">
        <f t="shared" si="939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36"/>
        <v>9</v>
      </c>
      <c r="C3188" s="5">
        <f t="shared" si="937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22"/>
        <v>45537</v>
      </c>
      <c r="L3188" s="5">
        <f t="shared" si="923"/>
        <v>9</v>
      </c>
      <c r="M3188" s="5">
        <f t="shared" si="924"/>
        <v>2024</v>
      </c>
      <c r="N3188" s="12">
        <v>2124</v>
      </c>
      <c r="O3188" s="6">
        <f t="shared" si="938"/>
        <v>-2124</v>
      </c>
      <c r="P3188" s="12">
        <f t="shared" si="930"/>
        <v>0</v>
      </c>
      <c r="Q3188" s="7">
        <f t="shared" si="939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36"/>
        <v>9</v>
      </c>
      <c r="C3189" s="5">
        <f t="shared" si="937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22"/>
        <v>45537</v>
      </c>
      <c r="L3189" s="5">
        <f t="shared" si="923"/>
        <v>9</v>
      </c>
      <c r="M3189" s="5">
        <f t="shared" si="924"/>
        <v>2024</v>
      </c>
      <c r="N3189" s="12">
        <v>1192.5</v>
      </c>
      <c r="O3189" s="6">
        <f t="shared" si="938"/>
        <v>-1192.5</v>
      </c>
      <c r="P3189" s="12">
        <f t="shared" si="930"/>
        <v>0</v>
      </c>
      <c r="Q3189" s="7">
        <f t="shared" si="939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36"/>
        <v>9</v>
      </c>
      <c r="C3190" s="5">
        <f t="shared" si="937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22"/>
        <v>45537</v>
      </c>
      <c r="L3190" s="5">
        <f t="shared" si="923"/>
        <v>9</v>
      </c>
      <c r="M3190" s="5">
        <f t="shared" si="924"/>
        <v>2024</v>
      </c>
      <c r="N3190" s="12">
        <v>1000</v>
      </c>
      <c r="O3190" s="12">
        <f>-283.1-716.9</f>
        <v>-1000</v>
      </c>
      <c r="P3190" s="12">
        <f t="shared" si="930"/>
        <v>0</v>
      </c>
      <c r="Q3190" s="7">
        <f t="shared" si="939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36"/>
        <v>9</v>
      </c>
      <c r="C3191" s="5">
        <f t="shared" si="937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22"/>
        <v>45582</v>
      </c>
      <c r="L3191" s="5">
        <f t="shared" si="923"/>
        <v>10</v>
      </c>
      <c r="M3191" s="5">
        <f t="shared" si="924"/>
        <v>2024</v>
      </c>
      <c r="N3191" s="12">
        <v>1738</v>
      </c>
      <c r="O3191" s="6">
        <f>-N3191</f>
        <v>-1738</v>
      </c>
      <c r="P3191" s="12">
        <f t="shared" si="930"/>
        <v>0</v>
      </c>
      <c r="Q3191" s="7">
        <f t="shared" si="939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3606</v>
      </c>
    </row>
    <row r="3192" spans="1:21" ht="15" customHeight="1" x14ac:dyDescent="0.35">
      <c r="A3192" s="4">
        <v>45537</v>
      </c>
      <c r="B3192" s="5">
        <f t="shared" si="936"/>
        <v>9</v>
      </c>
      <c r="C3192" s="5">
        <f t="shared" si="937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22"/>
        <v>45582</v>
      </c>
      <c r="L3192" s="5">
        <f t="shared" si="923"/>
        <v>10</v>
      </c>
      <c r="M3192" s="5">
        <f t="shared" si="924"/>
        <v>2024</v>
      </c>
      <c r="N3192" s="12">
        <v>220</v>
      </c>
      <c r="O3192" s="6">
        <f>-N3192</f>
        <v>-220</v>
      </c>
      <c r="P3192" s="12">
        <f t="shared" si="930"/>
        <v>0</v>
      </c>
      <c r="Q3192" s="7">
        <f t="shared" si="939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3606</v>
      </c>
    </row>
    <row r="3193" spans="1:21" ht="15" customHeight="1" x14ac:dyDescent="0.35">
      <c r="A3193" s="4">
        <v>45537</v>
      </c>
      <c r="B3193" s="5">
        <f t="shared" si="936"/>
        <v>9</v>
      </c>
      <c r="C3193" s="5">
        <f t="shared" si="937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22"/>
        <v>45537</v>
      </c>
      <c r="L3193" s="5">
        <f t="shared" si="923"/>
        <v>9</v>
      </c>
      <c r="M3193" s="5">
        <f t="shared" si="924"/>
        <v>2024</v>
      </c>
      <c r="N3193" s="12">
        <v>300</v>
      </c>
      <c r="O3193" s="6">
        <f t="shared" ref="O3193" si="940">-N3193</f>
        <v>-300</v>
      </c>
      <c r="P3193" s="12">
        <f t="shared" si="930"/>
        <v>0</v>
      </c>
      <c r="Q3193" s="7">
        <f t="shared" si="939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36"/>
        <v>9</v>
      </c>
      <c r="C3194" s="5">
        <f t="shared" si="937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22"/>
        <v>45537</v>
      </c>
      <c r="L3194" s="5">
        <f t="shared" si="923"/>
        <v>9</v>
      </c>
      <c r="M3194" s="5">
        <f t="shared" si="924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9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36"/>
        <v>9</v>
      </c>
      <c r="C3195" s="5">
        <f t="shared" si="937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22"/>
        <v>45538</v>
      </c>
      <c r="L3195" s="5">
        <f t="shared" si="923"/>
        <v>9</v>
      </c>
      <c r="M3195" s="5">
        <f t="shared" si="924"/>
        <v>2024</v>
      </c>
      <c r="N3195" s="12">
        <v>1760</v>
      </c>
      <c r="O3195" s="6">
        <f t="shared" ref="O3195:O3203" si="941">-N3195</f>
        <v>-1760</v>
      </c>
      <c r="P3195" s="12">
        <f t="shared" si="930"/>
        <v>0</v>
      </c>
      <c r="Q3195" s="7">
        <f t="shared" si="939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36"/>
        <v>9</v>
      </c>
      <c r="C3196" s="5">
        <f t="shared" si="937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22"/>
        <v>45538</v>
      </c>
      <c r="L3196" s="5">
        <f t="shared" si="923"/>
        <v>9</v>
      </c>
      <c r="M3196" s="5">
        <f t="shared" si="924"/>
        <v>2024</v>
      </c>
      <c r="N3196" s="12">
        <v>555</v>
      </c>
      <c r="O3196" s="6">
        <f t="shared" si="941"/>
        <v>-555</v>
      </c>
      <c r="P3196" s="12">
        <f t="shared" si="930"/>
        <v>0</v>
      </c>
      <c r="Q3196" s="7">
        <f t="shared" si="939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36"/>
        <v>9</v>
      </c>
      <c r="C3197" s="5">
        <f t="shared" si="937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22"/>
        <v>45538</v>
      </c>
      <c r="L3197" s="5">
        <f t="shared" si="923"/>
        <v>9</v>
      </c>
      <c r="M3197" s="5">
        <f t="shared" si="924"/>
        <v>2024</v>
      </c>
      <c r="N3197" s="12">
        <v>95</v>
      </c>
      <c r="O3197" s="6">
        <f t="shared" si="941"/>
        <v>-95</v>
      </c>
      <c r="P3197" s="12">
        <f t="shared" si="930"/>
        <v>0</v>
      </c>
      <c r="Q3197" s="7">
        <f t="shared" si="939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36"/>
        <v>9</v>
      </c>
      <c r="C3198" s="5">
        <f t="shared" si="937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22"/>
        <v>45541</v>
      </c>
      <c r="L3198" s="5">
        <f t="shared" si="923"/>
        <v>9</v>
      </c>
      <c r="M3198" s="5">
        <f t="shared" si="924"/>
        <v>2024</v>
      </c>
      <c r="N3198" s="12">
        <v>625</v>
      </c>
      <c r="O3198" s="6">
        <f t="shared" si="941"/>
        <v>-625</v>
      </c>
      <c r="P3198" s="12">
        <f t="shared" si="930"/>
        <v>0</v>
      </c>
      <c r="Q3198" s="7">
        <f t="shared" si="939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36"/>
        <v>9</v>
      </c>
      <c r="C3199" s="5">
        <f t="shared" si="937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22"/>
        <v>45541</v>
      </c>
      <c r="L3199" s="5">
        <f t="shared" si="923"/>
        <v>9</v>
      </c>
      <c r="M3199" s="5">
        <f t="shared" si="924"/>
        <v>2024</v>
      </c>
      <c r="N3199" s="12">
        <v>16280</v>
      </c>
      <c r="O3199" s="6">
        <f t="shared" si="941"/>
        <v>-16280</v>
      </c>
      <c r="P3199" s="12">
        <f t="shared" si="930"/>
        <v>0</v>
      </c>
      <c r="Q3199" s="7">
        <f t="shared" si="939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36"/>
        <v>9</v>
      </c>
      <c r="C3200" s="5">
        <f t="shared" si="937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22"/>
        <v>45541</v>
      </c>
      <c r="L3200" s="5">
        <f t="shared" si="923"/>
        <v>9</v>
      </c>
      <c r="M3200" s="5">
        <f t="shared" si="924"/>
        <v>2024</v>
      </c>
      <c r="N3200" s="12">
        <v>6372</v>
      </c>
      <c r="O3200" s="6">
        <f t="shared" si="941"/>
        <v>-6372</v>
      </c>
      <c r="P3200" s="12">
        <f t="shared" si="930"/>
        <v>0</v>
      </c>
      <c r="Q3200" s="7">
        <f t="shared" si="939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36"/>
        <v>9</v>
      </c>
      <c r="C3201" s="5">
        <f t="shared" si="937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22"/>
        <v>45541</v>
      </c>
      <c r="L3201" s="5">
        <f t="shared" si="923"/>
        <v>9</v>
      </c>
      <c r="M3201" s="5">
        <f t="shared" si="924"/>
        <v>2024</v>
      </c>
      <c r="N3201" s="12">
        <v>4054.5</v>
      </c>
      <c r="O3201" s="6">
        <f t="shared" si="941"/>
        <v>-4054.5</v>
      </c>
      <c r="P3201" s="12">
        <f t="shared" si="930"/>
        <v>0</v>
      </c>
      <c r="Q3201" s="7">
        <f t="shared" si="939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36"/>
        <v>9</v>
      </c>
      <c r="C3202" s="5">
        <f t="shared" si="937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22"/>
        <v>45541</v>
      </c>
      <c r="L3202" s="5">
        <f t="shared" si="923"/>
        <v>9</v>
      </c>
      <c r="M3202" s="5">
        <f t="shared" si="924"/>
        <v>2024</v>
      </c>
      <c r="N3202" s="12">
        <v>1000</v>
      </c>
      <c r="O3202" s="6">
        <f t="shared" si="941"/>
        <v>-1000</v>
      </c>
      <c r="P3202" s="12">
        <f t="shared" si="930"/>
        <v>0</v>
      </c>
      <c r="Q3202" s="7">
        <f t="shared" si="939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36"/>
        <v>9</v>
      </c>
      <c r="C3203" s="5">
        <f t="shared" si="937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ref="K3203:K3266" si="942">A3203+J3203</f>
        <v>45541</v>
      </c>
      <c r="L3203" s="5">
        <f t="shared" ref="L3203:L3266" si="943">MONTH(K3203)</f>
        <v>9</v>
      </c>
      <c r="M3203" s="5">
        <f t="shared" ref="M3203:M3266" si="944">YEAR(K3203)</f>
        <v>2024</v>
      </c>
      <c r="N3203" s="12">
        <v>380</v>
      </c>
      <c r="O3203" s="6">
        <f t="shared" si="941"/>
        <v>-380</v>
      </c>
      <c r="P3203" s="12">
        <f t="shared" si="930"/>
        <v>0</v>
      </c>
      <c r="Q3203" s="7">
        <f t="shared" si="939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36"/>
        <v>9</v>
      </c>
      <c r="C3204" s="5">
        <f t="shared" si="937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2"/>
        <v>45542</v>
      </c>
      <c r="L3204" s="5">
        <f t="shared" si="943"/>
        <v>9</v>
      </c>
      <c r="M3204" s="5">
        <f t="shared" si="944"/>
        <v>2024</v>
      </c>
      <c r="N3204" s="12">
        <v>1672</v>
      </c>
      <c r="O3204" s="12">
        <f>-200-1472</f>
        <v>-1672</v>
      </c>
      <c r="P3204" s="12">
        <f t="shared" si="930"/>
        <v>0</v>
      </c>
      <c r="Q3204" s="7">
        <f t="shared" si="939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36"/>
        <v>9</v>
      </c>
      <c r="C3205" s="5">
        <f t="shared" si="937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2"/>
        <v>45542</v>
      </c>
      <c r="L3205" s="5">
        <f t="shared" si="943"/>
        <v>9</v>
      </c>
      <c r="M3205" s="5">
        <f t="shared" si="944"/>
        <v>2024</v>
      </c>
      <c r="N3205" s="12">
        <v>420</v>
      </c>
      <c r="O3205" s="6">
        <f t="shared" ref="O3205:O3207" si="945">-N3205</f>
        <v>-420</v>
      </c>
      <c r="P3205" s="12">
        <f t="shared" si="930"/>
        <v>0</v>
      </c>
      <c r="Q3205" s="7">
        <f t="shared" si="939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36"/>
        <v>9</v>
      </c>
      <c r="C3206" s="5">
        <f t="shared" si="937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2"/>
        <v>45542</v>
      </c>
      <c r="L3206" s="5">
        <f t="shared" si="943"/>
        <v>9</v>
      </c>
      <c r="M3206" s="5">
        <f t="shared" si="944"/>
        <v>2024</v>
      </c>
      <c r="N3206" s="12">
        <v>110</v>
      </c>
      <c r="O3206" s="6">
        <f t="shared" si="945"/>
        <v>-110</v>
      </c>
      <c r="P3206" s="12">
        <f t="shared" si="930"/>
        <v>0</v>
      </c>
      <c r="Q3206" s="7">
        <f t="shared" si="939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36"/>
        <v>9</v>
      </c>
      <c r="C3207" s="5">
        <f t="shared" si="937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2"/>
        <v>45542</v>
      </c>
      <c r="L3207" s="5">
        <f t="shared" si="943"/>
        <v>9</v>
      </c>
      <c r="M3207" s="5">
        <f t="shared" si="944"/>
        <v>2024</v>
      </c>
      <c r="N3207" s="12">
        <v>62.5</v>
      </c>
      <c r="O3207" s="6">
        <f t="shared" si="945"/>
        <v>-62.5</v>
      </c>
      <c r="P3207" s="12">
        <f t="shared" si="930"/>
        <v>0</v>
      </c>
      <c r="Q3207" s="7">
        <f t="shared" si="939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36"/>
        <v>9</v>
      </c>
      <c r="C3208" s="5">
        <f t="shared" si="937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2"/>
        <v>45543</v>
      </c>
      <c r="L3208" s="5">
        <f t="shared" si="943"/>
        <v>9</v>
      </c>
      <c r="M3208" s="5">
        <f t="shared" si="944"/>
        <v>2024</v>
      </c>
      <c r="N3208" s="12">
        <v>405</v>
      </c>
      <c r="O3208" s="12"/>
      <c r="P3208" s="12">
        <f t="shared" si="930"/>
        <v>405</v>
      </c>
      <c r="Q3208" s="7">
        <f t="shared" si="939"/>
        <v>5217446.3499999996</v>
      </c>
      <c r="R3208" s="44" t="str">
        <f>VLOOKUP(F3208,'Set up'!$A$2:$E$64,5,FALSE)</f>
        <v>Trsf</v>
      </c>
    </row>
    <row r="3209" spans="1:19" ht="15" customHeight="1" x14ac:dyDescent="0.35">
      <c r="A3209" s="4">
        <v>45543</v>
      </c>
      <c r="B3209" s="5">
        <f t="shared" si="936"/>
        <v>9</v>
      </c>
      <c r="C3209" s="5">
        <f t="shared" si="937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2"/>
        <v>45543</v>
      </c>
      <c r="L3209" s="5">
        <f t="shared" si="943"/>
        <v>9</v>
      </c>
      <c r="M3209" s="5">
        <f t="shared" si="944"/>
        <v>2024</v>
      </c>
      <c r="N3209" s="12">
        <v>110</v>
      </c>
      <c r="O3209" s="12"/>
      <c r="P3209" s="12">
        <f t="shared" si="930"/>
        <v>110</v>
      </c>
      <c r="Q3209" s="7">
        <f t="shared" si="939"/>
        <v>5217556.3499999996</v>
      </c>
      <c r="R3209" s="44" t="str">
        <f>VLOOKUP(F3209,'Set up'!$A$2:$E$64,5,FALSE)</f>
        <v>Trsf</v>
      </c>
    </row>
    <row r="3210" spans="1:19" ht="15" customHeight="1" x14ac:dyDescent="0.35">
      <c r="A3210" s="4">
        <v>45545</v>
      </c>
      <c r="B3210" s="5">
        <f t="shared" si="936"/>
        <v>9</v>
      </c>
      <c r="C3210" s="5">
        <f t="shared" si="937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2"/>
        <v>45665</v>
      </c>
      <c r="L3210" s="5">
        <f t="shared" si="943"/>
        <v>1</v>
      </c>
      <c r="M3210" s="5">
        <f t="shared" si="944"/>
        <v>2025</v>
      </c>
      <c r="N3210" s="12">
        <v>16060</v>
      </c>
      <c r="O3210" s="6">
        <f t="shared" ref="O3210:O3217" si="946">-N3210</f>
        <v>-16060</v>
      </c>
      <c r="P3210" s="12">
        <f t="shared" si="930"/>
        <v>0</v>
      </c>
      <c r="Q3210" s="7">
        <f t="shared" si="939"/>
        <v>5233616.3499999996</v>
      </c>
      <c r="R3210" s="44" t="str">
        <f>VLOOKUP(F3210,'Set up'!$A$2:$E$64,5,FALSE)</f>
        <v>Trsf</v>
      </c>
      <c r="S3210" s="1" t="s">
        <v>3610</v>
      </c>
    </row>
    <row r="3211" spans="1:19" ht="15" customHeight="1" x14ac:dyDescent="0.35">
      <c r="A3211" s="4">
        <v>45545</v>
      </c>
      <c r="B3211" s="5">
        <f t="shared" si="936"/>
        <v>9</v>
      </c>
      <c r="C3211" s="5">
        <f t="shared" si="937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2"/>
        <v>45665</v>
      </c>
      <c r="L3211" s="5">
        <f t="shared" si="943"/>
        <v>1</v>
      </c>
      <c r="M3211" s="5">
        <f t="shared" si="944"/>
        <v>2025</v>
      </c>
      <c r="N3211" s="12">
        <v>1740</v>
      </c>
      <c r="O3211" s="6">
        <f t="shared" si="946"/>
        <v>-1740</v>
      </c>
      <c r="P3211" s="12">
        <f t="shared" si="930"/>
        <v>0</v>
      </c>
      <c r="Q3211" s="7">
        <f t="shared" si="939"/>
        <v>5235356.3499999996</v>
      </c>
      <c r="R3211" s="44" t="str">
        <f>VLOOKUP(F3211,'Set up'!$A$2:$E$64,5,FALSE)</f>
        <v>Trsf</v>
      </c>
      <c r="S3211" s="1" t="s">
        <v>3610</v>
      </c>
    </row>
    <row r="3212" spans="1:19" ht="15" customHeight="1" x14ac:dyDescent="0.35">
      <c r="A3212" s="4">
        <v>45545</v>
      </c>
      <c r="B3212" s="5">
        <f t="shared" si="936"/>
        <v>9</v>
      </c>
      <c r="C3212" s="5">
        <f t="shared" si="937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2"/>
        <v>45665</v>
      </c>
      <c r="L3212" s="5">
        <f t="shared" si="943"/>
        <v>1</v>
      </c>
      <c r="M3212" s="5">
        <f t="shared" si="944"/>
        <v>2025</v>
      </c>
      <c r="N3212" s="12">
        <v>575</v>
      </c>
      <c r="O3212" s="6">
        <f t="shared" si="946"/>
        <v>-575</v>
      </c>
      <c r="P3212" s="12">
        <f t="shared" si="930"/>
        <v>0</v>
      </c>
      <c r="Q3212" s="7">
        <f t="shared" si="939"/>
        <v>5235931.3499999996</v>
      </c>
      <c r="R3212" s="44" t="str">
        <f>VLOOKUP(F3212,'Set up'!$A$2:$E$64,5,FALSE)</f>
        <v>Trsf</v>
      </c>
      <c r="S3212" s="1" t="s">
        <v>3610</v>
      </c>
    </row>
    <row r="3213" spans="1:19" ht="15" customHeight="1" x14ac:dyDescent="0.35">
      <c r="A3213" s="4">
        <v>45545</v>
      </c>
      <c r="B3213" s="5">
        <f t="shared" si="936"/>
        <v>9</v>
      </c>
      <c r="C3213" s="5">
        <f t="shared" si="937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2"/>
        <v>45665</v>
      </c>
      <c r="L3213" s="5">
        <f t="shared" si="943"/>
        <v>1</v>
      </c>
      <c r="M3213" s="5">
        <f t="shared" si="944"/>
        <v>2025</v>
      </c>
      <c r="N3213" s="12">
        <v>440</v>
      </c>
      <c r="O3213" s="6">
        <f t="shared" si="946"/>
        <v>-440</v>
      </c>
      <c r="P3213" s="12">
        <f t="shared" si="930"/>
        <v>0</v>
      </c>
      <c r="Q3213" s="7">
        <f t="shared" si="939"/>
        <v>5236371.3499999996</v>
      </c>
      <c r="R3213" s="44" t="str">
        <f>VLOOKUP(F3213,'Set up'!$A$2:$E$64,5,FALSE)</f>
        <v>Trsf</v>
      </c>
      <c r="S3213" s="1" t="s">
        <v>3610</v>
      </c>
    </row>
    <row r="3214" spans="1:19" ht="15" customHeight="1" x14ac:dyDescent="0.35">
      <c r="A3214" s="4">
        <v>45545</v>
      </c>
      <c r="B3214" s="5">
        <f t="shared" si="936"/>
        <v>9</v>
      </c>
      <c r="C3214" s="5">
        <f t="shared" si="937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2"/>
        <v>45665</v>
      </c>
      <c r="L3214" s="5">
        <f t="shared" si="943"/>
        <v>1</v>
      </c>
      <c r="M3214" s="5">
        <f t="shared" si="944"/>
        <v>2025</v>
      </c>
      <c r="N3214" s="12">
        <v>460.8</v>
      </c>
      <c r="O3214" s="6">
        <f t="shared" si="946"/>
        <v>-460.8</v>
      </c>
      <c r="P3214" s="12">
        <f t="shared" si="930"/>
        <v>0</v>
      </c>
      <c r="Q3214" s="7">
        <f t="shared" si="939"/>
        <v>5236832.1499999994</v>
      </c>
      <c r="R3214" s="44" t="str">
        <f>VLOOKUP(F3214,'Set up'!$A$2:$E$64,5,FALSE)</f>
        <v>Trsf</v>
      </c>
      <c r="S3214" s="1" t="s">
        <v>3610</v>
      </c>
    </row>
    <row r="3215" spans="1:19" ht="15" customHeight="1" x14ac:dyDescent="0.35">
      <c r="A3215" s="4">
        <v>45545</v>
      </c>
      <c r="B3215" s="5">
        <f t="shared" si="936"/>
        <v>9</v>
      </c>
      <c r="C3215" s="5">
        <f t="shared" si="937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2"/>
        <v>45665</v>
      </c>
      <c r="L3215" s="5">
        <f t="shared" si="943"/>
        <v>1</v>
      </c>
      <c r="M3215" s="5">
        <f t="shared" si="944"/>
        <v>2025</v>
      </c>
      <c r="N3215" s="12">
        <v>395</v>
      </c>
      <c r="O3215" s="6">
        <f t="shared" si="946"/>
        <v>-395</v>
      </c>
      <c r="P3215" s="12">
        <f t="shared" si="930"/>
        <v>0</v>
      </c>
      <c r="Q3215" s="7">
        <f t="shared" si="939"/>
        <v>5237227.1499999994</v>
      </c>
      <c r="R3215" s="44" t="str">
        <f>VLOOKUP(F3215,'Set up'!$A$2:$E$64,5,FALSE)</f>
        <v>Trsf</v>
      </c>
      <c r="S3215" s="1" t="s">
        <v>3610</v>
      </c>
    </row>
    <row r="3216" spans="1:19" ht="15" customHeight="1" x14ac:dyDescent="0.35">
      <c r="A3216" s="4">
        <v>45545</v>
      </c>
      <c r="B3216" s="5">
        <f t="shared" si="936"/>
        <v>9</v>
      </c>
      <c r="C3216" s="5">
        <f t="shared" si="937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2"/>
        <v>45665</v>
      </c>
      <c r="L3216" s="5">
        <f t="shared" si="943"/>
        <v>1</v>
      </c>
      <c r="M3216" s="5">
        <f t="shared" si="944"/>
        <v>2025</v>
      </c>
      <c r="N3216" s="12">
        <v>165</v>
      </c>
      <c r="O3216" s="6">
        <f t="shared" si="946"/>
        <v>-165</v>
      </c>
      <c r="P3216" s="12">
        <f t="shared" si="930"/>
        <v>0</v>
      </c>
      <c r="Q3216" s="7">
        <f t="shared" si="939"/>
        <v>5237392.1499999994</v>
      </c>
      <c r="R3216" s="44" t="str">
        <f>VLOOKUP(F3216,'Set up'!$A$2:$E$64,5,FALSE)</f>
        <v>Trsf</v>
      </c>
      <c r="S3216" s="1" t="s">
        <v>3610</v>
      </c>
    </row>
    <row r="3217" spans="1:19" ht="15" customHeight="1" x14ac:dyDescent="0.35">
      <c r="A3217" s="4">
        <v>45545</v>
      </c>
      <c r="B3217" s="5">
        <f t="shared" si="936"/>
        <v>9</v>
      </c>
      <c r="C3217" s="5">
        <f t="shared" si="937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2"/>
        <v>45665</v>
      </c>
      <c r="L3217" s="5">
        <f t="shared" si="943"/>
        <v>1</v>
      </c>
      <c r="M3217" s="5">
        <f t="shared" si="944"/>
        <v>2025</v>
      </c>
      <c r="N3217" s="12">
        <v>1190</v>
      </c>
      <c r="O3217" s="6">
        <f t="shared" si="946"/>
        <v>-1190</v>
      </c>
      <c r="P3217" s="12">
        <f t="shared" si="930"/>
        <v>0</v>
      </c>
      <c r="Q3217" s="7">
        <f t="shared" si="939"/>
        <v>5238582.1499999994</v>
      </c>
      <c r="R3217" s="44" t="str">
        <f>VLOOKUP(F3217,'Set up'!$A$2:$E$64,5,FALSE)</f>
        <v>Trsf</v>
      </c>
      <c r="S3217" s="1" t="s">
        <v>3610</v>
      </c>
    </row>
    <row r="3218" spans="1:19" ht="15" customHeight="1" x14ac:dyDescent="0.35">
      <c r="A3218" s="4">
        <v>45546</v>
      </c>
      <c r="B3218" s="5">
        <f t="shared" si="936"/>
        <v>9</v>
      </c>
      <c r="C3218" s="5">
        <f t="shared" si="937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2"/>
        <v>45546</v>
      </c>
      <c r="L3218" s="5">
        <f t="shared" si="943"/>
        <v>9</v>
      </c>
      <c r="M3218" s="5">
        <f t="shared" si="944"/>
        <v>2024</v>
      </c>
      <c r="N3218" s="12">
        <v>1760</v>
      </c>
      <c r="O3218" s="12"/>
      <c r="P3218" s="12">
        <f t="shared" si="930"/>
        <v>1760</v>
      </c>
      <c r="Q3218" s="7">
        <f t="shared" si="939"/>
        <v>5240342.1499999994</v>
      </c>
      <c r="R3218" s="44" t="str">
        <f>VLOOKUP(F3218,'Set up'!$A$2:$E$64,5,FALSE)</f>
        <v>Trsf</v>
      </c>
    </row>
    <row r="3219" spans="1:19" ht="15" customHeight="1" x14ac:dyDescent="0.35">
      <c r="A3219" s="4">
        <v>45546</v>
      </c>
      <c r="B3219" s="5">
        <f t="shared" si="936"/>
        <v>9</v>
      </c>
      <c r="C3219" s="5">
        <f t="shared" si="937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2"/>
        <v>45546</v>
      </c>
      <c r="L3219" s="5">
        <f t="shared" si="943"/>
        <v>9</v>
      </c>
      <c r="M3219" s="5">
        <f t="shared" si="944"/>
        <v>2024</v>
      </c>
      <c r="N3219" s="12">
        <v>187.5</v>
      </c>
      <c r="O3219" s="12"/>
      <c r="P3219" s="12">
        <f t="shared" si="930"/>
        <v>187.5</v>
      </c>
      <c r="Q3219" s="7">
        <f t="shared" si="939"/>
        <v>5240529.6499999994</v>
      </c>
      <c r="R3219" s="44" t="str">
        <f>VLOOKUP(F3219,'Set up'!$A$2:$E$64,5,FALSE)</f>
        <v>Trsf</v>
      </c>
    </row>
    <row r="3220" spans="1:19" ht="15" customHeight="1" x14ac:dyDescent="0.35">
      <c r="A3220" s="4">
        <v>45546</v>
      </c>
      <c r="B3220" s="5">
        <f t="shared" si="936"/>
        <v>9</v>
      </c>
      <c r="C3220" s="5">
        <f t="shared" si="937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2"/>
        <v>45546</v>
      </c>
      <c r="L3220" s="5">
        <f t="shared" si="943"/>
        <v>9</v>
      </c>
      <c r="M3220" s="5">
        <f t="shared" si="944"/>
        <v>2024</v>
      </c>
      <c r="N3220" s="12">
        <v>450</v>
      </c>
      <c r="O3220" s="12"/>
      <c r="P3220" s="12">
        <f t="shared" si="930"/>
        <v>450</v>
      </c>
      <c r="Q3220" s="7">
        <f t="shared" si="939"/>
        <v>5240979.6499999994</v>
      </c>
      <c r="R3220" s="44" t="str">
        <f>VLOOKUP(F3220,'Set up'!$A$2:$E$64,5,FALSE)</f>
        <v>Trsf</v>
      </c>
    </row>
    <row r="3221" spans="1:19" ht="15" customHeight="1" x14ac:dyDescent="0.35">
      <c r="A3221" s="4">
        <v>45549</v>
      </c>
      <c r="B3221" s="5">
        <f t="shared" si="936"/>
        <v>9</v>
      </c>
      <c r="C3221" s="5">
        <f t="shared" si="937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2"/>
        <v>45549</v>
      </c>
      <c r="L3221" s="5">
        <f t="shared" si="943"/>
        <v>9</v>
      </c>
      <c r="M3221" s="5">
        <f t="shared" si="944"/>
        <v>2024</v>
      </c>
      <c r="N3221" s="12">
        <v>312.5</v>
      </c>
      <c r="O3221" s="6">
        <f t="shared" ref="O3221:O3235" si="947">-N3221</f>
        <v>-312.5</v>
      </c>
      <c r="P3221" s="12">
        <f t="shared" ref="P3221:P3284" si="948">SUM(N3221+O3221)</f>
        <v>0</v>
      </c>
      <c r="Q3221" s="7">
        <f t="shared" si="939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36"/>
        <v>9</v>
      </c>
      <c r="C3222" s="5">
        <f t="shared" si="937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2"/>
        <v>45549</v>
      </c>
      <c r="L3222" s="5">
        <f t="shared" si="943"/>
        <v>9</v>
      </c>
      <c r="M3222" s="5">
        <f t="shared" si="944"/>
        <v>2024</v>
      </c>
      <c r="N3222" s="12">
        <v>8140</v>
      </c>
      <c r="O3222" s="6">
        <f t="shared" si="947"/>
        <v>-8140</v>
      </c>
      <c r="P3222" s="12">
        <f t="shared" si="948"/>
        <v>0</v>
      </c>
      <c r="Q3222" s="7">
        <f t="shared" si="939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36"/>
        <v>9</v>
      </c>
      <c r="C3223" s="5">
        <f t="shared" si="937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2"/>
        <v>45549</v>
      </c>
      <c r="L3223" s="5">
        <f t="shared" si="943"/>
        <v>9</v>
      </c>
      <c r="M3223" s="5">
        <f t="shared" si="944"/>
        <v>2024</v>
      </c>
      <c r="N3223" s="12">
        <v>2124</v>
      </c>
      <c r="O3223" s="6">
        <f t="shared" si="947"/>
        <v>-2124</v>
      </c>
      <c r="P3223" s="12">
        <f t="shared" si="948"/>
        <v>0</v>
      </c>
      <c r="Q3223" s="7">
        <f t="shared" si="939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36"/>
        <v>9</v>
      </c>
      <c r="C3224" s="5">
        <f t="shared" si="937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2"/>
        <v>45549</v>
      </c>
      <c r="L3224" s="5">
        <f t="shared" si="943"/>
        <v>9</v>
      </c>
      <c r="M3224" s="5">
        <f t="shared" si="944"/>
        <v>2024</v>
      </c>
      <c r="N3224" s="12">
        <v>954</v>
      </c>
      <c r="O3224" s="6">
        <f t="shared" si="947"/>
        <v>-954</v>
      </c>
      <c r="P3224" s="12">
        <f t="shared" si="948"/>
        <v>0</v>
      </c>
      <c r="Q3224" s="7">
        <f t="shared" si="939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36"/>
        <v>9</v>
      </c>
      <c r="C3225" s="5">
        <f t="shared" si="937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2"/>
        <v>45549</v>
      </c>
      <c r="L3225" s="5">
        <f t="shared" si="943"/>
        <v>9</v>
      </c>
      <c r="M3225" s="5">
        <f t="shared" si="944"/>
        <v>2024</v>
      </c>
      <c r="N3225" s="12">
        <v>1000</v>
      </c>
      <c r="O3225" s="6">
        <f t="shared" si="947"/>
        <v>-1000</v>
      </c>
      <c r="P3225" s="12">
        <f t="shared" si="948"/>
        <v>0</v>
      </c>
      <c r="Q3225" s="7">
        <f t="shared" si="939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36"/>
        <v>9</v>
      </c>
      <c r="C3226" s="5">
        <f t="shared" si="937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2"/>
        <v>45556</v>
      </c>
      <c r="L3226" s="5">
        <f t="shared" si="943"/>
        <v>9</v>
      </c>
      <c r="M3226" s="5">
        <f t="shared" si="944"/>
        <v>2024</v>
      </c>
      <c r="N3226" s="12">
        <v>187.5</v>
      </c>
      <c r="O3226" s="6">
        <f t="shared" si="947"/>
        <v>-187.5</v>
      </c>
      <c r="P3226" s="12">
        <f t="shared" si="948"/>
        <v>0</v>
      </c>
      <c r="Q3226" s="7">
        <f t="shared" si="939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36"/>
        <v>9</v>
      </c>
      <c r="C3227" s="5">
        <f t="shared" si="937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2"/>
        <v>45556</v>
      </c>
      <c r="L3227" s="5">
        <f t="shared" si="943"/>
        <v>9</v>
      </c>
      <c r="M3227" s="5">
        <f t="shared" si="944"/>
        <v>2024</v>
      </c>
      <c r="N3227" s="12">
        <v>1642.5</v>
      </c>
      <c r="O3227" s="6">
        <f t="shared" si="947"/>
        <v>-1642.5</v>
      </c>
      <c r="P3227" s="12">
        <f t="shared" si="948"/>
        <v>0</v>
      </c>
      <c r="Q3227" s="7">
        <f t="shared" si="939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36"/>
        <v>9</v>
      </c>
      <c r="C3228" s="5">
        <f t="shared" si="937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2"/>
        <v>45556</v>
      </c>
      <c r="L3228" s="5">
        <f t="shared" si="943"/>
        <v>9</v>
      </c>
      <c r="M3228" s="5">
        <f t="shared" si="944"/>
        <v>2024</v>
      </c>
      <c r="N3228" s="12">
        <v>3256</v>
      </c>
      <c r="O3228" s="6">
        <f t="shared" si="947"/>
        <v>-3256</v>
      </c>
      <c r="P3228" s="12">
        <f t="shared" si="948"/>
        <v>0</v>
      </c>
      <c r="Q3228" s="7">
        <f t="shared" si="939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36"/>
        <v>9</v>
      </c>
      <c r="C3229" s="5">
        <f t="shared" si="937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2"/>
        <v>45556</v>
      </c>
      <c r="L3229" s="5">
        <f t="shared" si="943"/>
        <v>9</v>
      </c>
      <c r="M3229" s="5">
        <f t="shared" si="944"/>
        <v>2024</v>
      </c>
      <c r="N3229" s="12">
        <v>1062</v>
      </c>
      <c r="O3229" s="6">
        <f t="shared" si="947"/>
        <v>-1062</v>
      </c>
      <c r="P3229" s="12">
        <f t="shared" si="948"/>
        <v>0</v>
      </c>
      <c r="Q3229" s="7">
        <f t="shared" si="939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36"/>
        <v>9</v>
      </c>
      <c r="C3230" s="5">
        <f t="shared" si="937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2"/>
        <v>45556</v>
      </c>
      <c r="L3230" s="5">
        <f t="shared" si="943"/>
        <v>9</v>
      </c>
      <c r="M3230" s="5">
        <f t="shared" si="944"/>
        <v>2024</v>
      </c>
      <c r="N3230" s="12">
        <v>238.5</v>
      </c>
      <c r="O3230" s="6">
        <f t="shared" si="947"/>
        <v>-238.5</v>
      </c>
      <c r="P3230" s="12">
        <f t="shared" si="948"/>
        <v>0</v>
      </c>
      <c r="Q3230" s="7">
        <f t="shared" si="939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36"/>
        <v>9</v>
      </c>
      <c r="C3231" s="5">
        <f t="shared" si="937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2"/>
        <v>45556</v>
      </c>
      <c r="L3231" s="5">
        <f t="shared" si="943"/>
        <v>9</v>
      </c>
      <c r="M3231" s="5">
        <f t="shared" si="944"/>
        <v>2024</v>
      </c>
      <c r="N3231" s="12">
        <v>380</v>
      </c>
      <c r="O3231" s="6">
        <f t="shared" si="947"/>
        <v>-380</v>
      </c>
      <c r="P3231" s="12">
        <f t="shared" si="948"/>
        <v>0</v>
      </c>
      <c r="Q3231" s="7">
        <f t="shared" si="939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36"/>
        <v>9</v>
      </c>
      <c r="C3232" s="5">
        <f t="shared" si="937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2"/>
        <v>45558</v>
      </c>
      <c r="L3232" s="5">
        <f t="shared" si="943"/>
        <v>9</v>
      </c>
      <c r="M3232" s="5">
        <f t="shared" si="944"/>
        <v>2024</v>
      </c>
      <c r="N3232" s="12">
        <v>250</v>
      </c>
      <c r="O3232" s="6">
        <f t="shared" si="947"/>
        <v>-250</v>
      </c>
      <c r="P3232" s="12">
        <f t="shared" si="948"/>
        <v>0</v>
      </c>
      <c r="Q3232" s="7">
        <f t="shared" si="939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36"/>
        <v>9</v>
      </c>
      <c r="C3233" s="5">
        <f t="shared" si="937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2"/>
        <v>45558</v>
      </c>
      <c r="L3233" s="5">
        <f t="shared" si="943"/>
        <v>9</v>
      </c>
      <c r="M3233" s="5">
        <f t="shared" si="944"/>
        <v>2024</v>
      </c>
      <c r="N3233" s="12">
        <v>6512</v>
      </c>
      <c r="O3233" s="6">
        <f t="shared" si="947"/>
        <v>-6512</v>
      </c>
      <c r="P3233" s="12">
        <f t="shared" si="948"/>
        <v>0</v>
      </c>
      <c r="Q3233" s="7">
        <f t="shared" si="939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36"/>
        <v>9</v>
      </c>
      <c r="C3234" s="5">
        <f t="shared" si="937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2"/>
        <v>45558</v>
      </c>
      <c r="L3234" s="5">
        <f t="shared" si="943"/>
        <v>9</v>
      </c>
      <c r="M3234" s="5">
        <f t="shared" si="944"/>
        <v>2024</v>
      </c>
      <c r="N3234" s="12">
        <v>2124</v>
      </c>
      <c r="O3234" s="6">
        <f t="shared" si="947"/>
        <v>-2124</v>
      </c>
      <c r="P3234" s="12">
        <f t="shared" si="948"/>
        <v>0</v>
      </c>
      <c r="Q3234" s="7">
        <f t="shared" si="939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36"/>
        <v>9</v>
      </c>
      <c r="C3235" s="5">
        <f t="shared" si="937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2"/>
        <v>45558</v>
      </c>
      <c r="L3235" s="5">
        <f t="shared" si="943"/>
        <v>9</v>
      </c>
      <c r="M3235" s="5">
        <f t="shared" si="944"/>
        <v>2024</v>
      </c>
      <c r="N3235" s="12">
        <v>1431</v>
      </c>
      <c r="O3235" s="6">
        <f t="shared" si="947"/>
        <v>-1431</v>
      </c>
      <c r="P3235" s="12">
        <f t="shared" si="948"/>
        <v>0</v>
      </c>
      <c r="Q3235" s="7">
        <f t="shared" si="939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36"/>
        <v>9</v>
      </c>
      <c r="C3236" s="5">
        <f t="shared" si="937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2"/>
        <v>45558</v>
      </c>
      <c r="L3236" s="5">
        <f t="shared" si="943"/>
        <v>9</v>
      </c>
      <c r="M3236" s="5">
        <f t="shared" si="944"/>
        <v>2024</v>
      </c>
      <c r="N3236" s="12">
        <v>975</v>
      </c>
      <c r="O3236" s="12">
        <f>-957.6-17.4</f>
        <v>-975</v>
      </c>
      <c r="P3236" s="12">
        <f t="shared" si="948"/>
        <v>0</v>
      </c>
      <c r="Q3236" s="7">
        <f t="shared" si="939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36"/>
        <v>9</v>
      </c>
      <c r="C3237" s="5">
        <f t="shared" si="937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2"/>
        <v>45560</v>
      </c>
      <c r="L3237" s="5">
        <f t="shared" si="943"/>
        <v>9</v>
      </c>
      <c r="M3237" s="5">
        <f t="shared" si="944"/>
        <v>2024</v>
      </c>
      <c r="N3237" s="12">
        <v>420</v>
      </c>
      <c r="O3237" s="6">
        <f t="shared" ref="O3237" si="949">-N3237</f>
        <v>-420</v>
      </c>
      <c r="P3237" s="12">
        <f t="shared" si="948"/>
        <v>0</v>
      </c>
      <c r="Q3237" s="7">
        <f t="shared" si="939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36"/>
        <v>9</v>
      </c>
      <c r="C3238" s="5">
        <f t="shared" si="937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2"/>
        <v>45561</v>
      </c>
      <c r="L3238" s="5">
        <f t="shared" si="943"/>
        <v>9</v>
      </c>
      <c r="M3238" s="5">
        <f t="shared" si="944"/>
        <v>2024</v>
      </c>
      <c r="N3238" s="98">
        <v>1760</v>
      </c>
      <c r="O3238" s="12"/>
      <c r="P3238" s="12">
        <f t="shared" si="948"/>
        <v>1760</v>
      </c>
      <c r="Q3238" s="7">
        <f t="shared" si="939"/>
        <v>5273748.6499999994</v>
      </c>
      <c r="R3238" s="44" t="str">
        <f>VLOOKUP(F3238,'Set up'!$A$2:$E$64,5,FALSE)</f>
        <v>Trsf</v>
      </c>
    </row>
    <row r="3239" spans="1:21" ht="15" customHeight="1" x14ac:dyDescent="0.35">
      <c r="A3239" s="4">
        <v>45561</v>
      </c>
      <c r="B3239" s="5">
        <f t="shared" si="936"/>
        <v>9</v>
      </c>
      <c r="C3239" s="5">
        <f t="shared" si="937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2"/>
        <v>45561</v>
      </c>
      <c r="L3239" s="5">
        <f t="shared" si="943"/>
        <v>9</v>
      </c>
      <c r="M3239" s="5">
        <f t="shared" si="944"/>
        <v>2024</v>
      </c>
      <c r="N3239" s="98">
        <v>405</v>
      </c>
      <c r="O3239" s="12"/>
      <c r="P3239" s="12">
        <f t="shared" si="948"/>
        <v>405</v>
      </c>
      <c r="Q3239" s="7">
        <f t="shared" si="939"/>
        <v>5274153.6499999994</v>
      </c>
      <c r="R3239" s="44" t="str">
        <f>VLOOKUP(F3239,'Set up'!$A$2:$E$64,5,FALSE)</f>
        <v>Trsf</v>
      </c>
    </row>
    <row r="3240" spans="1:21" ht="15" customHeight="1" x14ac:dyDescent="0.35">
      <c r="A3240" s="4">
        <v>45561</v>
      </c>
      <c r="B3240" s="5">
        <f t="shared" si="936"/>
        <v>9</v>
      </c>
      <c r="C3240" s="5">
        <f t="shared" si="937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2"/>
        <v>45561</v>
      </c>
      <c r="L3240" s="5">
        <f t="shared" si="943"/>
        <v>9</v>
      </c>
      <c r="M3240" s="5">
        <f t="shared" si="944"/>
        <v>2024</v>
      </c>
      <c r="N3240" s="98">
        <v>110</v>
      </c>
      <c r="O3240" s="12"/>
      <c r="P3240" s="12">
        <f t="shared" si="948"/>
        <v>110</v>
      </c>
      <c r="Q3240" s="7">
        <f t="shared" si="939"/>
        <v>5274263.6499999994</v>
      </c>
      <c r="R3240" s="44" t="str">
        <f>VLOOKUP(F3240,'Set up'!$A$2:$E$64,5,FALSE)</f>
        <v>Trsf</v>
      </c>
    </row>
    <row r="3241" spans="1:21" ht="15" customHeight="1" x14ac:dyDescent="0.35">
      <c r="A3241" s="4">
        <v>45561</v>
      </c>
      <c r="B3241" s="5">
        <f t="shared" si="936"/>
        <v>9</v>
      </c>
      <c r="C3241" s="5">
        <f t="shared" si="937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2"/>
        <v>45561</v>
      </c>
      <c r="L3241" s="5">
        <f t="shared" si="943"/>
        <v>9</v>
      </c>
      <c r="M3241" s="5">
        <f t="shared" si="944"/>
        <v>2024</v>
      </c>
      <c r="N3241" s="98">
        <v>390</v>
      </c>
      <c r="O3241" s="12"/>
      <c r="P3241" s="12">
        <f t="shared" si="948"/>
        <v>390</v>
      </c>
      <c r="Q3241" s="7">
        <f t="shared" si="939"/>
        <v>5274653.6499999994</v>
      </c>
      <c r="R3241" s="44" t="str">
        <f>VLOOKUP(F3241,'Set up'!$A$2:$E$64,5,FALSE)</f>
        <v>Trsf</v>
      </c>
    </row>
    <row r="3242" spans="1:21" ht="15" customHeight="1" x14ac:dyDescent="0.35">
      <c r="A3242" s="4">
        <v>45561</v>
      </c>
      <c r="B3242" s="5">
        <f t="shared" si="936"/>
        <v>9</v>
      </c>
      <c r="C3242" s="5">
        <f t="shared" si="937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2"/>
        <v>45561</v>
      </c>
      <c r="L3242" s="5">
        <f t="shared" si="943"/>
        <v>9</v>
      </c>
      <c r="M3242" s="5">
        <f t="shared" si="944"/>
        <v>2024</v>
      </c>
      <c r="N3242" s="98">
        <v>283.8</v>
      </c>
      <c r="O3242" s="12"/>
      <c r="P3242" s="12">
        <f t="shared" si="948"/>
        <v>283.8</v>
      </c>
      <c r="Q3242" s="7">
        <f t="shared" si="939"/>
        <v>5274937.4499999993</v>
      </c>
      <c r="R3242" s="44" t="str">
        <f>VLOOKUP(F3242,'Set up'!$A$2:$E$64,5,FALSE)</f>
        <v>Trsf</v>
      </c>
    </row>
    <row r="3243" spans="1:21" ht="15" customHeight="1" x14ac:dyDescent="0.35">
      <c r="A3243" s="4">
        <v>45561</v>
      </c>
      <c r="B3243" s="5">
        <f t="shared" si="936"/>
        <v>9</v>
      </c>
      <c r="C3243" s="5">
        <f t="shared" si="937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2"/>
        <v>45561</v>
      </c>
      <c r="L3243" s="5">
        <f t="shared" si="943"/>
        <v>9</v>
      </c>
      <c r="M3243" s="5">
        <f t="shared" si="944"/>
        <v>2024</v>
      </c>
      <c r="N3243" s="98">
        <v>150</v>
      </c>
      <c r="O3243" s="12"/>
      <c r="P3243" s="12">
        <f t="shared" si="948"/>
        <v>150</v>
      </c>
      <c r="Q3243" s="7">
        <f t="shared" si="939"/>
        <v>5275087.4499999993</v>
      </c>
      <c r="R3243" s="44" t="str">
        <f>VLOOKUP(F3243,'Set up'!$A$2:$E$64,5,FALSE)</f>
        <v>Trsf</v>
      </c>
    </row>
    <row r="3244" spans="1:21" ht="15" customHeight="1" x14ac:dyDescent="0.35">
      <c r="A3244" s="4">
        <v>45561</v>
      </c>
      <c r="B3244" s="5">
        <f t="shared" si="936"/>
        <v>9</v>
      </c>
      <c r="C3244" s="5">
        <f t="shared" si="937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2"/>
        <v>45561</v>
      </c>
      <c r="L3244" s="5">
        <f t="shared" si="943"/>
        <v>9</v>
      </c>
      <c r="M3244" s="5">
        <f t="shared" si="944"/>
        <v>2024</v>
      </c>
      <c r="N3244" s="98">
        <v>260</v>
      </c>
      <c r="O3244" s="12"/>
      <c r="P3244" s="12">
        <f t="shared" si="948"/>
        <v>260</v>
      </c>
      <c r="Q3244" s="7">
        <f t="shared" si="939"/>
        <v>5275347.4499999993</v>
      </c>
      <c r="R3244" s="44" t="str">
        <f>VLOOKUP(F3244,'Set up'!$A$2:$E$64,5,FALSE)</f>
        <v>Trsf</v>
      </c>
    </row>
    <row r="3245" spans="1:21" ht="15" customHeight="1" x14ac:dyDescent="0.35">
      <c r="A3245" s="4">
        <v>45561</v>
      </c>
      <c r="B3245" s="5">
        <f t="shared" si="936"/>
        <v>9</v>
      </c>
      <c r="C3245" s="5">
        <f t="shared" si="937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2"/>
        <v>45606</v>
      </c>
      <c r="L3245" s="5">
        <f t="shared" si="943"/>
        <v>11</v>
      </c>
      <c r="M3245" s="5">
        <f t="shared" si="944"/>
        <v>2024</v>
      </c>
      <c r="N3245" s="12">
        <v>1738</v>
      </c>
      <c r="O3245" s="12">
        <f>-1000-738</f>
        <v>-1738</v>
      </c>
      <c r="P3245" s="12">
        <f t="shared" si="948"/>
        <v>0</v>
      </c>
      <c r="Q3245" s="7">
        <f t="shared" si="939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3606</v>
      </c>
    </row>
    <row r="3246" spans="1:21" ht="15" customHeight="1" x14ac:dyDescent="0.35">
      <c r="A3246" s="4">
        <v>45561</v>
      </c>
      <c r="B3246" s="5">
        <f t="shared" si="936"/>
        <v>9</v>
      </c>
      <c r="C3246" s="5">
        <f t="shared" si="937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2"/>
        <v>45606</v>
      </c>
      <c r="L3246" s="5">
        <f t="shared" si="943"/>
        <v>11</v>
      </c>
      <c r="M3246" s="5">
        <f t="shared" si="944"/>
        <v>2024</v>
      </c>
      <c r="N3246" s="12">
        <v>220</v>
      </c>
      <c r="O3246" s="6">
        <f>-N3246</f>
        <v>-220</v>
      </c>
      <c r="P3246" s="12">
        <f t="shared" si="948"/>
        <v>0</v>
      </c>
      <c r="Q3246" s="7">
        <f t="shared" si="939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3606</v>
      </c>
    </row>
    <row r="3247" spans="1:21" ht="15" customHeight="1" x14ac:dyDescent="0.35">
      <c r="A3247" s="4">
        <v>45561</v>
      </c>
      <c r="B3247" s="5">
        <f t="shared" si="936"/>
        <v>9</v>
      </c>
      <c r="C3247" s="5">
        <f t="shared" si="937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2"/>
        <v>45606</v>
      </c>
      <c r="L3247" s="5">
        <f t="shared" si="943"/>
        <v>11</v>
      </c>
      <c r="M3247" s="5">
        <f t="shared" si="944"/>
        <v>2024</v>
      </c>
      <c r="N3247" s="12">
        <v>195</v>
      </c>
      <c r="O3247" s="6">
        <f>-N3247</f>
        <v>-195</v>
      </c>
      <c r="P3247" s="12">
        <f t="shared" si="948"/>
        <v>0</v>
      </c>
      <c r="Q3247" s="7">
        <f t="shared" si="939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3606</v>
      </c>
    </row>
    <row r="3248" spans="1:21" ht="15" customHeight="1" x14ac:dyDescent="0.35">
      <c r="A3248" s="4">
        <v>45563</v>
      </c>
      <c r="B3248" s="5">
        <f t="shared" si="936"/>
        <v>9</v>
      </c>
      <c r="C3248" s="5">
        <f t="shared" si="937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2"/>
        <v>45563</v>
      </c>
      <c r="L3248" s="5">
        <f t="shared" si="943"/>
        <v>9</v>
      </c>
      <c r="M3248" s="5">
        <f t="shared" si="944"/>
        <v>2024</v>
      </c>
      <c r="N3248" s="12">
        <v>812.5</v>
      </c>
      <c r="O3248" s="6">
        <f t="shared" ref="O3248" si="950">-N3248</f>
        <v>-812.5</v>
      </c>
      <c r="P3248" s="12">
        <f t="shared" si="948"/>
        <v>0</v>
      </c>
      <c r="Q3248" s="7">
        <f t="shared" si="939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36"/>
        <v>9</v>
      </c>
      <c r="C3249" s="5">
        <f t="shared" si="937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2"/>
        <v>45563</v>
      </c>
      <c r="L3249" s="5">
        <f t="shared" si="943"/>
        <v>9</v>
      </c>
      <c r="M3249" s="5">
        <f t="shared" si="944"/>
        <v>2024</v>
      </c>
      <c r="N3249" s="12">
        <v>20878</v>
      </c>
      <c r="O3249" s="12">
        <f>-15170.1-5707.9</f>
        <v>-20878</v>
      </c>
      <c r="P3249" s="12">
        <f t="shared" si="948"/>
        <v>0</v>
      </c>
      <c r="Q3249" s="7">
        <f t="shared" si="939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1">MONTH(A3250)</f>
        <v>9</v>
      </c>
      <c r="C3250" s="5">
        <f t="shared" ref="C3250:C3313" si="952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2"/>
        <v>45563</v>
      </c>
      <c r="L3250" s="5">
        <f t="shared" si="943"/>
        <v>9</v>
      </c>
      <c r="M3250" s="5">
        <f t="shared" si="944"/>
        <v>2024</v>
      </c>
      <c r="N3250" s="12">
        <v>6726</v>
      </c>
      <c r="O3250" s="6">
        <f t="shared" ref="O3250:O3253" si="953">-N3250</f>
        <v>-6726</v>
      </c>
      <c r="P3250" s="12">
        <f t="shared" si="948"/>
        <v>0</v>
      </c>
      <c r="Q3250" s="7">
        <f t="shared" ref="Q3250:Q3311" si="954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1"/>
        <v>9</v>
      </c>
      <c r="C3251" s="5">
        <f t="shared" si="952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si="942"/>
        <v>45563</v>
      </c>
      <c r="L3251" s="5">
        <f t="shared" si="943"/>
        <v>9</v>
      </c>
      <c r="M3251" s="5">
        <f t="shared" si="944"/>
        <v>2024</v>
      </c>
      <c r="N3251" s="12">
        <v>4770</v>
      </c>
      <c r="O3251" s="6">
        <f t="shared" si="953"/>
        <v>-4770</v>
      </c>
      <c r="P3251" s="12">
        <f t="shared" si="948"/>
        <v>0</v>
      </c>
      <c r="Q3251" s="7">
        <f t="shared" si="954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1"/>
        <v>9</v>
      </c>
      <c r="C3252" s="5">
        <f t="shared" si="952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42"/>
        <v>45563</v>
      </c>
      <c r="L3252" s="5">
        <f t="shared" si="943"/>
        <v>9</v>
      </c>
      <c r="M3252" s="5">
        <f t="shared" si="944"/>
        <v>2024</v>
      </c>
      <c r="N3252" s="12">
        <v>380</v>
      </c>
      <c r="O3252" s="6">
        <f t="shared" si="953"/>
        <v>-380</v>
      </c>
      <c r="P3252" s="12">
        <f t="shared" si="948"/>
        <v>0</v>
      </c>
      <c r="Q3252" s="7">
        <f t="shared" si="954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1"/>
        <v>9</v>
      </c>
      <c r="C3253" s="5">
        <f t="shared" si="952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42"/>
        <v>45563</v>
      </c>
      <c r="L3253" s="5">
        <f t="shared" si="943"/>
        <v>9</v>
      </c>
      <c r="M3253" s="5">
        <f t="shared" si="944"/>
        <v>2024</v>
      </c>
      <c r="N3253" s="12">
        <v>2000</v>
      </c>
      <c r="O3253" s="6">
        <f t="shared" si="953"/>
        <v>-2000</v>
      </c>
      <c r="P3253" s="12">
        <f t="shared" si="948"/>
        <v>0</v>
      </c>
      <c r="Q3253" s="7">
        <f t="shared" si="954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1"/>
        <v>9</v>
      </c>
      <c r="C3254" s="5">
        <f t="shared" si="952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42"/>
        <v>45565</v>
      </c>
      <c r="L3254" s="5">
        <f t="shared" si="943"/>
        <v>9</v>
      </c>
      <c r="M3254" s="5">
        <f t="shared" si="944"/>
        <v>2024</v>
      </c>
      <c r="N3254" s="12">
        <v>1672</v>
      </c>
      <c r="O3254" s="6">
        <f t="shared" ref="O3254" si="955">-N3254</f>
        <v>-1672</v>
      </c>
      <c r="P3254" s="12">
        <f t="shared" si="948"/>
        <v>0</v>
      </c>
      <c r="Q3254" s="7">
        <f t="shared" si="954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1"/>
        <v>9</v>
      </c>
      <c r="C3255" s="5">
        <f t="shared" si="952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42"/>
        <v>45565</v>
      </c>
      <c r="L3255" s="5">
        <f t="shared" si="943"/>
        <v>9</v>
      </c>
      <c r="M3255" s="5">
        <f t="shared" si="944"/>
        <v>2024</v>
      </c>
      <c r="N3255" s="12">
        <v>420</v>
      </c>
      <c r="O3255" s="12">
        <f>-328-92</f>
        <v>-420</v>
      </c>
      <c r="P3255" s="12">
        <f t="shared" si="948"/>
        <v>0</v>
      </c>
      <c r="Q3255" s="7">
        <f t="shared" si="954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1"/>
        <v>10</v>
      </c>
      <c r="C3256" s="5">
        <f t="shared" si="952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42"/>
        <v>45569</v>
      </c>
      <c r="L3256" s="5">
        <f t="shared" si="943"/>
        <v>10</v>
      </c>
      <c r="M3256" s="5">
        <f t="shared" si="944"/>
        <v>2024</v>
      </c>
      <c r="N3256" s="12">
        <v>1000</v>
      </c>
      <c r="O3256" s="6">
        <f t="shared" ref="O3256" si="956">-N3256</f>
        <v>-1000</v>
      </c>
      <c r="P3256" s="12">
        <f t="shared" si="948"/>
        <v>0</v>
      </c>
      <c r="Q3256" s="7">
        <f t="shared" si="954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1"/>
        <v>10</v>
      </c>
      <c r="C3257" s="5">
        <f t="shared" si="952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42"/>
        <v>45573</v>
      </c>
      <c r="L3257" s="5">
        <f t="shared" si="943"/>
        <v>10</v>
      </c>
      <c r="M3257" s="5">
        <f t="shared" si="944"/>
        <v>2024</v>
      </c>
      <c r="N3257" s="12">
        <v>1738</v>
      </c>
      <c r="O3257" s="6">
        <f t="shared" ref="O3257:O3263" si="957">-N3257</f>
        <v>-1738</v>
      </c>
      <c r="P3257" s="12">
        <f t="shared" si="948"/>
        <v>0</v>
      </c>
      <c r="Q3257" s="7">
        <f t="shared" si="954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1"/>
        <v>10</v>
      </c>
      <c r="C3258" s="5">
        <f t="shared" si="952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42"/>
        <v>45573</v>
      </c>
      <c r="L3258" s="5">
        <f t="shared" si="943"/>
        <v>10</v>
      </c>
      <c r="M3258" s="5">
        <f t="shared" si="944"/>
        <v>2024</v>
      </c>
      <c r="N3258" s="12">
        <v>555</v>
      </c>
      <c r="O3258" s="6">
        <f t="shared" si="957"/>
        <v>-555</v>
      </c>
      <c r="P3258" s="12">
        <f t="shared" si="948"/>
        <v>0</v>
      </c>
      <c r="Q3258" s="7">
        <f t="shared" si="954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1"/>
        <v>10</v>
      </c>
      <c r="C3259" s="5">
        <f t="shared" si="952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42"/>
        <v>45573</v>
      </c>
      <c r="L3259" s="5">
        <f t="shared" si="943"/>
        <v>10</v>
      </c>
      <c r="M3259" s="5">
        <f t="shared" si="944"/>
        <v>2024</v>
      </c>
      <c r="N3259" s="12">
        <v>95</v>
      </c>
      <c r="O3259" s="6">
        <f t="shared" si="957"/>
        <v>-95</v>
      </c>
      <c r="P3259" s="12">
        <f t="shared" si="948"/>
        <v>0</v>
      </c>
      <c r="Q3259" s="7">
        <f t="shared" si="954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1"/>
        <v>10</v>
      </c>
      <c r="C3260" s="5">
        <f t="shared" si="952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42"/>
        <v>45574</v>
      </c>
      <c r="L3260" s="5">
        <f t="shared" si="943"/>
        <v>10</v>
      </c>
      <c r="M3260" s="5">
        <f t="shared" si="944"/>
        <v>2024</v>
      </c>
      <c r="N3260" s="12">
        <v>62.5</v>
      </c>
      <c r="O3260" s="6">
        <f t="shared" si="957"/>
        <v>-62.5</v>
      </c>
      <c r="P3260" s="12">
        <f t="shared" si="948"/>
        <v>0</v>
      </c>
      <c r="Q3260" s="7">
        <f t="shared" si="954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1"/>
        <v>10</v>
      </c>
      <c r="C3261" s="5">
        <f t="shared" si="952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42"/>
        <v>45574</v>
      </c>
      <c r="L3261" s="5">
        <f t="shared" si="943"/>
        <v>10</v>
      </c>
      <c r="M3261" s="5">
        <f t="shared" si="944"/>
        <v>2024</v>
      </c>
      <c r="N3261" s="12">
        <v>8030</v>
      </c>
      <c r="O3261" s="12">
        <f>-3353.6-4676.4</f>
        <v>-8030</v>
      </c>
      <c r="P3261" s="12">
        <f t="shared" si="948"/>
        <v>0</v>
      </c>
      <c r="Q3261" s="7">
        <f t="shared" si="954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1"/>
        <v>10</v>
      </c>
      <c r="C3262" s="5">
        <f t="shared" si="952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42"/>
        <v>45574</v>
      </c>
      <c r="L3262" s="5">
        <f t="shared" si="943"/>
        <v>10</v>
      </c>
      <c r="M3262" s="5">
        <f t="shared" si="944"/>
        <v>2024</v>
      </c>
      <c r="N3262" s="12">
        <v>3219</v>
      </c>
      <c r="O3262" s="6">
        <f t="shared" si="957"/>
        <v>-3219</v>
      </c>
      <c r="P3262" s="12">
        <f t="shared" si="948"/>
        <v>0</v>
      </c>
      <c r="Q3262" s="7">
        <f t="shared" si="954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1"/>
        <v>10</v>
      </c>
      <c r="C3263" s="5">
        <f t="shared" si="952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42"/>
        <v>45574</v>
      </c>
      <c r="L3263" s="5">
        <f t="shared" si="943"/>
        <v>10</v>
      </c>
      <c r="M3263" s="5">
        <f t="shared" si="944"/>
        <v>2024</v>
      </c>
      <c r="N3263" s="12">
        <v>1000</v>
      </c>
      <c r="O3263" s="6">
        <f t="shared" si="957"/>
        <v>-1000</v>
      </c>
      <c r="P3263" s="12">
        <f t="shared" si="948"/>
        <v>0</v>
      </c>
      <c r="Q3263" s="7">
        <f t="shared" si="954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1"/>
        <v>10</v>
      </c>
      <c r="C3264" s="5">
        <f t="shared" si="952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42"/>
        <v>45574</v>
      </c>
      <c r="L3264" s="5">
        <f t="shared" si="943"/>
        <v>10</v>
      </c>
      <c r="M3264" s="5">
        <f t="shared" si="944"/>
        <v>2024</v>
      </c>
      <c r="N3264" s="98">
        <v>1738</v>
      </c>
      <c r="O3264" s="12"/>
      <c r="P3264" s="12">
        <f t="shared" si="948"/>
        <v>1738</v>
      </c>
      <c r="Q3264" s="7">
        <f t="shared" si="954"/>
        <v>5332596.4499999993</v>
      </c>
      <c r="R3264" s="44" t="str">
        <f>VLOOKUP(F3264,'Set up'!$A$2:$E$64,5,FALSE)</f>
        <v>Trsf</v>
      </c>
    </row>
    <row r="3265" spans="1:19" ht="15" customHeight="1" x14ac:dyDescent="0.35">
      <c r="A3265" s="4">
        <v>45574</v>
      </c>
      <c r="B3265" s="5">
        <f t="shared" si="951"/>
        <v>10</v>
      </c>
      <c r="C3265" s="5">
        <f t="shared" si="952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42"/>
        <v>45574</v>
      </c>
      <c r="L3265" s="5">
        <f t="shared" si="943"/>
        <v>10</v>
      </c>
      <c r="M3265" s="5">
        <f t="shared" si="944"/>
        <v>2024</v>
      </c>
      <c r="N3265" s="98">
        <v>405</v>
      </c>
      <c r="O3265" s="12"/>
      <c r="P3265" s="12">
        <f t="shared" si="948"/>
        <v>405</v>
      </c>
      <c r="Q3265" s="7">
        <f t="shared" si="954"/>
        <v>5333001.4499999993</v>
      </c>
      <c r="R3265" s="44" t="str">
        <f>VLOOKUP(F3265,'Set up'!$A$2:$E$64,5,FALSE)</f>
        <v>Trsf</v>
      </c>
    </row>
    <row r="3266" spans="1:19" ht="15" customHeight="1" x14ac:dyDescent="0.35">
      <c r="A3266" s="4">
        <v>45574</v>
      </c>
      <c r="B3266" s="5">
        <f t="shared" si="951"/>
        <v>10</v>
      </c>
      <c r="C3266" s="5">
        <f t="shared" si="952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42"/>
        <v>45574</v>
      </c>
      <c r="L3266" s="5">
        <f t="shared" si="943"/>
        <v>10</v>
      </c>
      <c r="M3266" s="5">
        <f t="shared" si="944"/>
        <v>2024</v>
      </c>
      <c r="N3266" s="12">
        <v>187.5</v>
      </c>
      <c r="O3266" s="12"/>
      <c r="P3266" s="12">
        <f t="shared" si="948"/>
        <v>187.5</v>
      </c>
      <c r="Q3266" s="7">
        <f t="shared" si="954"/>
        <v>5333188.9499999993</v>
      </c>
      <c r="R3266" s="44" t="str">
        <f>VLOOKUP(F3266,'Set up'!$A$2:$E$64,5,FALSE)</f>
        <v>Trsf</v>
      </c>
    </row>
    <row r="3267" spans="1:19" ht="15" customHeight="1" x14ac:dyDescent="0.35">
      <c r="A3267" s="4">
        <v>45577</v>
      </c>
      <c r="B3267" s="5">
        <f t="shared" si="951"/>
        <v>10</v>
      </c>
      <c r="C3267" s="5">
        <f t="shared" si="952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ref="K3267:K3330" si="958">A3267+J3267</f>
        <v>45577</v>
      </c>
      <c r="L3267" s="5">
        <f t="shared" ref="L3267:L3330" si="959">MONTH(K3267)</f>
        <v>10</v>
      </c>
      <c r="M3267" s="5">
        <f t="shared" ref="M3267:M3330" si="960">YEAR(K3267)</f>
        <v>2024</v>
      </c>
      <c r="N3267" s="12">
        <v>125</v>
      </c>
      <c r="O3267" s="6">
        <f t="shared" ref="O3267" si="961">-N3267</f>
        <v>-125</v>
      </c>
      <c r="P3267" s="12">
        <f t="shared" si="948"/>
        <v>0</v>
      </c>
      <c r="Q3267" s="7">
        <f t="shared" si="954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1"/>
        <v>10</v>
      </c>
      <c r="C3268" s="5">
        <f t="shared" si="952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58"/>
        <v>45577</v>
      </c>
      <c r="L3268" s="5">
        <f t="shared" si="959"/>
        <v>10</v>
      </c>
      <c r="M3268" s="5">
        <f t="shared" si="960"/>
        <v>2024</v>
      </c>
      <c r="N3268" s="12">
        <v>3212</v>
      </c>
      <c r="O3268" s="6">
        <f t="shared" ref="O3268:O3278" si="962">-N3268</f>
        <v>-3212</v>
      </c>
      <c r="P3268" s="12">
        <f t="shared" si="948"/>
        <v>0</v>
      </c>
      <c r="Q3268" s="7">
        <f t="shared" si="954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1"/>
        <v>10</v>
      </c>
      <c r="C3269" s="5">
        <f t="shared" si="952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58"/>
        <v>45577</v>
      </c>
      <c r="L3269" s="5">
        <f t="shared" si="959"/>
        <v>10</v>
      </c>
      <c r="M3269" s="5">
        <f t="shared" si="960"/>
        <v>2024</v>
      </c>
      <c r="N3269" s="12">
        <v>429.2</v>
      </c>
      <c r="O3269" s="6">
        <f t="shared" si="962"/>
        <v>-429.2</v>
      </c>
      <c r="P3269" s="12">
        <f t="shared" si="948"/>
        <v>0</v>
      </c>
      <c r="Q3269" s="7">
        <f t="shared" si="954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1"/>
        <v>10</v>
      </c>
      <c r="C3270" s="5">
        <f t="shared" si="952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58"/>
        <v>45577</v>
      </c>
      <c r="L3270" s="5">
        <f t="shared" si="959"/>
        <v>10</v>
      </c>
      <c r="M3270" s="5">
        <f t="shared" si="960"/>
        <v>2024</v>
      </c>
      <c r="N3270" s="12">
        <v>380</v>
      </c>
      <c r="O3270" s="6">
        <f t="shared" si="962"/>
        <v>-380</v>
      </c>
      <c r="P3270" s="12">
        <f t="shared" si="948"/>
        <v>0</v>
      </c>
      <c r="Q3270" s="7">
        <f t="shared" si="954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1"/>
        <v>10</v>
      </c>
      <c r="C3271" s="5">
        <f t="shared" si="952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58"/>
        <v>45699</v>
      </c>
      <c r="L3271" s="5">
        <f t="shared" si="959"/>
        <v>2</v>
      </c>
      <c r="M3271" s="5">
        <f t="shared" si="960"/>
        <v>2025</v>
      </c>
      <c r="N3271" s="12">
        <v>16060</v>
      </c>
      <c r="O3271" s="6">
        <f t="shared" si="962"/>
        <v>-16060</v>
      </c>
      <c r="P3271" s="12">
        <f t="shared" si="948"/>
        <v>0</v>
      </c>
      <c r="Q3271" s="7">
        <f t="shared" si="954"/>
        <v>5353395.1499999994</v>
      </c>
      <c r="R3271" s="44" t="str">
        <f>VLOOKUP(F3271,'Set up'!$A$2:$E$64,5,FALSE)</f>
        <v>Trsf</v>
      </c>
      <c r="S3271" s="1" t="s">
        <v>3611</v>
      </c>
    </row>
    <row r="3272" spans="1:19" ht="15" customHeight="1" x14ac:dyDescent="0.35">
      <c r="A3272" s="4">
        <v>45579</v>
      </c>
      <c r="B3272" s="5">
        <f t="shared" si="951"/>
        <v>10</v>
      </c>
      <c r="C3272" s="5">
        <f t="shared" si="952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58"/>
        <v>45699</v>
      </c>
      <c r="L3272" s="5">
        <f t="shared" si="959"/>
        <v>2</v>
      </c>
      <c r="M3272" s="5">
        <f t="shared" si="960"/>
        <v>2025</v>
      </c>
      <c r="N3272" s="12">
        <v>1740</v>
      </c>
      <c r="O3272" s="6">
        <f t="shared" si="962"/>
        <v>-1740</v>
      </c>
      <c r="P3272" s="12">
        <f t="shared" si="948"/>
        <v>0</v>
      </c>
      <c r="Q3272" s="7">
        <f t="shared" si="954"/>
        <v>5355135.1499999994</v>
      </c>
      <c r="R3272" s="44" t="str">
        <f>VLOOKUP(F3272,'Set up'!$A$2:$E$64,5,FALSE)</f>
        <v>Trsf</v>
      </c>
      <c r="S3272" s="1" t="s">
        <v>3611</v>
      </c>
    </row>
    <row r="3273" spans="1:19" ht="15" customHeight="1" x14ac:dyDescent="0.35">
      <c r="A3273" s="4">
        <v>45579</v>
      </c>
      <c r="B3273" s="5">
        <f t="shared" si="951"/>
        <v>10</v>
      </c>
      <c r="C3273" s="5">
        <f t="shared" si="952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58"/>
        <v>45699</v>
      </c>
      <c r="L3273" s="5">
        <f t="shared" si="959"/>
        <v>2</v>
      </c>
      <c r="M3273" s="5">
        <f t="shared" si="960"/>
        <v>2025</v>
      </c>
      <c r="N3273" s="12">
        <v>862.5</v>
      </c>
      <c r="O3273" s="6">
        <f t="shared" si="962"/>
        <v>-862.5</v>
      </c>
      <c r="P3273" s="12">
        <f t="shared" si="948"/>
        <v>0</v>
      </c>
      <c r="Q3273" s="7">
        <f t="shared" si="954"/>
        <v>5355997.6499999994</v>
      </c>
      <c r="R3273" s="44" t="str">
        <f>VLOOKUP(F3273,'Set up'!$A$2:$E$64,5,FALSE)</f>
        <v>Trsf</v>
      </c>
      <c r="S3273" s="1" t="s">
        <v>3611</v>
      </c>
    </row>
    <row r="3274" spans="1:19" ht="15" customHeight="1" x14ac:dyDescent="0.35">
      <c r="A3274" s="4">
        <v>45579</v>
      </c>
      <c r="B3274" s="5">
        <f t="shared" si="951"/>
        <v>10</v>
      </c>
      <c r="C3274" s="5">
        <f t="shared" si="952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58"/>
        <v>45699</v>
      </c>
      <c r="L3274" s="5">
        <f t="shared" si="959"/>
        <v>2</v>
      </c>
      <c r="M3274" s="5">
        <f t="shared" si="960"/>
        <v>2025</v>
      </c>
      <c r="N3274" s="12">
        <v>1320</v>
      </c>
      <c r="O3274" s="6">
        <f t="shared" si="962"/>
        <v>-1320</v>
      </c>
      <c r="P3274" s="12">
        <f t="shared" si="948"/>
        <v>0</v>
      </c>
      <c r="Q3274" s="7">
        <f t="shared" si="954"/>
        <v>5357317.6499999994</v>
      </c>
      <c r="R3274" s="44" t="str">
        <f>VLOOKUP(F3274,'Set up'!$A$2:$E$64,5,FALSE)</f>
        <v>Trsf</v>
      </c>
      <c r="S3274" s="1" t="s">
        <v>3611</v>
      </c>
    </row>
    <row r="3275" spans="1:19" ht="15" customHeight="1" x14ac:dyDescent="0.35">
      <c r="A3275" s="4">
        <v>45579</v>
      </c>
      <c r="B3275" s="5">
        <f t="shared" si="951"/>
        <v>10</v>
      </c>
      <c r="C3275" s="5">
        <f t="shared" si="952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58"/>
        <v>45699</v>
      </c>
      <c r="L3275" s="5">
        <f t="shared" si="959"/>
        <v>2</v>
      </c>
      <c r="M3275" s="5">
        <f t="shared" si="960"/>
        <v>2025</v>
      </c>
      <c r="N3275" s="12">
        <v>230.4</v>
      </c>
      <c r="O3275" s="6">
        <f t="shared" si="962"/>
        <v>-230.4</v>
      </c>
      <c r="P3275" s="12">
        <f t="shared" si="948"/>
        <v>0</v>
      </c>
      <c r="Q3275" s="7">
        <f t="shared" si="954"/>
        <v>5357548.05</v>
      </c>
      <c r="R3275" s="44" t="str">
        <f>VLOOKUP(F3275,'Set up'!$A$2:$E$64,5,FALSE)</f>
        <v>Trsf</v>
      </c>
      <c r="S3275" s="1" t="s">
        <v>3611</v>
      </c>
    </row>
    <row r="3276" spans="1:19" ht="15" customHeight="1" x14ac:dyDescent="0.35">
      <c r="A3276" s="4">
        <v>45579</v>
      </c>
      <c r="B3276" s="5">
        <f t="shared" si="951"/>
        <v>10</v>
      </c>
      <c r="C3276" s="5">
        <f t="shared" si="952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58"/>
        <v>45699</v>
      </c>
      <c r="L3276" s="5">
        <f t="shared" si="959"/>
        <v>2</v>
      </c>
      <c r="M3276" s="5">
        <f t="shared" si="960"/>
        <v>2025</v>
      </c>
      <c r="N3276" s="12">
        <v>395</v>
      </c>
      <c r="O3276" s="6">
        <f t="shared" si="962"/>
        <v>-395</v>
      </c>
      <c r="P3276" s="12">
        <f t="shared" si="948"/>
        <v>0</v>
      </c>
      <c r="Q3276" s="7">
        <f t="shared" si="954"/>
        <v>5357943.05</v>
      </c>
      <c r="R3276" s="44" t="str">
        <f>VLOOKUP(F3276,'Set up'!$A$2:$E$64,5,FALSE)</f>
        <v>Trsf</v>
      </c>
      <c r="S3276" s="1" t="s">
        <v>3611</v>
      </c>
    </row>
    <row r="3277" spans="1:19" ht="15" customHeight="1" x14ac:dyDescent="0.35">
      <c r="A3277" s="4">
        <v>45579</v>
      </c>
      <c r="B3277" s="5">
        <f t="shared" si="951"/>
        <v>10</v>
      </c>
      <c r="C3277" s="5">
        <f t="shared" si="952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58"/>
        <v>45699</v>
      </c>
      <c r="L3277" s="5">
        <f t="shared" si="959"/>
        <v>2</v>
      </c>
      <c r="M3277" s="5">
        <f t="shared" si="960"/>
        <v>2025</v>
      </c>
      <c r="N3277" s="12">
        <v>420</v>
      </c>
      <c r="O3277" s="6">
        <f t="shared" si="962"/>
        <v>-420</v>
      </c>
      <c r="P3277" s="12">
        <f t="shared" si="948"/>
        <v>0</v>
      </c>
      <c r="Q3277" s="7">
        <f t="shared" si="954"/>
        <v>5358363.05</v>
      </c>
      <c r="R3277" s="44" t="str">
        <f>VLOOKUP(F3277,'Set up'!$A$2:$E$64,5,FALSE)</f>
        <v>Trsf</v>
      </c>
      <c r="S3277" s="1" t="s">
        <v>3611</v>
      </c>
    </row>
    <row r="3278" spans="1:19" ht="15" customHeight="1" x14ac:dyDescent="0.35">
      <c r="A3278" s="4">
        <v>45579</v>
      </c>
      <c r="B3278" s="5">
        <f t="shared" si="951"/>
        <v>10</v>
      </c>
      <c r="C3278" s="5">
        <f t="shared" si="952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58"/>
        <v>45699</v>
      </c>
      <c r="L3278" s="5">
        <f t="shared" si="959"/>
        <v>2</v>
      </c>
      <c r="M3278" s="5">
        <f t="shared" si="960"/>
        <v>2025</v>
      </c>
      <c r="N3278" s="12">
        <v>1190</v>
      </c>
      <c r="O3278" s="6">
        <f t="shared" si="962"/>
        <v>-1190</v>
      </c>
      <c r="P3278" s="12">
        <f t="shared" si="948"/>
        <v>0</v>
      </c>
      <c r="Q3278" s="7">
        <f t="shared" si="954"/>
        <v>5359553.05</v>
      </c>
      <c r="R3278" s="44" t="str">
        <f>VLOOKUP(F3278,'Set up'!$A$2:$E$64,5,FALSE)</f>
        <v>Trsf</v>
      </c>
      <c r="S3278" s="1" t="s">
        <v>3611</v>
      </c>
    </row>
    <row r="3279" spans="1:19" ht="15" customHeight="1" x14ac:dyDescent="0.35">
      <c r="A3279" s="4">
        <v>45580</v>
      </c>
      <c r="B3279" s="5">
        <f t="shared" si="951"/>
        <v>10</v>
      </c>
      <c r="C3279" s="5">
        <f t="shared" si="952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58"/>
        <v>45580</v>
      </c>
      <c r="L3279" s="5">
        <f t="shared" si="959"/>
        <v>10</v>
      </c>
      <c r="M3279" s="5">
        <f t="shared" si="960"/>
        <v>2024</v>
      </c>
      <c r="N3279" s="12">
        <v>225</v>
      </c>
      <c r="O3279" s="6">
        <f t="shared" ref="O3279:O3293" si="963">-N3279</f>
        <v>-225</v>
      </c>
      <c r="P3279" s="12">
        <f t="shared" si="948"/>
        <v>0</v>
      </c>
      <c r="Q3279" s="7">
        <f t="shared" si="954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1"/>
        <v>10</v>
      </c>
      <c r="C3280" s="5">
        <f t="shared" si="952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58"/>
        <v>45580</v>
      </c>
      <c r="L3280" s="5">
        <f t="shared" si="959"/>
        <v>10</v>
      </c>
      <c r="M3280" s="5">
        <f t="shared" si="960"/>
        <v>2024</v>
      </c>
      <c r="N3280" s="12">
        <v>625</v>
      </c>
      <c r="O3280" s="6">
        <f t="shared" si="963"/>
        <v>-625</v>
      </c>
      <c r="P3280" s="12">
        <f t="shared" si="948"/>
        <v>0</v>
      </c>
      <c r="Q3280" s="7">
        <f t="shared" si="954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1"/>
        <v>10</v>
      </c>
      <c r="C3281" s="5">
        <f t="shared" si="952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58"/>
        <v>45580</v>
      </c>
      <c r="L3281" s="5">
        <f t="shared" si="959"/>
        <v>10</v>
      </c>
      <c r="M3281" s="5">
        <f t="shared" si="960"/>
        <v>2024</v>
      </c>
      <c r="N3281" s="12">
        <v>16060</v>
      </c>
      <c r="O3281" s="6">
        <f t="shared" si="963"/>
        <v>-16060</v>
      </c>
      <c r="P3281" s="12">
        <f t="shared" si="948"/>
        <v>0</v>
      </c>
      <c r="Q3281" s="7">
        <f t="shared" si="954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1"/>
        <v>10</v>
      </c>
      <c r="C3282" s="5">
        <f t="shared" si="952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58"/>
        <v>45580</v>
      </c>
      <c r="L3282" s="5">
        <f t="shared" si="959"/>
        <v>10</v>
      </c>
      <c r="M3282" s="5">
        <f t="shared" si="960"/>
        <v>2024</v>
      </c>
      <c r="N3282" s="12">
        <v>6438</v>
      </c>
      <c r="O3282" s="6">
        <f>-273.4-6164.6</f>
        <v>-6438</v>
      </c>
      <c r="P3282" s="12">
        <f t="shared" si="948"/>
        <v>0</v>
      </c>
      <c r="Q3282" s="7">
        <f t="shared" si="954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1"/>
        <v>10</v>
      </c>
      <c r="C3283" s="5">
        <f t="shared" si="952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58"/>
        <v>45580</v>
      </c>
      <c r="L3283" s="5">
        <f t="shared" si="959"/>
        <v>10</v>
      </c>
      <c r="M3283" s="5">
        <f t="shared" si="960"/>
        <v>2024</v>
      </c>
      <c r="N3283" s="12">
        <v>3577.5</v>
      </c>
      <c r="O3283" s="6">
        <f t="shared" si="963"/>
        <v>-3577.5</v>
      </c>
      <c r="P3283" s="12">
        <f t="shared" si="948"/>
        <v>0</v>
      </c>
      <c r="Q3283" s="7">
        <f t="shared" si="954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1"/>
        <v>10</v>
      </c>
      <c r="C3284" s="5">
        <f t="shared" si="952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58"/>
        <v>45580</v>
      </c>
      <c r="L3284" s="5">
        <f t="shared" si="959"/>
        <v>10</v>
      </c>
      <c r="M3284" s="5">
        <f t="shared" si="960"/>
        <v>2024</v>
      </c>
      <c r="N3284" s="12">
        <v>380</v>
      </c>
      <c r="O3284" s="6">
        <f t="shared" si="963"/>
        <v>-380</v>
      </c>
      <c r="P3284" s="12">
        <f t="shared" si="948"/>
        <v>0</v>
      </c>
      <c r="Q3284" s="7">
        <f t="shared" si="954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1"/>
        <v>10</v>
      </c>
      <c r="C3285" s="5">
        <f t="shared" si="952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58"/>
        <v>45580</v>
      </c>
      <c r="L3285" s="5">
        <f t="shared" si="959"/>
        <v>10</v>
      </c>
      <c r="M3285" s="5">
        <f t="shared" si="960"/>
        <v>2024</v>
      </c>
      <c r="N3285" s="12">
        <v>1000</v>
      </c>
      <c r="O3285" s="6">
        <f t="shared" si="963"/>
        <v>-1000</v>
      </c>
      <c r="P3285" s="12">
        <f t="shared" ref="P3285:P3348" si="964">SUM(N3285+O3285)</f>
        <v>0</v>
      </c>
      <c r="Q3285" s="7">
        <f t="shared" si="954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1"/>
        <v>10</v>
      </c>
      <c r="C3286" s="5">
        <f t="shared" si="952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58"/>
        <v>45612</v>
      </c>
      <c r="L3286" s="5">
        <f t="shared" si="959"/>
        <v>11</v>
      </c>
      <c r="M3286" s="5">
        <f t="shared" si="960"/>
        <v>2024</v>
      </c>
      <c r="N3286" s="12">
        <v>5214</v>
      </c>
      <c r="O3286" s="6">
        <f t="shared" si="963"/>
        <v>-5214</v>
      </c>
      <c r="P3286" s="12">
        <f t="shared" si="964"/>
        <v>0</v>
      </c>
      <c r="Q3286" s="7">
        <f t="shared" si="954"/>
        <v>5393072.5499999998</v>
      </c>
      <c r="R3286" s="44" t="str">
        <f>VLOOKUP(F3286,'Set up'!$A$2:$E$64,5,FALSE)</f>
        <v>Chq</v>
      </c>
      <c r="S3286" s="1" t="s">
        <v>3599</v>
      </c>
    </row>
    <row r="3287" spans="1:19" ht="15" customHeight="1" x14ac:dyDescent="0.35">
      <c r="A3287" s="4">
        <v>45582</v>
      </c>
      <c r="B3287" s="5">
        <f t="shared" si="951"/>
        <v>10</v>
      </c>
      <c r="C3287" s="5">
        <f t="shared" si="952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58"/>
        <v>45612</v>
      </c>
      <c r="L3287" s="5">
        <f t="shared" si="959"/>
        <v>11</v>
      </c>
      <c r="M3287" s="5">
        <f t="shared" si="960"/>
        <v>2024</v>
      </c>
      <c r="N3287" s="12">
        <v>842.4</v>
      </c>
      <c r="O3287" s="6">
        <f t="shared" si="963"/>
        <v>-842.4</v>
      </c>
      <c r="P3287" s="12">
        <f t="shared" si="964"/>
        <v>0</v>
      </c>
      <c r="Q3287" s="7">
        <f t="shared" si="954"/>
        <v>5393914.9500000002</v>
      </c>
      <c r="R3287" s="44" t="str">
        <f>VLOOKUP(F3287,'Set up'!$A$2:$E$64,5,FALSE)</f>
        <v>Chq</v>
      </c>
      <c r="S3287" s="1" t="s">
        <v>3599</v>
      </c>
    </row>
    <row r="3288" spans="1:19" ht="15" customHeight="1" x14ac:dyDescent="0.35">
      <c r="A3288" s="4">
        <v>45582</v>
      </c>
      <c r="B3288" s="5">
        <f t="shared" si="951"/>
        <v>10</v>
      </c>
      <c r="C3288" s="5">
        <f t="shared" si="952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58"/>
        <v>45612</v>
      </c>
      <c r="L3288" s="5">
        <f t="shared" si="959"/>
        <v>11</v>
      </c>
      <c r="M3288" s="5">
        <f t="shared" si="960"/>
        <v>2024</v>
      </c>
      <c r="N3288" s="12">
        <v>1263.5999999999999</v>
      </c>
      <c r="O3288" s="6">
        <f t="shared" si="963"/>
        <v>-1263.5999999999999</v>
      </c>
      <c r="P3288" s="12">
        <f t="shared" si="964"/>
        <v>0</v>
      </c>
      <c r="Q3288" s="7">
        <f t="shared" si="954"/>
        <v>5395178.5499999998</v>
      </c>
      <c r="R3288" s="44" t="str">
        <f>VLOOKUP(F3288,'Set up'!$A$2:$E$64,5,FALSE)</f>
        <v>Chq</v>
      </c>
      <c r="S3288" s="1" t="s">
        <v>3599</v>
      </c>
    </row>
    <row r="3289" spans="1:19" ht="15" customHeight="1" x14ac:dyDescent="0.35">
      <c r="A3289" s="4">
        <v>45582</v>
      </c>
      <c r="B3289" s="5">
        <f t="shared" si="951"/>
        <v>10</v>
      </c>
      <c r="C3289" s="5">
        <f t="shared" si="952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58"/>
        <v>45612</v>
      </c>
      <c r="L3289" s="5">
        <f t="shared" si="959"/>
        <v>11</v>
      </c>
      <c r="M3289" s="5">
        <f t="shared" si="960"/>
        <v>2024</v>
      </c>
      <c r="N3289" s="12">
        <v>240</v>
      </c>
      <c r="O3289" s="6">
        <f t="shared" si="963"/>
        <v>-240</v>
      </c>
      <c r="P3289" s="12">
        <f t="shared" si="964"/>
        <v>0</v>
      </c>
      <c r="Q3289" s="7">
        <f t="shared" si="954"/>
        <v>5395418.5499999998</v>
      </c>
      <c r="R3289" s="44" t="str">
        <f>VLOOKUP(F3289,'Set up'!$A$2:$E$64,5,FALSE)</f>
        <v>Chq</v>
      </c>
      <c r="S3289" s="1" t="s">
        <v>3599</v>
      </c>
    </row>
    <row r="3290" spans="1:19" ht="15" customHeight="1" x14ac:dyDescent="0.35">
      <c r="A3290" s="4">
        <v>45582</v>
      </c>
      <c r="B3290" s="5">
        <f t="shared" si="951"/>
        <v>10</v>
      </c>
      <c r="C3290" s="5">
        <f t="shared" si="952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58"/>
        <v>45612</v>
      </c>
      <c r="L3290" s="5">
        <f t="shared" si="959"/>
        <v>11</v>
      </c>
      <c r="M3290" s="5">
        <f t="shared" si="960"/>
        <v>2024</v>
      </c>
      <c r="N3290" s="12">
        <v>125</v>
      </c>
      <c r="O3290" s="6">
        <f t="shared" si="963"/>
        <v>-125</v>
      </c>
      <c r="P3290" s="12">
        <f t="shared" si="964"/>
        <v>0</v>
      </c>
      <c r="Q3290" s="7">
        <f t="shared" si="954"/>
        <v>5395543.5499999998</v>
      </c>
      <c r="R3290" s="44" t="str">
        <f>VLOOKUP(F3290,'Set up'!$A$2:$E$64,5,FALSE)</f>
        <v>Chq</v>
      </c>
      <c r="S3290" s="1" t="s">
        <v>3599</v>
      </c>
    </row>
    <row r="3291" spans="1:19" ht="15" customHeight="1" x14ac:dyDescent="0.35">
      <c r="A3291" s="4">
        <v>45582</v>
      </c>
      <c r="B3291" s="5">
        <f t="shared" si="951"/>
        <v>10</v>
      </c>
      <c r="C3291" s="5">
        <f t="shared" si="952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58"/>
        <v>45612</v>
      </c>
      <c r="L3291" s="5">
        <f t="shared" si="959"/>
        <v>11</v>
      </c>
      <c r="M3291" s="5">
        <f t="shared" si="960"/>
        <v>2024</v>
      </c>
      <c r="N3291" s="12">
        <v>95</v>
      </c>
      <c r="O3291" s="6">
        <f t="shared" si="963"/>
        <v>-95</v>
      </c>
      <c r="P3291" s="12">
        <f t="shared" si="964"/>
        <v>0</v>
      </c>
      <c r="Q3291" s="7">
        <f t="shared" si="954"/>
        <v>5395638.5499999998</v>
      </c>
      <c r="R3291" s="44" t="str">
        <f>VLOOKUP(F3291,'Set up'!$A$2:$E$64,5,FALSE)</f>
        <v>Chq</v>
      </c>
      <c r="S3291" s="1" t="s">
        <v>3599</v>
      </c>
    </row>
    <row r="3292" spans="1:19" ht="15" customHeight="1" x14ac:dyDescent="0.35">
      <c r="A3292" s="4">
        <v>45582</v>
      </c>
      <c r="B3292" s="5">
        <f t="shared" si="951"/>
        <v>10</v>
      </c>
      <c r="C3292" s="5">
        <f t="shared" si="952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58"/>
        <v>45612</v>
      </c>
      <c r="L3292" s="5">
        <f t="shared" si="959"/>
        <v>11</v>
      </c>
      <c r="M3292" s="5">
        <f t="shared" si="960"/>
        <v>2024</v>
      </c>
      <c r="N3292" s="12">
        <v>572</v>
      </c>
      <c r="O3292" s="6">
        <f t="shared" si="963"/>
        <v>-572</v>
      </c>
      <c r="P3292" s="12">
        <f t="shared" si="964"/>
        <v>0</v>
      </c>
      <c r="Q3292" s="7">
        <f t="shared" si="954"/>
        <v>5396210.5499999998</v>
      </c>
      <c r="R3292" s="44" t="str">
        <f>VLOOKUP(F3292,'Set up'!$A$2:$E$64,5,FALSE)</f>
        <v>Chq</v>
      </c>
      <c r="S3292" s="1" t="s">
        <v>3599</v>
      </c>
    </row>
    <row r="3293" spans="1:19" ht="15" customHeight="1" x14ac:dyDescent="0.35">
      <c r="A3293" s="4">
        <v>45582</v>
      </c>
      <c r="B3293" s="5">
        <f t="shared" si="951"/>
        <v>10</v>
      </c>
      <c r="C3293" s="5">
        <f t="shared" si="952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58"/>
        <v>45612</v>
      </c>
      <c r="L3293" s="5">
        <f t="shared" si="959"/>
        <v>11</v>
      </c>
      <c r="M3293" s="5">
        <f t="shared" si="960"/>
        <v>2024</v>
      </c>
      <c r="N3293" s="12">
        <v>390</v>
      </c>
      <c r="O3293" s="6">
        <f t="shared" si="963"/>
        <v>-390</v>
      </c>
      <c r="P3293" s="12">
        <f t="shared" si="964"/>
        <v>0</v>
      </c>
      <c r="Q3293" s="7">
        <f t="shared" si="954"/>
        <v>5396600.5499999998</v>
      </c>
      <c r="R3293" s="44" t="str">
        <f>VLOOKUP(F3293,'Set up'!$A$2:$E$64,5,FALSE)</f>
        <v>Chq</v>
      </c>
      <c r="S3293" s="1" t="s">
        <v>3599</v>
      </c>
    </row>
    <row r="3294" spans="1:19" ht="15" customHeight="1" x14ac:dyDescent="0.35">
      <c r="A3294" s="4">
        <v>45582</v>
      </c>
      <c r="B3294" s="5">
        <f t="shared" si="951"/>
        <v>10</v>
      </c>
      <c r="C3294" s="5">
        <f t="shared" si="952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58"/>
        <v>45582</v>
      </c>
      <c r="L3294" s="5">
        <f t="shared" si="959"/>
        <v>10</v>
      </c>
      <c r="M3294" s="5">
        <f t="shared" si="960"/>
        <v>2024</v>
      </c>
      <c r="N3294" s="96">
        <v>1694</v>
      </c>
      <c r="O3294" s="6">
        <f t="shared" ref="O3294:O3295" si="965">-N3294</f>
        <v>-1694</v>
      </c>
      <c r="P3294" s="12">
        <f t="shared" si="964"/>
        <v>0</v>
      </c>
      <c r="Q3294" s="7">
        <f t="shared" si="954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1"/>
        <v>10</v>
      </c>
      <c r="C3295" s="5">
        <f t="shared" si="952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58"/>
        <v>45582</v>
      </c>
      <c r="L3295" s="5">
        <f t="shared" si="959"/>
        <v>10</v>
      </c>
      <c r="M3295" s="5">
        <f t="shared" si="960"/>
        <v>2024</v>
      </c>
      <c r="N3295" s="96">
        <v>270.60000000000002</v>
      </c>
      <c r="O3295" s="6">
        <f t="shared" si="965"/>
        <v>-270.60000000000002</v>
      </c>
      <c r="P3295" s="12">
        <f t="shared" si="964"/>
        <v>0</v>
      </c>
      <c r="Q3295" s="7">
        <f t="shared" si="954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1"/>
        <v>10</v>
      </c>
      <c r="C3296" s="5">
        <f t="shared" si="952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58"/>
        <v>45582</v>
      </c>
      <c r="L3296" s="5">
        <f t="shared" si="959"/>
        <v>10</v>
      </c>
      <c r="M3296" s="5">
        <f t="shared" si="960"/>
        <v>2024</v>
      </c>
      <c r="N3296" s="96">
        <v>1738</v>
      </c>
      <c r="O3296" s="6">
        <f t="shared" ref="O3296:O3299" si="966">-N3296</f>
        <v>-1738</v>
      </c>
      <c r="P3296" s="12">
        <f t="shared" si="964"/>
        <v>0</v>
      </c>
      <c r="Q3296" s="7">
        <f t="shared" si="954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1"/>
        <v>10</v>
      </c>
      <c r="C3297" s="5">
        <f t="shared" si="952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58"/>
        <v>45582</v>
      </c>
      <c r="L3297" s="5">
        <f t="shared" si="959"/>
        <v>10</v>
      </c>
      <c r="M3297" s="5">
        <f t="shared" si="960"/>
        <v>2024</v>
      </c>
      <c r="N3297" s="96">
        <v>555</v>
      </c>
      <c r="O3297" s="6">
        <f t="shared" si="966"/>
        <v>-555</v>
      </c>
      <c r="P3297" s="12">
        <f t="shared" si="964"/>
        <v>0</v>
      </c>
      <c r="Q3297" s="7">
        <f t="shared" si="954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1"/>
        <v>10</v>
      </c>
      <c r="C3298" s="5">
        <f t="shared" si="952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58"/>
        <v>45582</v>
      </c>
      <c r="L3298" s="5">
        <f t="shared" si="959"/>
        <v>10</v>
      </c>
      <c r="M3298" s="5">
        <f t="shared" si="960"/>
        <v>2024</v>
      </c>
      <c r="N3298" s="96">
        <v>95</v>
      </c>
      <c r="O3298" s="6">
        <f t="shared" si="966"/>
        <v>-95</v>
      </c>
      <c r="P3298" s="12">
        <f t="shared" si="964"/>
        <v>0</v>
      </c>
      <c r="Q3298" s="7">
        <f t="shared" si="954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1"/>
        <v>10</v>
      </c>
      <c r="C3299" s="5">
        <f t="shared" si="952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58"/>
        <v>45583</v>
      </c>
      <c r="L3299" s="5">
        <f t="shared" si="959"/>
        <v>10</v>
      </c>
      <c r="M3299" s="5">
        <f t="shared" si="960"/>
        <v>2024</v>
      </c>
      <c r="N3299" s="96">
        <v>300</v>
      </c>
      <c r="O3299" s="6">
        <f t="shared" si="966"/>
        <v>-300</v>
      </c>
      <c r="P3299" s="12">
        <f t="shared" si="964"/>
        <v>0</v>
      </c>
      <c r="Q3299" s="7">
        <f t="shared" si="954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1"/>
        <v>10</v>
      </c>
      <c r="C3300" s="5">
        <f t="shared" si="952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58"/>
        <v>45583</v>
      </c>
      <c r="L3300" s="5">
        <f t="shared" si="959"/>
        <v>10</v>
      </c>
      <c r="M3300" s="5">
        <f t="shared" si="960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4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1"/>
        <v>10</v>
      </c>
      <c r="C3301" s="5">
        <f t="shared" si="952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58"/>
        <v>45583</v>
      </c>
      <c r="L3301" s="5">
        <f t="shared" si="959"/>
        <v>10</v>
      </c>
      <c r="M3301" s="5">
        <f t="shared" si="960"/>
        <v>2024</v>
      </c>
      <c r="N3301" s="98">
        <v>110</v>
      </c>
      <c r="O3301" s="12"/>
      <c r="P3301" s="12">
        <f t="shared" si="964"/>
        <v>110</v>
      </c>
      <c r="Q3301" s="7">
        <f t="shared" si="954"/>
        <v>5401588.1499999994</v>
      </c>
      <c r="R3301" s="44" t="str">
        <f>VLOOKUP(F3301,'Set up'!$A$2:$E$64,5,FALSE)</f>
        <v>Trsf</v>
      </c>
    </row>
    <row r="3302" spans="1:19" ht="15" customHeight="1" x14ac:dyDescent="0.35">
      <c r="A3302" s="4">
        <v>45583</v>
      </c>
      <c r="B3302" s="5">
        <f t="shared" si="951"/>
        <v>10</v>
      </c>
      <c r="C3302" s="5">
        <f t="shared" si="952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58"/>
        <v>45583</v>
      </c>
      <c r="L3302" s="5">
        <f t="shared" si="959"/>
        <v>10</v>
      </c>
      <c r="M3302" s="5">
        <f t="shared" si="960"/>
        <v>2024</v>
      </c>
      <c r="N3302" s="98">
        <v>390</v>
      </c>
      <c r="O3302" s="12"/>
      <c r="P3302" s="12">
        <f t="shared" si="964"/>
        <v>390</v>
      </c>
      <c r="Q3302" s="7">
        <f t="shared" si="954"/>
        <v>5401978.1499999994</v>
      </c>
      <c r="R3302" s="44" t="str">
        <f>VLOOKUP(F3302,'Set up'!$A$2:$E$64,5,FALSE)</f>
        <v>Trsf</v>
      </c>
    </row>
    <row r="3303" spans="1:19" ht="15" customHeight="1" x14ac:dyDescent="0.35">
      <c r="A3303" s="4">
        <v>45586</v>
      </c>
      <c r="B3303" s="5">
        <f t="shared" si="951"/>
        <v>10</v>
      </c>
      <c r="C3303" s="5">
        <f t="shared" si="952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58"/>
        <v>45586</v>
      </c>
      <c r="L3303" s="5">
        <f t="shared" si="959"/>
        <v>10</v>
      </c>
      <c r="M3303" s="5">
        <f t="shared" si="960"/>
        <v>2024</v>
      </c>
      <c r="N3303" s="96">
        <v>1694</v>
      </c>
      <c r="O3303" s="6">
        <f t="shared" ref="O3303" si="967">-N3303</f>
        <v>-1694</v>
      </c>
      <c r="P3303" s="12">
        <f t="shared" si="964"/>
        <v>0</v>
      </c>
      <c r="Q3303" s="7">
        <f t="shared" si="954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1"/>
        <v>10</v>
      </c>
      <c r="C3304" s="5">
        <f t="shared" si="952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58"/>
        <v>45586</v>
      </c>
      <c r="L3304" s="5">
        <f t="shared" si="959"/>
        <v>10</v>
      </c>
      <c r="M3304" s="5">
        <f t="shared" si="960"/>
        <v>2024</v>
      </c>
      <c r="N3304" s="96">
        <v>432</v>
      </c>
      <c r="O3304" s="12">
        <f>-306-126</f>
        <v>-432</v>
      </c>
      <c r="P3304" s="12">
        <f t="shared" si="964"/>
        <v>0</v>
      </c>
      <c r="Q3304" s="7">
        <f t="shared" si="954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1"/>
        <v>10</v>
      </c>
      <c r="C3305" s="5">
        <f t="shared" si="952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58"/>
        <v>45586</v>
      </c>
      <c r="L3305" s="5">
        <f t="shared" si="959"/>
        <v>10</v>
      </c>
      <c r="M3305" s="5">
        <f t="shared" si="960"/>
        <v>2024</v>
      </c>
      <c r="N3305" s="96">
        <v>280</v>
      </c>
      <c r="O3305" s="6">
        <f t="shared" ref="O3305:O3307" si="968">-N3305</f>
        <v>-280</v>
      </c>
      <c r="P3305" s="12">
        <f t="shared" si="964"/>
        <v>0</v>
      </c>
      <c r="Q3305" s="7">
        <f t="shared" si="954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1"/>
        <v>10</v>
      </c>
      <c r="C3306" s="5">
        <f t="shared" si="952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58"/>
        <v>45587</v>
      </c>
      <c r="L3306" s="5">
        <f t="shared" si="959"/>
        <v>10</v>
      </c>
      <c r="M3306" s="5">
        <f t="shared" si="960"/>
        <v>2024</v>
      </c>
      <c r="N3306" s="12">
        <v>125</v>
      </c>
      <c r="O3306" s="6">
        <f t="shared" si="968"/>
        <v>-125</v>
      </c>
      <c r="P3306" s="12">
        <f t="shared" si="964"/>
        <v>0</v>
      </c>
      <c r="Q3306" s="7">
        <f t="shared" si="954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1"/>
        <v>10</v>
      </c>
      <c r="C3307" s="5">
        <f t="shared" si="952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58"/>
        <v>45587</v>
      </c>
      <c r="L3307" s="5">
        <f t="shared" si="959"/>
        <v>10</v>
      </c>
      <c r="M3307" s="5">
        <f t="shared" si="960"/>
        <v>2024</v>
      </c>
      <c r="N3307" s="12">
        <v>3212</v>
      </c>
      <c r="O3307" s="6">
        <f t="shared" si="968"/>
        <v>-3212</v>
      </c>
      <c r="P3307" s="12">
        <f t="shared" si="964"/>
        <v>0</v>
      </c>
      <c r="Q3307" s="7">
        <f t="shared" si="954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1"/>
        <v>10</v>
      </c>
      <c r="C3308" s="5">
        <f t="shared" si="952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58"/>
        <v>45587</v>
      </c>
      <c r="L3308" s="5">
        <f t="shared" si="959"/>
        <v>10</v>
      </c>
      <c r="M3308" s="5">
        <f t="shared" si="960"/>
        <v>2024</v>
      </c>
      <c r="N3308" s="12">
        <v>870</v>
      </c>
      <c r="O3308" s="12">
        <f>-540.9-329.1</f>
        <v>-870</v>
      </c>
      <c r="P3308" s="12">
        <f t="shared" si="964"/>
        <v>0</v>
      </c>
      <c r="Q3308" s="7">
        <f t="shared" si="954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1"/>
        <v>10</v>
      </c>
      <c r="C3309" s="5">
        <f t="shared" si="952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58"/>
        <v>45587</v>
      </c>
      <c r="L3309" s="5">
        <f t="shared" si="959"/>
        <v>10</v>
      </c>
      <c r="M3309" s="5">
        <f t="shared" si="960"/>
        <v>2024</v>
      </c>
      <c r="N3309" s="12">
        <v>715.5</v>
      </c>
      <c r="O3309" s="6">
        <f t="shared" ref="O3309:O3311" si="969">-N3309</f>
        <v>-715.5</v>
      </c>
      <c r="P3309" s="12">
        <f t="shared" si="964"/>
        <v>0</v>
      </c>
      <c r="Q3309" s="7">
        <f t="shared" si="954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1"/>
        <v>10</v>
      </c>
      <c r="C3310" s="5">
        <f t="shared" si="952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58"/>
        <v>45587</v>
      </c>
      <c r="L3310" s="5">
        <f t="shared" si="959"/>
        <v>10</v>
      </c>
      <c r="M3310" s="5">
        <f t="shared" si="960"/>
        <v>2024</v>
      </c>
      <c r="N3310" s="12">
        <v>380</v>
      </c>
      <c r="O3310" s="6">
        <f t="shared" si="969"/>
        <v>-380</v>
      </c>
      <c r="P3310" s="12">
        <f t="shared" si="964"/>
        <v>0</v>
      </c>
      <c r="Q3310" s="7">
        <f t="shared" si="954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1"/>
        <v>10</v>
      </c>
      <c r="C3311" s="5">
        <f t="shared" si="952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58"/>
        <v>45587</v>
      </c>
      <c r="L3311" s="5">
        <f t="shared" si="959"/>
        <v>10</v>
      </c>
      <c r="M3311" s="5">
        <f t="shared" si="960"/>
        <v>2024</v>
      </c>
      <c r="N3311" s="12">
        <v>1000</v>
      </c>
      <c r="O3311" s="6">
        <f t="shared" si="969"/>
        <v>-1000</v>
      </c>
      <c r="P3311" s="12">
        <f t="shared" si="964"/>
        <v>0</v>
      </c>
      <c r="Q3311" s="7">
        <f t="shared" si="954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1"/>
        <v>10</v>
      </c>
      <c r="C3312" s="5">
        <f t="shared" si="952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58"/>
        <v>45587</v>
      </c>
      <c r="L3312" s="5">
        <f t="shared" si="959"/>
        <v>10</v>
      </c>
      <c r="M3312" s="5">
        <f t="shared" si="960"/>
        <v>2024</v>
      </c>
      <c r="N3312" s="96">
        <v>231</v>
      </c>
      <c r="O3312" s="6">
        <f t="shared" ref="O3312" si="970">-N3312</f>
        <v>-231</v>
      </c>
      <c r="P3312" s="12">
        <f t="shared" si="964"/>
        <v>0</v>
      </c>
      <c r="Q3312" s="7">
        <f t="shared" ref="Q3312:Q3333" si="971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1"/>
        <v>10</v>
      </c>
      <c r="C3313" s="5">
        <f t="shared" si="952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58"/>
        <v>45587</v>
      </c>
      <c r="L3313" s="5">
        <f t="shared" si="959"/>
        <v>10</v>
      </c>
      <c r="M3313" s="5">
        <f t="shared" si="960"/>
        <v>2024</v>
      </c>
      <c r="N3313" s="98">
        <v>1738</v>
      </c>
      <c r="O3313" s="12"/>
      <c r="P3313" s="12">
        <f t="shared" si="964"/>
        <v>1738</v>
      </c>
      <c r="Q3313" s="7">
        <f t="shared" si="971"/>
        <v>5397281.5499999998</v>
      </c>
      <c r="R3313" s="44" t="str">
        <f>VLOOKUP(F3313,'Set up'!$A$2:$E$64,5,FALSE)</f>
        <v>Trsf</v>
      </c>
    </row>
    <row r="3314" spans="1:19" ht="15" customHeight="1" x14ac:dyDescent="0.35">
      <c r="A3314" s="4">
        <v>45588</v>
      </c>
      <c r="B3314" s="5">
        <f t="shared" ref="B3314:B3377" si="972">MONTH(A3314)</f>
        <v>10</v>
      </c>
      <c r="C3314" s="5">
        <f t="shared" ref="C3314:C3377" si="973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58"/>
        <v>45708</v>
      </c>
      <c r="L3314" s="5">
        <f t="shared" si="959"/>
        <v>2</v>
      </c>
      <c r="M3314" s="5">
        <f t="shared" si="960"/>
        <v>2025</v>
      </c>
      <c r="N3314" s="12">
        <v>16060</v>
      </c>
      <c r="O3314" s="6">
        <f t="shared" ref="O3314:O3322" si="974">-N3314</f>
        <v>-16060</v>
      </c>
      <c r="P3314" s="12">
        <f t="shared" si="964"/>
        <v>0</v>
      </c>
      <c r="Q3314" s="7">
        <f t="shared" si="971"/>
        <v>5411698.5499999998</v>
      </c>
      <c r="R3314" s="44" t="str">
        <f>VLOOKUP(F3314,'Set up'!$A$2:$E$64,5,FALSE)</f>
        <v>Trsf</v>
      </c>
      <c r="S3314" s="1" t="s">
        <v>3611</v>
      </c>
    </row>
    <row r="3315" spans="1:19" ht="15" customHeight="1" x14ac:dyDescent="0.35">
      <c r="A3315" s="4">
        <v>45588</v>
      </c>
      <c r="B3315" s="5">
        <f t="shared" si="972"/>
        <v>10</v>
      </c>
      <c r="C3315" s="5">
        <f t="shared" si="973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si="958"/>
        <v>45708</v>
      </c>
      <c r="L3315" s="5">
        <f t="shared" si="959"/>
        <v>2</v>
      </c>
      <c r="M3315" s="5">
        <f t="shared" si="960"/>
        <v>2025</v>
      </c>
      <c r="N3315" s="12">
        <v>1740</v>
      </c>
      <c r="O3315" s="6">
        <f t="shared" si="974"/>
        <v>-1740</v>
      </c>
      <c r="P3315" s="12">
        <f t="shared" si="964"/>
        <v>0</v>
      </c>
      <c r="Q3315" s="7">
        <f t="shared" si="971"/>
        <v>5397950.5499999998</v>
      </c>
      <c r="R3315" s="44" t="str">
        <f>VLOOKUP(F3315,'Set up'!$A$2:$E$64,5,FALSE)</f>
        <v>Trsf</v>
      </c>
      <c r="S3315" s="1" t="s">
        <v>3611</v>
      </c>
    </row>
    <row r="3316" spans="1:19" ht="15" customHeight="1" x14ac:dyDescent="0.35">
      <c r="A3316" s="4">
        <v>45588</v>
      </c>
      <c r="B3316" s="5">
        <f t="shared" si="972"/>
        <v>10</v>
      </c>
      <c r="C3316" s="5">
        <f t="shared" si="973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58"/>
        <v>45708</v>
      </c>
      <c r="L3316" s="5">
        <f t="shared" si="959"/>
        <v>2</v>
      </c>
      <c r="M3316" s="5">
        <f t="shared" si="960"/>
        <v>2025</v>
      </c>
      <c r="N3316" s="12">
        <v>348</v>
      </c>
      <c r="O3316" s="6">
        <f t="shared" si="974"/>
        <v>-348</v>
      </c>
      <c r="P3316" s="12">
        <f t="shared" si="964"/>
        <v>0</v>
      </c>
      <c r="Q3316" s="7">
        <f t="shared" si="971"/>
        <v>5396948.5499999998</v>
      </c>
      <c r="R3316" s="44" t="str">
        <f>VLOOKUP(F3316,'Set up'!$A$2:$E$64,5,FALSE)</f>
        <v>Trsf</v>
      </c>
      <c r="S3316" s="1" t="s">
        <v>3611</v>
      </c>
    </row>
    <row r="3317" spans="1:19" ht="15" customHeight="1" x14ac:dyDescent="0.35">
      <c r="A3317" s="4">
        <v>45588</v>
      </c>
      <c r="B3317" s="5">
        <f t="shared" si="972"/>
        <v>10</v>
      </c>
      <c r="C3317" s="5">
        <f t="shared" si="973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58"/>
        <v>45708</v>
      </c>
      <c r="L3317" s="5">
        <f t="shared" si="959"/>
        <v>2</v>
      </c>
      <c r="M3317" s="5">
        <f t="shared" si="960"/>
        <v>2025</v>
      </c>
      <c r="N3317" s="12">
        <v>862.5</v>
      </c>
      <c r="O3317" s="6">
        <f t="shared" si="974"/>
        <v>-862.5</v>
      </c>
      <c r="P3317" s="12">
        <f t="shared" si="964"/>
        <v>0</v>
      </c>
      <c r="Q3317" s="7">
        <f t="shared" si="971"/>
        <v>5399157.0499999998</v>
      </c>
      <c r="R3317" s="44" t="str">
        <f>VLOOKUP(F3317,'Set up'!$A$2:$E$64,5,FALSE)</f>
        <v>Trsf</v>
      </c>
      <c r="S3317" s="1" t="s">
        <v>3611</v>
      </c>
    </row>
    <row r="3318" spans="1:19" ht="15" customHeight="1" x14ac:dyDescent="0.35">
      <c r="A3318" s="4">
        <v>45588</v>
      </c>
      <c r="B3318" s="5">
        <f t="shared" si="972"/>
        <v>10</v>
      </c>
      <c r="C3318" s="5">
        <f t="shared" si="973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58"/>
        <v>45708</v>
      </c>
      <c r="L3318" s="5">
        <f t="shared" si="959"/>
        <v>2</v>
      </c>
      <c r="M3318" s="5">
        <f t="shared" si="960"/>
        <v>2025</v>
      </c>
      <c r="N3318" s="12">
        <v>440</v>
      </c>
      <c r="O3318" s="6">
        <f t="shared" si="974"/>
        <v>-440</v>
      </c>
      <c r="P3318" s="12">
        <f t="shared" si="964"/>
        <v>0</v>
      </c>
      <c r="Q3318" s="7">
        <f t="shared" si="971"/>
        <v>5399005.1499999994</v>
      </c>
      <c r="R3318" s="44" t="str">
        <f>VLOOKUP(F3318,'Set up'!$A$2:$E$64,5,FALSE)</f>
        <v>Trsf</v>
      </c>
      <c r="S3318" s="1" t="s">
        <v>3611</v>
      </c>
    </row>
    <row r="3319" spans="1:19" ht="15" customHeight="1" x14ac:dyDescent="0.35">
      <c r="A3319" s="4">
        <v>45588</v>
      </c>
      <c r="B3319" s="5">
        <f t="shared" si="972"/>
        <v>10</v>
      </c>
      <c r="C3319" s="5">
        <f t="shared" si="973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58"/>
        <v>45708</v>
      </c>
      <c r="L3319" s="5">
        <f t="shared" si="959"/>
        <v>2</v>
      </c>
      <c r="M3319" s="5">
        <f t="shared" si="960"/>
        <v>2025</v>
      </c>
      <c r="N3319" s="12">
        <v>395</v>
      </c>
      <c r="O3319" s="6">
        <f t="shared" si="974"/>
        <v>-395</v>
      </c>
      <c r="P3319" s="12">
        <f t="shared" si="964"/>
        <v>0</v>
      </c>
      <c r="Q3319" s="7">
        <f t="shared" si="971"/>
        <v>5400698.1499999994</v>
      </c>
      <c r="R3319" s="44" t="str">
        <f>VLOOKUP(F3319,'Set up'!$A$2:$E$64,5,FALSE)</f>
        <v>Trsf</v>
      </c>
      <c r="S3319" s="1" t="s">
        <v>3611</v>
      </c>
    </row>
    <row r="3320" spans="1:19" ht="15" customHeight="1" x14ac:dyDescent="0.35">
      <c r="A3320" s="4">
        <v>45588</v>
      </c>
      <c r="B3320" s="5">
        <f t="shared" si="972"/>
        <v>10</v>
      </c>
      <c r="C3320" s="5">
        <f t="shared" si="973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58"/>
        <v>45708</v>
      </c>
      <c r="L3320" s="5">
        <f t="shared" si="959"/>
        <v>2</v>
      </c>
      <c r="M3320" s="5">
        <f t="shared" si="960"/>
        <v>2025</v>
      </c>
      <c r="N3320" s="12">
        <v>420</v>
      </c>
      <c r="O3320" s="6">
        <f t="shared" si="974"/>
        <v>-420</v>
      </c>
      <c r="P3320" s="12">
        <f t="shared" si="964"/>
        <v>0</v>
      </c>
      <c r="Q3320" s="7">
        <f t="shared" si="971"/>
        <v>5401278.1499999994</v>
      </c>
      <c r="R3320" s="44" t="str">
        <f>VLOOKUP(F3320,'Set up'!$A$2:$E$64,5,FALSE)</f>
        <v>Trsf</v>
      </c>
      <c r="S3320" s="1" t="s">
        <v>3611</v>
      </c>
    </row>
    <row r="3321" spans="1:19" ht="15" customHeight="1" x14ac:dyDescent="0.35">
      <c r="A3321" s="4">
        <v>45588</v>
      </c>
      <c r="B3321" s="5">
        <f t="shared" si="972"/>
        <v>10</v>
      </c>
      <c r="C3321" s="5">
        <f t="shared" si="973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58"/>
        <v>45708</v>
      </c>
      <c r="L3321" s="5">
        <f t="shared" si="959"/>
        <v>2</v>
      </c>
      <c r="M3321" s="5">
        <f t="shared" si="960"/>
        <v>2025</v>
      </c>
      <c r="N3321" s="12">
        <v>230.4</v>
      </c>
      <c r="O3321" s="6">
        <f t="shared" si="974"/>
        <v>-230.4</v>
      </c>
      <c r="P3321" s="12">
        <f t="shared" si="964"/>
        <v>0</v>
      </c>
      <c r="Q3321" s="7">
        <f t="shared" si="971"/>
        <v>5401183.5499999998</v>
      </c>
      <c r="R3321" s="44" t="str">
        <f>VLOOKUP(F3321,'Set up'!$A$2:$E$64,5,FALSE)</f>
        <v>Trsf</v>
      </c>
      <c r="S3321" s="1" t="s">
        <v>3611</v>
      </c>
    </row>
    <row r="3322" spans="1:19" ht="15" customHeight="1" x14ac:dyDescent="0.35">
      <c r="A3322" s="4">
        <v>45588</v>
      </c>
      <c r="B3322" s="5">
        <f t="shared" si="972"/>
        <v>10</v>
      </c>
      <c r="C3322" s="5">
        <f t="shared" si="973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58"/>
        <v>45708</v>
      </c>
      <c r="L3322" s="5">
        <f t="shared" si="959"/>
        <v>2</v>
      </c>
      <c r="M3322" s="5">
        <f t="shared" si="960"/>
        <v>2025</v>
      </c>
      <c r="N3322" s="12">
        <v>220.8</v>
      </c>
      <c r="O3322" s="6">
        <f t="shared" si="974"/>
        <v>-220.8</v>
      </c>
      <c r="P3322" s="12">
        <f t="shared" si="964"/>
        <v>0</v>
      </c>
      <c r="Q3322" s="7">
        <f t="shared" si="971"/>
        <v>5401473.9499999993</v>
      </c>
      <c r="R3322" s="44" t="str">
        <f>VLOOKUP(F3322,'Set up'!$A$2:$E$64,5,FALSE)</f>
        <v>Trsf</v>
      </c>
      <c r="S3322" s="1" t="s">
        <v>3611</v>
      </c>
    </row>
    <row r="3323" spans="1:19" ht="15" customHeight="1" x14ac:dyDescent="0.35">
      <c r="A3323" s="4">
        <v>45591</v>
      </c>
      <c r="B3323" s="5">
        <f t="shared" si="972"/>
        <v>10</v>
      </c>
      <c r="C3323" s="5">
        <f t="shared" si="973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58"/>
        <v>45591</v>
      </c>
      <c r="L3323" s="5">
        <f t="shared" si="959"/>
        <v>10</v>
      </c>
      <c r="M3323" s="5">
        <f t="shared" si="960"/>
        <v>2024</v>
      </c>
      <c r="N3323" s="12">
        <v>625</v>
      </c>
      <c r="O3323" s="6">
        <f t="shared" ref="O3323" si="975">-N3323</f>
        <v>-625</v>
      </c>
      <c r="P3323" s="12">
        <f t="shared" si="964"/>
        <v>0</v>
      </c>
      <c r="Q3323" s="7">
        <f t="shared" si="971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2"/>
        <v>10</v>
      </c>
      <c r="C3324" s="5">
        <f t="shared" si="973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58"/>
        <v>45591</v>
      </c>
      <c r="L3324" s="5">
        <f t="shared" si="959"/>
        <v>10</v>
      </c>
      <c r="M3324" s="5">
        <f t="shared" si="960"/>
        <v>2024</v>
      </c>
      <c r="N3324" s="12">
        <v>16060</v>
      </c>
      <c r="O3324" s="12">
        <f>-11950.4-4109.6</f>
        <v>-16060</v>
      </c>
      <c r="P3324" s="12">
        <f t="shared" si="964"/>
        <v>0</v>
      </c>
      <c r="Q3324" s="7">
        <f t="shared" si="971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2"/>
        <v>10</v>
      </c>
      <c r="C3325" s="5">
        <f t="shared" si="973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58"/>
        <v>45591</v>
      </c>
      <c r="L3325" s="5">
        <f t="shared" si="959"/>
        <v>10</v>
      </c>
      <c r="M3325" s="5">
        <f t="shared" si="960"/>
        <v>2024</v>
      </c>
      <c r="N3325" s="12">
        <v>6438</v>
      </c>
      <c r="O3325" s="12">
        <f>-890.4-5547.6</f>
        <v>-6438</v>
      </c>
      <c r="P3325" s="12">
        <f t="shared" si="964"/>
        <v>0</v>
      </c>
      <c r="Q3325" s="7">
        <f t="shared" si="971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2"/>
        <v>10</v>
      </c>
      <c r="C3326" s="5">
        <f t="shared" si="973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58"/>
        <v>45591</v>
      </c>
      <c r="L3326" s="5">
        <f t="shared" si="959"/>
        <v>10</v>
      </c>
      <c r="M3326" s="5">
        <f t="shared" si="960"/>
        <v>2024</v>
      </c>
      <c r="N3326" s="12">
        <v>3577.5</v>
      </c>
      <c r="O3326" s="6">
        <f t="shared" ref="O3326:O3327" si="976">-N3326</f>
        <v>-3577.5</v>
      </c>
      <c r="P3326" s="12">
        <f t="shared" si="964"/>
        <v>0</v>
      </c>
      <c r="Q3326" s="7">
        <f t="shared" si="971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2"/>
        <v>10</v>
      </c>
      <c r="C3327" s="5">
        <f t="shared" si="973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58"/>
        <v>45591</v>
      </c>
      <c r="L3327" s="5">
        <f t="shared" si="959"/>
        <v>10</v>
      </c>
      <c r="M3327" s="5">
        <f t="shared" si="960"/>
        <v>2024</v>
      </c>
      <c r="N3327" s="12">
        <v>380</v>
      </c>
      <c r="O3327" s="6">
        <f t="shared" si="976"/>
        <v>-380</v>
      </c>
      <c r="P3327" s="12">
        <f t="shared" si="964"/>
        <v>0</v>
      </c>
      <c r="Q3327" s="7">
        <f t="shared" si="971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2"/>
        <v>10</v>
      </c>
      <c r="C3328" s="5">
        <f t="shared" si="973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58"/>
        <v>45591</v>
      </c>
      <c r="L3328" s="5">
        <f t="shared" si="959"/>
        <v>10</v>
      </c>
      <c r="M3328" s="5">
        <f t="shared" si="960"/>
        <v>2024</v>
      </c>
      <c r="N3328" s="12">
        <v>1000</v>
      </c>
      <c r="O3328" s="12">
        <f>-494.9-505.1</f>
        <v>-1000</v>
      </c>
      <c r="P3328" s="12">
        <f t="shared" si="964"/>
        <v>0</v>
      </c>
      <c r="Q3328" s="7">
        <f t="shared" si="971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2"/>
        <v>10</v>
      </c>
      <c r="C3329" s="5">
        <f t="shared" si="973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58"/>
        <v>45594</v>
      </c>
      <c r="L3329" s="5">
        <f t="shared" si="959"/>
        <v>10</v>
      </c>
      <c r="M3329" s="5">
        <f t="shared" si="960"/>
        <v>2024</v>
      </c>
      <c r="N3329" s="12">
        <v>1694</v>
      </c>
      <c r="O3329" s="6">
        <f t="shared" ref="O3329:O3332" si="977">-N3329</f>
        <v>-1694</v>
      </c>
      <c r="P3329" s="12">
        <f t="shared" si="964"/>
        <v>0</v>
      </c>
      <c r="Q3329" s="7">
        <f t="shared" si="971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2"/>
        <v>10</v>
      </c>
      <c r="C3330" s="5">
        <f t="shared" si="973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58"/>
        <v>45594</v>
      </c>
      <c r="L3330" s="5">
        <f t="shared" si="959"/>
        <v>10</v>
      </c>
      <c r="M3330" s="5">
        <f t="shared" si="960"/>
        <v>2024</v>
      </c>
      <c r="N3330" s="12">
        <v>432</v>
      </c>
      <c r="O3330" s="6">
        <f t="shared" si="977"/>
        <v>-432</v>
      </c>
      <c r="P3330" s="12">
        <f t="shared" si="964"/>
        <v>0</v>
      </c>
      <c r="Q3330" s="7">
        <f t="shared" si="971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2"/>
        <v>10</v>
      </c>
      <c r="C3331" s="5">
        <f t="shared" si="973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ref="K3331:K3394" si="978">A3331+J3331</f>
        <v>45594</v>
      </c>
      <c r="L3331" s="5">
        <f t="shared" ref="L3331:L3394" si="979">MONTH(K3331)</f>
        <v>10</v>
      </c>
      <c r="M3331" s="5">
        <f t="shared" ref="M3331:M3394" si="980">YEAR(K3331)</f>
        <v>2024</v>
      </c>
      <c r="N3331" s="12">
        <v>534</v>
      </c>
      <c r="O3331" s="6">
        <f t="shared" si="977"/>
        <v>-534</v>
      </c>
      <c r="P3331" s="12">
        <f t="shared" si="964"/>
        <v>0</v>
      </c>
      <c r="Q3331" s="7">
        <f t="shared" si="971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2"/>
        <v>10</v>
      </c>
      <c r="C3332" s="5">
        <f t="shared" si="973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78"/>
        <v>45594</v>
      </c>
      <c r="L3332" s="5">
        <f t="shared" si="979"/>
        <v>10</v>
      </c>
      <c r="M3332" s="5">
        <f t="shared" si="980"/>
        <v>2024</v>
      </c>
      <c r="N3332" s="12">
        <v>110</v>
      </c>
      <c r="O3332" s="6">
        <f t="shared" si="977"/>
        <v>-110</v>
      </c>
      <c r="P3332" s="12">
        <f t="shared" si="964"/>
        <v>0</v>
      </c>
      <c r="Q3332" s="7">
        <f t="shared" si="971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2"/>
        <v>10</v>
      </c>
      <c r="C3333" s="5">
        <f t="shared" si="973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78"/>
        <v>45594</v>
      </c>
      <c r="L3333" s="5">
        <f t="shared" si="979"/>
        <v>10</v>
      </c>
      <c r="M3333" s="5">
        <f t="shared" si="980"/>
        <v>2024</v>
      </c>
      <c r="N3333" s="12">
        <v>405</v>
      </c>
      <c r="O3333" s="12"/>
      <c r="P3333" s="12">
        <f t="shared" si="964"/>
        <v>405</v>
      </c>
      <c r="Q3333" s="7">
        <f t="shared" si="971"/>
        <v>5410091.6499999994</v>
      </c>
      <c r="R3333" s="44" t="str">
        <f>VLOOKUP(F3333,'Set up'!$A$2:$E$64,5,FALSE)</f>
        <v>Trsf</v>
      </c>
    </row>
    <row r="3334" spans="1:19" ht="15" customHeight="1" x14ac:dyDescent="0.35">
      <c r="A3334" s="4">
        <v>45594</v>
      </c>
      <c r="B3334" s="5">
        <f t="shared" si="972"/>
        <v>10</v>
      </c>
      <c r="C3334" s="5">
        <f t="shared" si="973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78"/>
        <v>45594</v>
      </c>
      <c r="L3334" s="5">
        <f t="shared" si="979"/>
        <v>10</v>
      </c>
      <c r="M3334" s="5">
        <f t="shared" si="980"/>
        <v>2024</v>
      </c>
      <c r="N3334" s="12">
        <v>356</v>
      </c>
      <c r="O3334" s="6">
        <f t="shared" ref="O3334:O3335" si="981">-N3334</f>
        <v>-356</v>
      </c>
      <c r="P3334" s="12">
        <f t="shared" si="964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2"/>
        <v>10</v>
      </c>
      <c r="C3335" s="5">
        <f t="shared" si="973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78"/>
        <v>45594</v>
      </c>
      <c r="L3335" s="5">
        <f t="shared" si="979"/>
        <v>10</v>
      </c>
      <c r="M3335" s="5">
        <f t="shared" si="980"/>
        <v>2024</v>
      </c>
      <c r="N3335" s="12">
        <v>60</v>
      </c>
      <c r="O3335" s="6">
        <f t="shared" si="981"/>
        <v>-60</v>
      </c>
      <c r="P3335" s="12">
        <f t="shared" si="964"/>
        <v>0</v>
      </c>
      <c r="Q3335" s="7">
        <f t="shared" ref="Q3335" si="982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2"/>
        <v>11</v>
      </c>
      <c r="C3336" s="5">
        <f t="shared" si="973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78"/>
        <v>#N/A</v>
      </c>
      <c r="L3336" s="5" t="e">
        <f t="shared" si="979"/>
        <v>#N/A</v>
      </c>
      <c r="M3336" s="5" t="e">
        <f t="shared" si="980"/>
        <v>#N/A</v>
      </c>
      <c r="N3336" s="12">
        <v>0</v>
      </c>
      <c r="O3336" s="12"/>
      <c r="P3336" s="12">
        <f t="shared" si="964"/>
        <v>0</v>
      </c>
      <c r="Q3336" s="7">
        <f t="shared" ref="Q3336:Q3399" si="983">SUM(Q3335+N3336)</f>
        <v>5395709.5499999998</v>
      </c>
      <c r="R3336" s="44" t="e">
        <f>VLOOKUP(F3336,'Set up'!$A$2:$E$64,5,FALSE)</f>
        <v>#N/A</v>
      </c>
    </row>
    <row r="3337" spans="1:19" ht="15" customHeight="1" x14ac:dyDescent="0.35">
      <c r="A3337" s="4">
        <v>45597</v>
      </c>
      <c r="B3337" s="5">
        <f t="shared" si="972"/>
        <v>11</v>
      </c>
      <c r="C3337" s="5">
        <f t="shared" si="973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78"/>
        <v>#N/A</v>
      </c>
      <c r="L3337" s="5" t="e">
        <f t="shared" si="979"/>
        <v>#N/A</v>
      </c>
      <c r="M3337" s="5" t="e">
        <f t="shared" si="980"/>
        <v>#N/A</v>
      </c>
      <c r="N3337" s="12">
        <v>0</v>
      </c>
      <c r="O3337" s="12"/>
      <c r="P3337" s="12">
        <f t="shared" si="964"/>
        <v>0</v>
      </c>
      <c r="Q3337" s="7">
        <f t="shared" si="983"/>
        <v>5395709.5499999998</v>
      </c>
      <c r="R3337" s="44" t="e">
        <f>VLOOKUP(F3337,'Set up'!$A$2:$E$64,5,FALSE)</f>
        <v>#N/A</v>
      </c>
    </row>
    <row r="3338" spans="1:19" ht="15" customHeight="1" x14ac:dyDescent="0.35">
      <c r="A3338" s="4">
        <v>45597</v>
      </c>
      <c r="B3338" s="5">
        <f t="shared" si="972"/>
        <v>11</v>
      </c>
      <c r="C3338" s="5">
        <f t="shared" si="973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78"/>
        <v>45597</v>
      </c>
      <c r="L3338" s="5">
        <f t="shared" si="979"/>
        <v>11</v>
      </c>
      <c r="M3338" s="5">
        <f t="shared" si="980"/>
        <v>2024</v>
      </c>
      <c r="N3338" s="98">
        <v>1738</v>
      </c>
      <c r="O3338" s="12"/>
      <c r="P3338" s="12">
        <f t="shared" si="964"/>
        <v>1738</v>
      </c>
      <c r="Q3338" s="7">
        <f t="shared" si="983"/>
        <v>5397447.5499999998</v>
      </c>
      <c r="R3338" s="44" t="str">
        <f>VLOOKUP(F3338,'Set up'!$A$2:$E$64,5,FALSE)</f>
        <v>Trsf</v>
      </c>
    </row>
    <row r="3339" spans="1:19" ht="15" customHeight="1" x14ac:dyDescent="0.35">
      <c r="A3339" s="4">
        <v>45597</v>
      </c>
      <c r="B3339" s="5">
        <f t="shared" si="972"/>
        <v>11</v>
      </c>
      <c r="C3339" s="5">
        <f t="shared" si="973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78"/>
        <v>45597</v>
      </c>
      <c r="L3339" s="5">
        <f t="shared" si="979"/>
        <v>11</v>
      </c>
      <c r="M3339" s="5">
        <f t="shared" si="980"/>
        <v>2024</v>
      </c>
      <c r="N3339" s="98">
        <v>420</v>
      </c>
      <c r="O3339" s="12"/>
      <c r="P3339" s="12">
        <f t="shared" si="964"/>
        <v>420</v>
      </c>
      <c r="Q3339" s="7">
        <f t="shared" si="983"/>
        <v>5397867.5499999998</v>
      </c>
      <c r="R3339" s="44" t="str">
        <f>VLOOKUP(F3339,'Set up'!$A$2:$E$64,5,FALSE)</f>
        <v>Trsf</v>
      </c>
    </row>
    <row r="3340" spans="1:19" ht="15" customHeight="1" x14ac:dyDescent="0.35">
      <c r="A3340" s="4">
        <v>45597</v>
      </c>
      <c r="B3340" s="5">
        <f t="shared" si="972"/>
        <v>11</v>
      </c>
      <c r="C3340" s="5">
        <f t="shared" si="973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78"/>
        <v>45597</v>
      </c>
      <c r="L3340" s="5">
        <f t="shared" si="979"/>
        <v>11</v>
      </c>
      <c r="M3340" s="5">
        <f t="shared" si="980"/>
        <v>2024</v>
      </c>
      <c r="N3340" s="98">
        <v>1738</v>
      </c>
      <c r="O3340" s="6">
        <f t="shared" ref="O3340:O3343" si="984">-N3340</f>
        <v>-1738</v>
      </c>
      <c r="P3340" s="12">
        <f t="shared" si="964"/>
        <v>0</v>
      </c>
      <c r="Q3340" s="7">
        <f t="shared" si="983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2"/>
        <v>11</v>
      </c>
      <c r="C3341" s="5">
        <f t="shared" si="973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78"/>
        <v>45597</v>
      </c>
      <c r="L3341" s="5">
        <f t="shared" si="979"/>
        <v>11</v>
      </c>
      <c r="M3341" s="5">
        <f t="shared" si="980"/>
        <v>2024</v>
      </c>
      <c r="N3341" s="12">
        <v>555</v>
      </c>
      <c r="O3341" s="6">
        <f t="shared" si="984"/>
        <v>-555</v>
      </c>
      <c r="P3341" s="12">
        <f t="shared" si="964"/>
        <v>0</v>
      </c>
      <c r="Q3341" s="7">
        <f t="shared" si="983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2"/>
        <v>11</v>
      </c>
      <c r="C3342" s="5">
        <f t="shared" si="973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78"/>
        <v>45597</v>
      </c>
      <c r="L3342" s="5">
        <f t="shared" si="979"/>
        <v>11</v>
      </c>
      <c r="M3342" s="5">
        <f t="shared" si="980"/>
        <v>2024</v>
      </c>
      <c r="N3342" s="12">
        <v>95</v>
      </c>
      <c r="O3342" s="6">
        <f t="shared" si="984"/>
        <v>-95</v>
      </c>
      <c r="P3342" s="12">
        <f t="shared" si="964"/>
        <v>0</v>
      </c>
      <c r="Q3342" s="7">
        <f t="shared" si="983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2"/>
        <v>11</v>
      </c>
      <c r="C3343" s="5">
        <f t="shared" si="973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78"/>
        <v>45598</v>
      </c>
      <c r="L3343" s="5">
        <f t="shared" si="979"/>
        <v>11</v>
      </c>
      <c r="M3343" s="5">
        <f t="shared" si="980"/>
        <v>2024</v>
      </c>
      <c r="N3343" s="12">
        <v>687.5</v>
      </c>
      <c r="O3343" s="6">
        <f t="shared" si="984"/>
        <v>-687.5</v>
      </c>
      <c r="P3343" s="12">
        <f t="shared" si="964"/>
        <v>0</v>
      </c>
      <c r="Q3343" s="7">
        <f t="shared" si="983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2"/>
        <v>11</v>
      </c>
      <c r="C3344" s="5">
        <f t="shared" si="973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78"/>
        <v>45597</v>
      </c>
      <c r="L3344" s="5">
        <f t="shared" si="979"/>
        <v>11</v>
      </c>
      <c r="M3344" s="5">
        <f t="shared" si="980"/>
        <v>2024</v>
      </c>
      <c r="N3344" s="12">
        <v>17666</v>
      </c>
      <c r="O3344" s="12">
        <f>-3807.4-13858.6</f>
        <v>-17666</v>
      </c>
      <c r="P3344" s="12">
        <f t="shared" si="964"/>
        <v>0</v>
      </c>
      <c r="Q3344" s="7">
        <f t="shared" si="983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2"/>
        <v>11</v>
      </c>
      <c r="C3345" s="5">
        <f t="shared" si="973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78"/>
        <v>45597</v>
      </c>
      <c r="L3345" s="5">
        <f t="shared" si="979"/>
        <v>11</v>
      </c>
      <c r="M3345" s="5">
        <f t="shared" si="980"/>
        <v>2024</v>
      </c>
      <c r="N3345" s="12">
        <v>4935.8</v>
      </c>
      <c r="O3345" s="6">
        <f t="shared" ref="O3345:O3348" si="985">-N3345</f>
        <v>-4935.8</v>
      </c>
      <c r="P3345" s="12">
        <f t="shared" si="964"/>
        <v>0</v>
      </c>
      <c r="Q3345" s="7">
        <f t="shared" si="983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2"/>
        <v>11</v>
      </c>
      <c r="C3346" s="5">
        <f t="shared" si="973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78"/>
        <v>45597</v>
      </c>
      <c r="L3346" s="5">
        <f t="shared" si="979"/>
        <v>11</v>
      </c>
      <c r="M3346" s="5">
        <f t="shared" si="980"/>
        <v>2024</v>
      </c>
      <c r="N3346" s="12">
        <v>1908</v>
      </c>
      <c r="O3346" s="6">
        <f t="shared" si="985"/>
        <v>-1908</v>
      </c>
      <c r="P3346" s="12">
        <f t="shared" si="964"/>
        <v>0</v>
      </c>
      <c r="Q3346" s="7">
        <f t="shared" si="983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2"/>
        <v>11</v>
      </c>
      <c r="C3347" s="5">
        <f t="shared" si="973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78"/>
        <v>45597</v>
      </c>
      <c r="L3347" s="5">
        <f t="shared" si="979"/>
        <v>11</v>
      </c>
      <c r="M3347" s="5">
        <f t="shared" si="980"/>
        <v>2024</v>
      </c>
      <c r="N3347" s="12">
        <v>380</v>
      </c>
      <c r="O3347" s="6">
        <f t="shared" si="985"/>
        <v>-380</v>
      </c>
      <c r="P3347" s="12">
        <f t="shared" si="964"/>
        <v>0</v>
      </c>
      <c r="Q3347" s="7">
        <f t="shared" si="983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2"/>
        <v>11</v>
      </c>
      <c r="C3348" s="5">
        <f t="shared" si="973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78"/>
        <v>45597</v>
      </c>
      <c r="L3348" s="5">
        <f t="shared" si="979"/>
        <v>11</v>
      </c>
      <c r="M3348" s="5">
        <f t="shared" si="980"/>
        <v>2024</v>
      </c>
      <c r="N3348" s="12">
        <v>1000</v>
      </c>
      <c r="O3348" s="6">
        <f t="shared" si="985"/>
        <v>-1000</v>
      </c>
      <c r="P3348" s="12">
        <f t="shared" si="964"/>
        <v>0</v>
      </c>
      <c r="Q3348" s="7">
        <f t="shared" si="983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>A3349+J3349</f>
        <v>45600</v>
      </c>
      <c r="L3349" s="5">
        <f t="shared" si="979"/>
        <v>11</v>
      </c>
      <c r="M3349" s="5">
        <f t="shared" si="980"/>
        <v>2024</v>
      </c>
      <c r="N3349" s="12">
        <v>475</v>
      </c>
      <c r="O3349" s="6">
        <f t="shared" ref="O3349:O3358" si="986">-N3349</f>
        <v>-475</v>
      </c>
      <c r="P3349" s="12">
        <f t="shared" ref="P3349:P3412" si="987">SUM(N3349+O3349)</f>
        <v>0</v>
      </c>
      <c r="Q3349" s="7">
        <f t="shared" si="983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>A3350+J3350</f>
        <v>45601</v>
      </c>
      <c r="L3350" s="5">
        <f t="shared" si="979"/>
        <v>11</v>
      </c>
      <c r="M3350" s="5">
        <f t="shared" si="980"/>
        <v>2024</v>
      </c>
      <c r="N3350" s="12">
        <v>115</v>
      </c>
      <c r="O3350" s="6">
        <f t="shared" si="986"/>
        <v>-115</v>
      </c>
      <c r="P3350" s="12">
        <f t="shared" si="987"/>
        <v>0</v>
      </c>
      <c r="Q3350" s="7">
        <f t="shared" si="983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2"/>
        <v>11</v>
      </c>
      <c r="C3351" s="5">
        <f t="shared" si="973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78"/>
        <v>45602</v>
      </c>
      <c r="L3351" s="5">
        <f t="shared" si="979"/>
        <v>11</v>
      </c>
      <c r="M3351" s="5">
        <f t="shared" si="980"/>
        <v>2024</v>
      </c>
      <c r="N3351" s="12">
        <v>1694</v>
      </c>
      <c r="O3351" s="6">
        <f t="shared" si="986"/>
        <v>-1694</v>
      </c>
      <c r="P3351" s="12">
        <f t="shared" si="987"/>
        <v>0</v>
      </c>
      <c r="Q3351" s="7">
        <f t="shared" si="983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2"/>
        <v>11</v>
      </c>
      <c r="C3352" s="5">
        <f t="shared" si="973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78"/>
        <v>45602</v>
      </c>
      <c r="L3352" s="5">
        <f t="shared" si="979"/>
        <v>11</v>
      </c>
      <c r="M3352" s="5">
        <f t="shared" si="980"/>
        <v>2024</v>
      </c>
      <c r="N3352" s="12">
        <v>648</v>
      </c>
      <c r="O3352" s="6">
        <f t="shared" si="986"/>
        <v>-648</v>
      </c>
      <c r="P3352" s="12">
        <f t="shared" si="987"/>
        <v>0</v>
      </c>
      <c r="Q3352" s="7">
        <f t="shared" si="983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2"/>
        <v>11</v>
      </c>
      <c r="C3353" s="5">
        <f t="shared" si="973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78"/>
        <v>45602</v>
      </c>
      <c r="L3353" s="5">
        <f t="shared" si="979"/>
        <v>11</v>
      </c>
      <c r="M3353" s="5">
        <f t="shared" si="980"/>
        <v>2024</v>
      </c>
      <c r="N3353" s="12">
        <v>325</v>
      </c>
      <c r="O3353" s="6">
        <f t="shared" si="986"/>
        <v>-325</v>
      </c>
      <c r="P3353" s="12">
        <f t="shared" si="987"/>
        <v>0</v>
      </c>
      <c r="Q3353" s="7">
        <f t="shared" si="983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2"/>
        <v>11</v>
      </c>
      <c r="C3354" s="5">
        <f t="shared" si="973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78"/>
        <v>45602</v>
      </c>
      <c r="L3354" s="5">
        <f t="shared" si="979"/>
        <v>11</v>
      </c>
      <c r="M3354" s="5">
        <f t="shared" si="980"/>
        <v>2024</v>
      </c>
      <c r="N3354" s="12">
        <v>60</v>
      </c>
      <c r="O3354" s="6">
        <f t="shared" si="986"/>
        <v>-60</v>
      </c>
      <c r="P3354" s="12">
        <f t="shared" si="987"/>
        <v>0</v>
      </c>
      <c r="Q3354" s="7">
        <f t="shared" si="983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2"/>
        <v>11</v>
      </c>
      <c r="C3355" s="5">
        <f t="shared" si="973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78"/>
        <v>45602</v>
      </c>
      <c r="L3355" s="5">
        <f t="shared" si="979"/>
        <v>11</v>
      </c>
      <c r="M3355" s="5">
        <f t="shared" si="980"/>
        <v>2024</v>
      </c>
      <c r="N3355" s="12">
        <v>165</v>
      </c>
      <c r="O3355" s="6">
        <f t="shared" si="986"/>
        <v>-165</v>
      </c>
      <c r="P3355" s="12">
        <f t="shared" si="987"/>
        <v>0</v>
      </c>
      <c r="Q3355" s="7">
        <f t="shared" si="983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2"/>
        <v>11</v>
      </c>
      <c r="C3356" s="5">
        <f t="shared" si="973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78"/>
        <v>45602</v>
      </c>
      <c r="L3356" s="5">
        <f t="shared" si="979"/>
        <v>11</v>
      </c>
      <c r="M3356" s="5">
        <f t="shared" si="980"/>
        <v>2024</v>
      </c>
      <c r="N3356" s="12">
        <v>240</v>
      </c>
      <c r="O3356" s="6">
        <f t="shared" si="986"/>
        <v>-240</v>
      </c>
      <c r="P3356" s="12">
        <f t="shared" si="987"/>
        <v>0</v>
      </c>
      <c r="Q3356" s="7">
        <f t="shared" si="983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2"/>
        <v>11</v>
      </c>
      <c r="C3357" s="5">
        <f t="shared" si="973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78"/>
        <v>45601</v>
      </c>
      <c r="L3357" s="5">
        <f t="shared" si="979"/>
        <v>11</v>
      </c>
      <c r="M3357" s="5">
        <f t="shared" si="980"/>
        <v>2024</v>
      </c>
      <c r="N3357" s="12">
        <v>2000</v>
      </c>
      <c r="O3357" s="6">
        <f t="shared" si="986"/>
        <v>-2000</v>
      </c>
      <c r="P3357" s="12">
        <f t="shared" si="987"/>
        <v>0</v>
      </c>
      <c r="Q3357" s="7">
        <f t="shared" si="983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2"/>
        <v>11</v>
      </c>
      <c r="C3358" s="5">
        <f t="shared" si="973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78"/>
        <v>45603</v>
      </c>
      <c r="L3358" s="5">
        <f t="shared" si="979"/>
        <v>11</v>
      </c>
      <c r="M3358" s="5">
        <f t="shared" si="980"/>
        <v>2024</v>
      </c>
      <c r="N3358" s="12">
        <v>500</v>
      </c>
      <c r="O3358" s="6">
        <f t="shared" si="986"/>
        <v>-500</v>
      </c>
      <c r="P3358" s="12">
        <f t="shared" si="987"/>
        <v>0</v>
      </c>
      <c r="Q3358" s="7">
        <f t="shared" si="983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2"/>
        <v>11</v>
      </c>
      <c r="C3359" s="5">
        <f t="shared" si="973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78"/>
        <v>45603</v>
      </c>
      <c r="L3359" s="5">
        <f t="shared" si="979"/>
        <v>11</v>
      </c>
      <c r="M3359" s="5">
        <f t="shared" si="980"/>
        <v>2024</v>
      </c>
      <c r="N3359" s="12">
        <v>11242</v>
      </c>
      <c r="O3359" s="12">
        <f>-5417.6-5824.4</f>
        <v>-11242</v>
      </c>
      <c r="P3359" s="12">
        <f t="shared" si="987"/>
        <v>0</v>
      </c>
      <c r="Q3359" s="7">
        <f t="shared" si="983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2"/>
        <v>11</v>
      </c>
      <c r="C3360" s="5">
        <f t="shared" si="973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78"/>
        <v>45603</v>
      </c>
      <c r="L3360" s="5">
        <f t="shared" si="979"/>
        <v>11</v>
      </c>
      <c r="M3360" s="5">
        <f t="shared" si="980"/>
        <v>2024</v>
      </c>
      <c r="N3360" s="12">
        <v>1642.5</v>
      </c>
      <c r="O3360" s="6">
        <f t="shared" ref="O3360:O3363" si="988">-N3360</f>
        <v>-1642.5</v>
      </c>
      <c r="P3360" s="12">
        <f t="shared" si="987"/>
        <v>0</v>
      </c>
      <c r="Q3360" s="7">
        <f t="shared" si="983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2"/>
        <v>11</v>
      </c>
      <c r="C3361" s="5">
        <f t="shared" si="973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78"/>
        <v>45603</v>
      </c>
      <c r="L3361" s="5">
        <f t="shared" si="979"/>
        <v>11</v>
      </c>
      <c r="M3361" s="5">
        <f t="shared" si="980"/>
        <v>2024</v>
      </c>
      <c r="N3361" s="12">
        <v>2262</v>
      </c>
      <c r="O3361" s="6">
        <f t="shared" si="988"/>
        <v>-2262</v>
      </c>
      <c r="P3361" s="12">
        <f t="shared" si="987"/>
        <v>0</v>
      </c>
      <c r="Q3361" s="7">
        <f t="shared" si="983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2"/>
        <v>11</v>
      </c>
      <c r="C3362" s="5">
        <f t="shared" si="973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78"/>
        <v>45603</v>
      </c>
      <c r="L3362" s="5">
        <f t="shared" si="979"/>
        <v>11</v>
      </c>
      <c r="M3362" s="5">
        <f t="shared" si="980"/>
        <v>2024</v>
      </c>
      <c r="N3362" s="12">
        <v>1669.5</v>
      </c>
      <c r="O3362" s="6">
        <f t="shared" si="988"/>
        <v>-1669.5</v>
      </c>
      <c r="P3362" s="12">
        <f t="shared" si="987"/>
        <v>0</v>
      </c>
      <c r="Q3362" s="7">
        <f t="shared" si="983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2"/>
        <v>11</v>
      </c>
      <c r="C3363" s="5">
        <f t="shared" si="973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78"/>
        <v>45603</v>
      </c>
      <c r="L3363" s="5">
        <f t="shared" si="979"/>
        <v>11</v>
      </c>
      <c r="M3363" s="5">
        <f t="shared" si="980"/>
        <v>2024</v>
      </c>
      <c r="N3363" s="12">
        <v>380</v>
      </c>
      <c r="O3363" s="6">
        <f t="shared" si="988"/>
        <v>-380</v>
      </c>
      <c r="P3363" s="12">
        <f t="shared" si="987"/>
        <v>0</v>
      </c>
      <c r="Q3363" s="7">
        <f t="shared" si="983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2"/>
        <v>11</v>
      </c>
      <c r="C3364" s="5">
        <f t="shared" si="973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78"/>
        <v>45604</v>
      </c>
      <c r="L3364" s="5">
        <f t="shared" si="979"/>
        <v>11</v>
      </c>
      <c r="M3364" s="5">
        <f t="shared" si="980"/>
        <v>2024</v>
      </c>
      <c r="N3364" s="12">
        <v>1738</v>
      </c>
      <c r="O3364" s="6">
        <f t="shared" ref="O3364:O3367" si="989">-N3364</f>
        <v>-1738</v>
      </c>
      <c r="P3364" s="12">
        <f t="shared" si="987"/>
        <v>0</v>
      </c>
      <c r="Q3364" s="7">
        <f t="shared" si="983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2"/>
        <v>11</v>
      </c>
      <c r="C3365" s="5">
        <f t="shared" si="973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78"/>
        <v>45604</v>
      </c>
      <c r="L3365" s="5">
        <f t="shared" si="979"/>
        <v>11</v>
      </c>
      <c r="M3365" s="5">
        <f t="shared" si="980"/>
        <v>2024</v>
      </c>
      <c r="N3365" s="12">
        <v>555</v>
      </c>
      <c r="O3365" s="6">
        <f t="shared" si="989"/>
        <v>-555</v>
      </c>
      <c r="P3365" s="12">
        <f t="shared" si="987"/>
        <v>0</v>
      </c>
      <c r="Q3365" s="7">
        <f t="shared" si="983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2"/>
        <v>11</v>
      </c>
      <c r="C3366" s="5">
        <f t="shared" si="973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78"/>
        <v>45604</v>
      </c>
      <c r="L3366" s="5">
        <f t="shared" si="979"/>
        <v>11</v>
      </c>
      <c r="M3366" s="5">
        <f t="shared" si="980"/>
        <v>2024</v>
      </c>
      <c r="N3366" s="12">
        <v>95</v>
      </c>
      <c r="O3366" s="6">
        <f t="shared" si="989"/>
        <v>-95</v>
      </c>
      <c r="P3366" s="12">
        <f t="shared" si="987"/>
        <v>0</v>
      </c>
      <c r="Q3366" s="7">
        <f t="shared" si="983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2"/>
        <v>11</v>
      </c>
      <c r="C3367" s="5">
        <f t="shared" si="973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78"/>
        <v>45604</v>
      </c>
      <c r="L3367" s="5">
        <f t="shared" si="979"/>
        <v>11</v>
      </c>
      <c r="M3367" s="5">
        <f t="shared" si="980"/>
        <v>2024</v>
      </c>
      <c r="N3367" s="12">
        <v>312.5</v>
      </c>
      <c r="O3367" s="6">
        <f t="shared" si="989"/>
        <v>-312.5</v>
      </c>
      <c r="P3367" s="12">
        <f t="shared" si="987"/>
        <v>0</v>
      </c>
      <c r="Q3367" s="7">
        <f t="shared" si="983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2"/>
        <v>11</v>
      </c>
      <c r="C3368" s="5">
        <f t="shared" si="973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78"/>
        <v>45605</v>
      </c>
      <c r="L3368" s="5">
        <f t="shared" si="979"/>
        <v>11</v>
      </c>
      <c r="M3368" s="5">
        <f t="shared" si="980"/>
        <v>2024</v>
      </c>
      <c r="N3368" s="12">
        <v>110</v>
      </c>
      <c r="O3368" s="12"/>
      <c r="P3368" s="12">
        <f t="shared" si="987"/>
        <v>110</v>
      </c>
      <c r="Q3368" s="7">
        <f t="shared" si="983"/>
        <v>5453061.3499999996</v>
      </c>
      <c r="R3368" s="44" t="str">
        <f>VLOOKUP(F3368,'Set up'!$A$2:$E$64,5,FALSE)</f>
        <v>Trsf</v>
      </c>
    </row>
    <row r="3369" spans="1:19" ht="15" customHeight="1" x14ac:dyDescent="0.35">
      <c r="A3369" s="4">
        <v>45605</v>
      </c>
      <c r="B3369" s="5">
        <f t="shared" si="972"/>
        <v>11</v>
      </c>
      <c r="C3369" s="5">
        <f t="shared" si="973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78"/>
        <v>45605</v>
      </c>
      <c r="L3369" s="5">
        <f t="shared" si="979"/>
        <v>11</v>
      </c>
      <c r="M3369" s="5">
        <f t="shared" si="980"/>
        <v>2024</v>
      </c>
      <c r="N3369" s="12">
        <v>390</v>
      </c>
      <c r="O3369" s="12"/>
      <c r="P3369" s="12">
        <f t="shared" si="987"/>
        <v>390</v>
      </c>
      <c r="Q3369" s="7">
        <f t="shared" si="983"/>
        <v>5453451.3499999996</v>
      </c>
      <c r="R3369" s="44" t="str">
        <f>VLOOKUP(F3369,'Set up'!$A$2:$E$64,5,FALSE)</f>
        <v>Trsf</v>
      </c>
    </row>
    <row r="3370" spans="1:19" ht="15" customHeight="1" x14ac:dyDescent="0.35">
      <c r="A3370" s="4">
        <v>45605</v>
      </c>
      <c r="B3370" s="5">
        <f t="shared" si="972"/>
        <v>11</v>
      </c>
      <c r="C3370" s="5">
        <f t="shared" si="973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78"/>
        <v>45605</v>
      </c>
      <c r="L3370" s="5">
        <f t="shared" si="979"/>
        <v>11</v>
      </c>
      <c r="M3370" s="5">
        <f t="shared" si="980"/>
        <v>2024</v>
      </c>
      <c r="N3370" s="12">
        <v>312.5</v>
      </c>
      <c r="O3370" s="12"/>
      <c r="P3370" s="12">
        <f t="shared" si="987"/>
        <v>312.5</v>
      </c>
      <c r="Q3370" s="7">
        <f t="shared" si="983"/>
        <v>5453763.8499999996</v>
      </c>
      <c r="R3370" s="44" t="str">
        <f>VLOOKUP(F3370,'Set up'!$A$2:$E$64,5,FALSE)</f>
        <v>Trsf</v>
      </c>
    </row>
    <row r="3371" spans="1:19" ht="15" customHeight="1" x14ac:dyDescent="0.35">
      <c r="A3371" s="4">
        <v>45605</v>
      </c>
      <c r="B3371" s="5">
        <f t="shared" si="972"/>
        <v>11</v>
      </c>
      <c r="C3371" s="5">
        <f t="shared" si="973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78"/>
        <v>45605</v>
      </c>
      <c r="L3371" s="5">
        <f t="shared" si="979"/>
        <v>11</v>
      </c>
      <c r="M3371" s="5">
        <f t="shared" si="980"/>
        <v>2024</v>
      </c>
      <c r="N3371" s="12">
        <v>160</v>
      </c>
      <c r="O3371" s="12"/>
      <c r="P3371" s="12">
        <f t="shared" si="987"/>
        <v>160</v>
      </c>
      <c r="Q3371" s="7">
        <f t="shared" si="983"/>
        <v>5453923.8499999996</v>
      </c>
      <c r="R3371" s="44" t="str">
        <f>VLOOKUP(F3371,'Set up'!$A$2:$E$64,5,FALSE)</f>
        <v>Trsf</v>
      </c>
    </row>
    <row r="3372" spans="1:19" ht="15" customHeight="1" x14ac:dyDescent="0.35">
      <c r="A3372" s="4">
        <v>45605</v>
      </c>
      <c r="B3372" s="5">
        <f t="shared" si="972"/>
        <v>11</v>
      </c>
      <c r="C3372" s="5">
        <f t="shared" si="973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78"/>
        <v>45605</v>
      </c>
      <c r="L3372" s="5">
        <f t="shared" si="979"/>
        <v>11</v>
      </c>
      <c r="M3372" s="5">
        <f t="shared" si="980"/>
        <v>2024</v>
      </c>
      <c r="N3372" s="12">
        <v>150</v>
      </c>
      <c r="O3372" s="12"/>
      <c r="P3372" s="12">
        <f t="shared" si="987"/>
        <v>150</v>
      </c>
      <c r="Q3372" s="7">
        <f t="shared" si="983"/>
        <v>5454073.8499999996</v>
      </c>
      <c r="R3372" s="44" t="str">
        <f>VLOOKUP(F3372,'Set up'!$A$2:$E$64,5,FALSE)</f>
        <v>Trsf</v>
      </c>
    </row>
    <row r="3373" spans="1:19" ht="15" customHeight="1" x14ac:dyDescent="0.35">
      <c r="A3373" s="4">
        <v>45605</v>
      </c>
      <c r="B3373" s="5">
        <f t="shared" si="972"/>
        <v>11</v>
      </c>
      <c r="C3373" s="5">
        <f t="shared" si="973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78"/>
        <v>45605</v>
      </c>
      <c r="L3373" s="5">
        <f t="shared" si="979"/>
        <v>11</v>
      </c>
      <c r="M3373" s="5">
        <f t="shared" si="980"/>
        <v>2024</v>
      </c>
      <c r="N3373" s="12">
        <v>283.8</v>
      </c>
      <c r="O3373" s="12"/>
      <c r="P3373" s="12">
        <f t="shared" si="987"/>
        <v>283.8</v>
      </c>
      <c r="Q3373" s="7">
        <f t="shared" si="983"/>
        <v>5454357.6499999994</v>
      </c>
      <c r="R3373" s="44" t="str">
        <f>VLOOKUP(F3373,'Set up'!$A$2:$E$64,5,FALSE)</f>
        <v>Trsf</v>
      </c>
    </row>
    <row r="3374" spans="1:19" ht="15" customHeight="1" x14ac:dyDescent="0.35">
      <c r="A3374" s="4">
        <v>45607</v>
      </c>
      <c r="B3374" s="5">
        <f t="shared" si="972"/>
        <v>11</v>
      </c>
      <c r="C3374" s="5">
        <f t="shared" si="973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78"/>
        <v>45727</v>
      </c>
      <c r="L3374" s="5">
        <f t="shared" si="979"/>
        <v>3</v>
      </c>
      <c r="M3374" s="5">
        <f t="shared" si="980"/>
        <v>2025</v>
      </c>
      <c r="N3374" s="12">
        <v>12848</v>
      </c>
      <c r="O3374" s="12"/>
      <c r="P3374" s="12">
        <f t="shared" si="987"/>
        <v>12848</v>
      </c>
      <c r="Q3374" s="7">
        <f t="shared" si="983"/>
        <v>5467205.6499999994</v>
      </c>
      <c r="R3374" s="44" t="str">
        <f>VLOOKUP(F3374,'Set up'!$A$2:$E$64,5,FALSE)</f>
        <v>Trsf</v>
      </c>
    </row>
    <row r="3375" spans="1:19" ht="15" customHeight="1" x14ac:dyDescent="0.35">
      <c r="A3375" s="4">
        <v>45607</v>
      </c>
      <c r="B3375" s="5">
        <f t="shared" si="972"/>
        <v>11</v>
      </c>
      <c r="C3375" s="5">
        <f t="shared" si="973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78"/>
        <v>45727</v>
      </c>
      <c r="L3375" s="5">
        <f t="shared" si="979"/>
        <v>3</v>
      </c>
      <c r="M3375" s="5">
        <f t="shared" si="980"/>
        <v>2025</v>
      </c>
      <c r="N3375" s="12">
        <v>3240</v>
      </c>
      <c r="O3375" s="12"/>
      <c r="P3375" s="12">
        <f t="shared" si="987"/>
        <v>3240</v>
      </c>
      <c r="Q3375" s="7">
        <f t="shared" si="983"/>
        <v>5470445.6499999994</v>
      </c>
      <c r="R3375" s="44" t="str">
        <f>VLOOKUP(F3375,'Set up'!$A$2:$E$64,5,FALSE)</f>
        <v>Trsf</v>
      </c>
    </row>
    <row r="3376" spans="1:19" ht="15" customHeight="1" x14ac:dyDescent="0.35">
      <c r="A3376" s="4">
        <v>45607</v>
      </c>
      <c r="B3376" s="5">
        <f t="shared" si="972"/>
        <v>11</v>
      </c>
      <c r="C3376" s="5">
        <f t="shared" si="973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78"/>
        <v>45727</v>
      </c>
      <c r="L3376" s="5">
        <f t="shared" si="979"/>
        <v>3</v>
      </c>
      <c r="M3376" s="5">
        <f t="shared" si="980"/>
        <v>2025</v>
      </c>
      <c r="N3376" s="12">
        <v>2610</v>
      </c>
      <c r="O3376" s="12"/>
      <c r="P3376" s="12">
        <f t="shared" si="987"/>
        <v>2610</v>
      </c>
      <c r="Q3376" s="7">
        <f t="shared" si="983"/>
        <v>5473055.6499999994</v>
      </c>
      <c r="R3376" s="44" t="str">
        <f>VLOOKUP(F3376,'Set up'!$A$2:$E$64,5,FALSE)</f>
        <v>Trsf</v>
      </c>
    </row>
    <row r="3377" spans="1:21" ht="15" customHeight="1" x14ac:dyDescent="0.35">
      <c r="A3377" s="4">
        <v>45607</v>
      </c>
      <c r="B3377" s="5">
        <f t="shared" si="972"/>
        <v>11</v>
      </c>
      <c r="C3377" s="5">
        <f t="shared" si="973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78"/>
        <v>45727</v>
      </c>
      <c r="L3377" s="5">
        <f t="shared" si="979"/>
        <v>3</v>
      </c>
      <c r="M3377" s="5">
        <f t="shared" si="980"/>
        <v>2025</v>
      </c>
      <c r="N3377" s="12">
        <v>1725</v>
      </c>
      <c r="O3377" s="12"/>
      <c r="P3377" s="12">
        <f t="shared" si="987"/>
        <v>1725</v>
      </c>
      <c r="Q3377" s="7">
        <f t="shared" si="983"/>
        <v>5474780.6499999994</v>
      </c>
      <c r="R3377" s="44" t="str">
        <f>VLOOKUP(F3377,'Set up'!$A$2:$E$64,5,FALSE)</f>
        <v>Trsf</v>
      </c>
    </row>
    <row r="3378" spans="1:21" ht="15" customHeight="1" x14ac:dyDescent="0.35">
      <c r="A3378" s="4">
        <v>45607</v>
      </c>
      <c r="B3378" s="5">
        <f t="shared" ref="B3378:B3433" si="990">MONTH(A3378)</f>
        <v>11</v>
      </c>
      <c r="C3378" s="5">
        <f t="shared" ref="C3378:C3433" si="991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78"/>
        <v>45727</v>
      </c>
      <c r="L3378" s="5">
        <f t="shared" si="979"/>
        <v>3</v>
      </c>
      <c r="M3378" s="5">
        <f t="shared" si="980"/>
        <v>2025</v>
      </c>
      <c r="N3378" s="12">
        <v>1320</v>
      </c>
      <c r="O3378" s="12"/>
      <c r="P3378" s="12">
        <f t="shared" si="987"/>
        <v>1320</v>
      </c>
      <c r="Q3378" s="7">
        <f t="shared" si="983"/>
        <v>5476100.6499999994</v>
      </c>
      <c r="R3378" s="44" t="str">
        <f>VLOOKUP(F3378,'Set up'!$A$2:$E$64,5,FALSE)</f>
        <v>Trsf</v>
      </c>
    </row>
    <row r="3379" spans="1:21" ht="15" customHeight="1" x14ac:dyDescent="0.35">
      <c r="A3379" s="4">
        <v>45607</v>
      </c>
      <c r="B3379" s="5">
        <f t="shared" si="990"/>
        <v>11</v>
      </c>
      <c r="C3379" s="5">
        <f t="shared" si="991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si="978"/>
        <v>45727</v>
      </c>
      <c r="L3379" s="5">
        <f t="shared" si="979"/>
        <v>3</v>
      </c>
      <c r="M3379" s="5">
        <f t="shared" si="980"/>
        <v>2025</v>
      </c>
      <c r="N3379" s="12">
        <v>230.4</v>
      </c>
      <c r="O3379" s="12"/>
      <c r="P3379" s="12">
        <f t="shared" si="987"/>
        <v>230.4</v>
      </c>
      <c r="Q3379" s="7">
        <f t="shared" si="983"/>
        <v>5476331.0499999998</v>
      </c>
      <c r="R3379" s="44" t="str">
        <f>VLOOKUP(F3379,'Set up'!$A$2:$E$64,5,FALSE)</f>
        <v>Trsf</v>
      </c>
    </row>
    <row r="3380" spans="1:21" ht="15" customHeight="1" x14ac:dyDescent="0.35">
      <c r="A3380" s="4">
        <v>45607</v>
      </c>
      <c r="B3380" s="5">
        <f t="shared" si="990"/>
        <v>11</v>
      </c>
      <c r="C3380" s="5">
        <f t="shared" si="991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78"/>
        <v>45727</v>
      </c>
      <c r="L3380" s="5">
        <f t="shared" si="979"/>
        <v>3</v>
      </c>
      <c r="M3380" s="5">
        <f t="shared" si="980"/>
        <v>2025</v>
      </c>
      <c r="N3380" s="12">
        <v>395</v>
      </c>
      <c r="O3380" s="12"/>
      <c r="P3380" s="12">
        <f t="shared" si="987"/>
        <v>395</v>
      </c>
      <c r="Q3380" s="7">
        <f t="shared" si="983"/>
        <v>5476726.0499999998</v>
      </c>
      <c r="R3380" s="44" t="str">
        <f>VLOOKUP(F3380,'Set up'!$A$2:$E$64,5,FALSE)</f>
        <v>Trsf</v>
      </c>
    </row>
    <row r="3381" spans="1:21" ht="15" customHeight="1" x14ac:dyDescent="0.35">
      <c r="A3381" s="4">
        <v>45607</v>
      </c>
      <c r="B3381" s="5">
        <f t="shared" si="990"/>
        <v>11</v>
      </c>
      <c r="C3381" s="5">
        <f t="shared" si="991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78"/>
        <v>45727</v>
      </c>
      <c r="L3381" s="5">
        <f t="shared" si="979"/>
        <v>3</v>
      </c>
      <c r="M3381" s="5">
        <f t="shared" si="980"/>
        <v>2025</v>
      </c>
      <c r="N3381" s="12">
        <v>420</v>
      </c>
      <c r="O3381" s="12"/>
      <c r="P3381" s="12">
        <f t="shared" si="987"/>
        <v>420</v>
      </c>
      <c r="Q3381" s="7">
        <f t="shared" si="983"/>
        <v>5477146.0499999998</v>
      </c>
      <c r="R3381" s="44" t="str">
        <f>VLOOKUP(F3381,'Set up'!$A$2:$E$64,5,FALSE)</f>
        <v>Trsf</v>
      </c>
    </row>
    <row r="3382" spans="1:21" ht="15" customHeight="1" x14ac:dyDescent="0.35">
      <c r="A3382" s="4">
        <v>45608</v>
      </c>
      <c r="B3382" s="5">
        <f t="shared" si="990"/>
        <v>11</v>
      </c>
      <c r="C3382" s="5">
        <f t="shared" si="991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78"/>
        <v>45608</v>
      </c>
      <c r="L3382" s="5">
        <f t="shared" si="979"/>
        <v>11</v>
      </c>
      <c r="M3382" s="5">
        <f t="shared" si="980"/>
        <v>2024</v>
      </c>
      <c r="N3382" s="98">
        <v>1738</v>
      </c>
      <c r="O3382" s="12"/>
      <c r="P3382" s="12">
        <f t="shared" si="987"/>
        <v>1738</v>
      </c>
      <c r="Q3382" s="7">
        <f t="shared" si="983"/>
        <v>5478884.0499999998</v>
      </c>
      <c r="R3382" s="44" t="str">
        <f>VLOOKUP(F3382,'Set up'!$A$2:$E$64,5,FALSE)</f>
        <v>Trsf</v>
      </c>
    </row>
    <row r="3383" spans="1:21" ht="15" customHeight="1" x14ac:dyDescent="0.35">
      <c r="A3383" s="4">
        <v>45608</v>
      </c>
      <c r="B3383" s="5">
        <f t="shared" si="990"/>
        <v>11</v>
      </c>
      <c r="C3383" s="5">
        <f t="shared" si="991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78"/>
        <v>45608</v>
      </c>
      <c r="L3383" s="5">
        <f t="shared" si="979"/>
        <v>11</v>
      </c>
      <c r="M3383" s="5">
        <f t="shared" si="980"/>
        <v>2024</v>
      </c>
      <c r="N3383" s="98">
        <v>405</v>
      </c>
      <c r="O3383" s="12"/>
      <c r="P3383" s="12">
        <f t="shared" si="987"/>
        <v>405</v>
      </c>
      <c r="Q3383" s="7">
        <f t="shared" si="983"/>
        <v>5479289.0499999998</v>
      </c>
      <c r="R3383" s="44" t="str">
        <f>VLOOKUP(F3383,'Set up'!$A$2:$E$64,5,FALSE)</f>
        <v>Trsf</v>
      </c>
    </row>
    <row r="3384" spans="1:21" ht="15" customHeight="1" x14ac:dyDescent="0.35">
      <c r="A3384" s="4">
        <v>45610</v>
      </c>
      <c r="B3384" s="5">
        <f t="shared" si="990"/>
        <v>11</v>
      </c>
      <c r="C3384" s="5">
        <f t="shared" si="991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78"/>
        <v>45610</v>
      </c>
      <c r="L3384" s="5">
        <f t="shared" si="979"/>
        <v>11</v>
      </c>
      <c r="M3384" s="5">
        <f t="shared" si="980"/>
        <v>2024</v>
      </c>
      <c r="N3384" s="12">
        <v>1755</v>
      </c>
      <c r="O3384" s="6">
        <f t="shared" ref="O3384:O3387" si="992">-N3384</f>
        <v>-1755</v>
      </c>
      <c r="P3384" s="12">
        <f t="shared" si="987"/>
        <v>0</v>
      </c>
      <c r="Q3384" s="7">
        <f t="shared" si="983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0"/>
        <v>11</v>
      </c>
      <c r="C3385" s="5">
        <f t="shared" si="991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78"/>
        <v>45610</v>
      </c>
      <c r="L3385" s="5">
        <f t="shared" si="979"/>
        <v>11</v>
      </c>
      <c r="M3385" s="5">
        <f t="shared" si="980"/>
        <v>2024</v>
      </c>
      <c r="N3385" s="12">
        <v>555</v>
      </c>
      <c r="O3385" s="6">
        <f t="shared" si="992"/>
        <v>-555</v>
      </c>
      <c r="P3385" s="12">
        <f t="shared" si="987"/>
        <v>0</v>
      </c>
      <c r="Q3385" s="7">
        <f t="shared" si="983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0"/>
        <v>11</v>
      </c>
      <c r="C3386" s="5">
        <f t="shared" si="991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78"/>
        <v>45610</v>
      </c>
      <c r="L3386" s="5">
        <f t="shared" si="979"/>
        <v>11</v>
      </c>
      <c r="M3386" s="5">
        <f t="shared" si="980"/>
        <v>2024</v>
      </c>
      <c r="N3386" s="12">
        <v>95</v>
      </c>
      <c r="O3386" s="6">
        <f t="shared" si="992"/>
        <v>-95</v>
      </c>
      <c r="P3386" s="12">
        <f t="shared" si="987"/>
        <v>0</v>
      </c>
      <c r="Q3386" s="7">
        <f t="shared" si="983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0"/>
        <v>11</v>
      </c>
      <c r="C3387" s="5">
        <f t="shared" si="991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78"/>
        <v>45610</v>
      </c>
      <c r="L3387" s="5">
        <f t="shared" si="979"/>
        <v>11</v>
      </c>
      <c r="M3387" s="5">
        <f t="shared" si="980"/>
        <v>2024</v>
      </c>
      <c r="N3387" s="12">
        <v>625</v>
      </c>
      <c r="O3387" s="6">
        <f t="shared" si="992"/>
        <v>-625</v>
      </c>
      <c r="P3387" s="12">
        <f t="shared" si="987"/>
        <v>0</v>
      </c>
      <c r="Q3387" s="7">
        <f t="shared" si="983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0"/>
        <v>11</v>
      </c>
      <c r="C3388" s="5">
        <f t="shared" si="991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78"/>
        <v>45657</v>
      </c>
      <c r="L3388" s="5">
        <f t="shared" si="979"/>
        <v>12</v>
      </c>
      <c r="M3388" s="5">
        <f t="shared" si="980"/>
        <v>2024</v>
      </c>
      <c r="N3388" s="12">
        <v>1738</v>
      </c>
      <c r="O3388" s="12">
        <f>-1500-238</f>
        <v>-1738</v>
      </c>
      <c r="P3388" s="12">
        <f t="shared" si="987"/>
        <v>0</v>
      </c>
      <c r="Q3388" s="7">
        <f t="shared" si="983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3606</v>
      </c>
    </row>
    <row r="3389" spans="1:21" ht="15" customHeight="1" x14ac:dyDescent="0.35">
      <c r="A3389" s="4">
        <v>45612</v>
      </c>
      <c r="B3389" s="5">
        <f t="shared" si="990"/>
        <v>11</v>
      </c>
      <c r="C3389" s="5">
        <f t="shared" si="991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78"/>
        <v>45657</v>
      </c>
      <c r="L3389" s="5">
        <f t="shared" si="979"/>
        <v>12</v>
      </c>
      <c r="M3389" s="5">
        <f t="shared" si="980"/>
        <v>2024</v>
      </c>
      <c r="N3389" s="12">
        <v>220</v>
      </c>
      <c r="O3389" s="6">
        <f>-N3389</f>
        <v>-220</v>
      </c>
      <c r="P3389" s="12">
        <f t="shared" si="987"/>
        <v>0</v>
      </c>
      <c r="Q3389" s="7">
        <f t="shared" si="983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3606</v>
      </c>
    </row>
    <row r="3390" spans="1:21" ht="15" customHeight="1" x14ac:dyDescent="0.35">
      <c r="A3390" s="4">
        <v>45612</v>
      </c>
      <c r="B3390" s="5">
        <f t="shared" si="990"/>
        <v>11</v>
      </c>
      <c r="C3390" s="5">
        <f t="shared" si="991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78"/>
        <v>45657</v>
      </c>
      <c r="L3390" s="5">
        <f t="shared" si="979"/>
        <v>12</v>
      </c>
      <c r="M3390" s="5">
        <f t="shared" si="980"/>
        <v>2024</v>
      </c>
      <c r="N3390" s="12">
        <v>130</v>
      </c>
      <c r="O3390" s="6">
        <f>-N3390</f>
        <v>-130</v>
      </c>
      <c r="P3390" s="12">
        <f t="shared" si="987"/>
        <v>0</v>
      </c>
      <c r="Q3390" s="7">
        <f t="shared" si="983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3606</v>
      </c>
    </row>
    <row r="3391" spans="1:21" ht="15" customHeight="1" x14ac:dyDescent="0.35">
      <c r="A3391" s="4">
        <v>45612</v>
      </c>
      <c r="B3391" s="5">
        <f t="shared" si="990"/>
        <v>11</v>
      </c>
      <c r="C3391" s="5">
        <f t="shared" si="991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78"/>
        <v>45657</v>
      </c>
      <c r="L3391" s="5">
        <f t="shared" si="979"/>
        <v>12</v>
      </c>
      <c r="M3391" s="5">
        <f t="shared" si="980"/>
        <v>2024</v>
      </c>
      <c r="N3391" s="12">
        <v>1450</v>
      </c>
      <c r="O3391" s="12">
        <f>-450-1000</f>
        <v>-1450</v>
      </c>
      <c r="P3391" s="12">
        <f t="shared" si="987"/>
        <v>0</v>
      </c>
      <c r="Q3391" s="7">
        <f t="shared" si="983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3606</v>
      </c>
    </row>
    <row r="3392" spans="1:21" ht="15" customHeight="1" x14ac:dyDescent="0.35">
      <c r="A3392" s="4">
        <v>45612</v>
      </c>
      <c r="B3392" s="5">
        <f t="shared" si="990"/>
        <v>11</v>
      </c>
      <c r="C3392" s="5">
        <f t="shared" si="991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78"/>
        <v>45657</v>
      </c>
      <c r="L3392" s="5">
        <f t="shared" si="979"/>
        <v>12</v>
      </c>
      <c r="M3392" s="5">
        <f t="shared" si="980"/>
        <v>2024</v>
      </c>
      <c r="N3392" s="12">
        <v>0</v>
      </c>
      <c r="O3392" s="12"/>
      <c r="P3392" s="12">
        <f t="shared" si="987"/>
        <v>0</v>
      </c>
      <c r="Q3392" s="7">
        <f t="shared" si="983"/>
        <v>5485857.0499999998</v>
      </c>
      <c r="R3392" s="44" t="str">
        <f>VLOOKUP(F3392,'Set up'!$A$2:$E$64,5,FALSE)</f>
        <v>PD Chq</v>
      </c>
      <c r="U3392" s="1" t="s">
        <v>3606</v>
      </c>
    </row>
    <row r="3393" spans="1:21" ht="15" customHeight="1" x14ac:dyDescent="0.35">
      <c r="A3393" s="4">
        <v>45612</v>
      </c>
      <c r="B3393" s="5">
        <f t="shared" si="990"/>
        <v>11</v>
      </c>
      <c r="C3393" s="5">
        <f t="shared" si="991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78"/>
        <v>45657</v>
      </c>
      <c r="L3393" s="5">
        <f t="shared" si="979"/>
        <v>12</v>
      </c>
      <c r="M3393" s="5">
        <f t="shared" si="980"/>
        <v>2024</v>
      </c>
      <c r="N3393" s="12">
        <v>0</v>
      </c>
      <c r="O3393" s="12"/>
      <c r="P3393" s="12">
        <f t="shared" si="987"/>
        <v>0</v>
      </c>
      <c r="Q3393" s="7">
        <f t="shared" si="983"/>
        <v>5485857.0499999998</v>
      </c>
      <c r="R3393" s="44" t="str">
        <f>VLOOKUP(F3393,'Set up'!$A$2:$E$64,5,FALSE)</f>
        <v>PD Chq</v>
      </c>
      <c r="U3393" s="1" t="s">
        <v>3606</v>
      </c>
    </row>
    <row r="3394" spans="1:21" ht="15" customHeight="1" x14ac:dyDescent="0.35">
      <c r="A3394" s="4">
        <v>45612</v>
      </c>
      <c r="B3394" s="5">
        <f t="shared" si="990"/>
        <v>11</v>
      </c>
      <c r="C3394" s="5">
        <f t="shared" si="991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78"/>
        <v>45612</v>
      </c>
      <c r="L3394" s="5">
        <f t="shared" si="979"/>
        <v>11</v>
      </c>
      <c r="M3394" s="5">
        <f t="shared" si="980"/>
        <v>2024</v>
      </c>
      <c r="N3394" s="12">
        <v>625</v>
      </c>
      <c r="O3394" s="6">
        <f t="shared" ref="O3394:O3397" si="993">-N3394</f>
        <v>-625</v>
      </c>
      <c r="P3394" s="12">
        <f t="shared" si="987"/>
        <v>0</v>
      </c>
      <c r="Q3394" s="7">
        <f t="shared" si="983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0"/>
        <v>11</v>
      </c>
      <c r="C3395" s="5">
        <f t="shared" si="991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ref="K3395:K3433" si="994">A3395+J3395</f>
        <v>45612</v>
      </c>
      <c r="L3395" s="5">
        <f t="shared" ref="L3395:L3438" si="995">MONTH(K3395)</f>
        <v>11</v>
      </c>
      <c r="M3395" s="5">
        <f t="shared" ref="M3395:M3438" si="996">YEAR(K3395)</f>
        <v>2024</v>
      </c>
      <c r="N3395" s="12">
        <v>9636</v>
      </c>
      <c r="O3395" s="6">
        <f t="shared" si="993"/>
        <v>-9636</v>
      </c>
      <c r="P3395" s="12">
        <f t="shared" si="987"/>
        <v>0</v>
      </c>
      <c r="Q3395" s="7">
        <f t="shared" si="983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0"/>
        <v>11</v>
      </c>
      <c r="C3396" s="5">
        <f t="shared" si="991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4"/>
        <v>45612</v>
      </c>
      <c r="L3396" s="5">
        <f t="shared" si="995"/>
        <v>11</v>
      </c>
      <c r="M3396" s="5">
        <f t="shared" si="996"/>
        <v>2024</v>
      </c>
      <c r="N3396" s="12">
        <v>6480</v>
      </c>
      <c r="O3396" s="6">
        <f t="shared" si="993"/>
        <v>-6480</v>
      </c>
      <c r="P3396" s="12">
        <f t="shared" si="987"/>
        <v>0</v>
      </c>
      <c r="Q3396" s="7">
        <f t="shared" si="983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0"/>
        <v>11</v>
      </c>
      <c r="C3397" s="5">
        <f t="shared" si="991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4"/>
        <v>45612</v>
      </c>
      <c r="L3397" s="5">
        <f t="shared" si="995"/>
        <v>11</v>
      </c>
      <c r="M3397" s="5">
        <f t="shared" si="996"/>
        <v>2024</v>
      </c>
      <c r="N3397" s="12">
        <v>6438</v>
      </c>
      <c r="O3397" s="6">
        <f t="shared" si="993"/>
        <v>-6438</v>
      </c>
      <c r="P3397" s="12">
        <f t="shared" si="987"/>
        <v>0</v>
      </c>
      <c r="Q3397" s="7">
        <f t="shared" si="983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0"/>
        <v>11</v>
      </c>
      <c r="C3398" s="5">
        <f t="shared" si="991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4"/>
        <v>45612</v>
      </c>
      <c r="L3398" s="5">
        <f t="shared" si="995"/>
        <v>11</v>
      </c>
      <c r="M3398" s="5">
        <f t="shared" si="996"/>
        <v>2024</v>
      </c>
      <c r="N3398" s="12">
        <v>3577.5</v>
      </c>
      <c r="O3398" s="12">
        <f>-42.6</f>
        <v>-42.6</v>
      </c>
      <c r="P3398" s="12">
        <f t="shared" si="987"/>
        <v>3534.9</v>
      </c>
      <c r="Q3398" s="7">
        <f t="shared" si="983"/>
        <v>5512613.5499999998</v>
      </c>
      <c r="R3398" s="44" t="str">
        <f>VLOOKUP(F3398,'Set up'!$A$2:$E$64,5,FALSE)</f>
        <v>Trsf</v>
      </c>
      <c r="S3398" s="1" t="s">
        <v>3587</v>
      </c>
    </row>
    <row r="3399" spans="1:21" ht="15" customHeight="1" x14ac:dyDescent="0.35">
      <c r="A3399" s="4">
        <v>45612</v>
      </c>
      <c r="B3399" s="5">
        <f t="shared" si="990"/>
        <v>11</v>
      </c>
      <c r="C3399" s="5">
        <f t="shared" si="991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4"/>
        <v>45612</v>
      </c>
      <c r="L3399" s="5">
        <f t="shared" si="995"/>
        <v>11</v>
      </c>
      <c r="M3399" s="5">
        <f t="shared" si="996"/>
        <v>2024</v>
      </c>
      <c r="N3399" s="12">
        <v>380</v>
      </c>
      <c r="O3399" s="12"/>
      <c r="P3399" s="12">
        <f t="shared" si="987"/>
        <v>380</v>
      </c>
      <c r="Q3399" s="7">
        <f t="shared" si="983"/>
        <v>5512993.5499999998</v>
      </c>
      <c r="R3399" s="44" t="str">
        <f>VLOOKUP(F3399,'Set up'!$A$2:$E$64,5,FALSE)</f>
        <v>Trsf</v>
      </c>
    </row>
    <row r="3400" spans="1:21" ht="15" customHeight="1" x14ac:dyDescent="0.35">
      <c r="A3400" s="4">
        <v>45612</v>
      </c>
      <c r="B3400" s="5">
        <f t="shared" si="990"/>
        <v>11</v>
      </c>
      <c r="C3400" s="5">
        <f t="shared" si="991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4"/>
        <v>45612</v>
      </c>
      <c r="L3400" s="5">
        <f t="shared" si="995"/>
        <v>11</v>
      </c>
      <c r="M3400" s="5">
        <f t="shared" si="996"/>
        <v>2024</v>
      </c>
      <c r="N3400" s="12">
        <v>2000</v>
      </c>
      <c r="O3400" s="12"/>
      <c r="P3400" s="12">
        <f t="shared" si="987"/>
        <v>2000</v>
      </c>
      <c r="Q3400" s="7">
        <f t="shared" ref="Q3400:Q3438" si="997">SUM(Q3399+N3400)</f>
        <v>5514993.5499999998</v>
      </c>
      <c r="R3400" s="44" t="str">
        <f>VLOOKUP(F3400,'Set up'!$A$2:$E$64,5,FALSE)</f>
        <v>Trsf</v>
      </c>
    </row>
    <row r="3401" spans="1:21" ht="15" customHeight="1" x14ac:dyDescent="0.35">
      <c r="A3401" s="4">
        <v>45615</v>
      </c>
      <c r="B3401" s="5">
        <f t="shared" si="990"/>
        <v>11</v>
      </c>
      <c r="C3401" s="5">
        <f t="shared" si="991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4"/>
        <v>45615</v>
      </c>
      <c r="L3401" s="5">
        <f t="shared" si="995"/>
        <v>11</v>
      </c>
      <c r="M3401" s="5">
        <f t="shared" si="996"/>
        <v>2024</v>
      </c>
      <c r="N3401" s="96">
        <v>180</v>
      </c>
      <c r="O3401" s="12"/>
      <c r="P3401" s="12">
        <f t="shared" si="987"/>
        <v>180</v>
      </c>
      <c r="Q3401" s="7">
        <f t="shared" si="997"/>
        <v>5515173.5499999998</v>
      </c>
      <c r="R3401" s="44" t="str">
        <f>VLOOKUP(F3401,'Set up'!$A$2:$E$64,5,FALSE)</f>
        <v>Cash</v>
      </c>
    </row>
    <row r="3402" spans="1:21" ht="15" customHeight="1" x14ac:dyDescent="0.35">
      <c r="A3402" s="4">
        <v>45615</v>
      </c>
      <c r="B3402" s="5">
        <f t="shared" si="990"/>
        <v>11</v>
      </c>
      <c r="C3402" s="5">
        <f t="shared" si="991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4"/>
        <v>45615</v>
      </c>
      <c r="L3402" s="5">
        <f t="shared" si="995"/>
        <v>11</v>
      </c>
      <c r="M3402" s="5">
        <f t="shared" si="996"/>
        <v>2024</v>
      </c>
      <c r="N3402" s="98">
        <v>115</v>
      </c>
      <c r="O3402" s="12"/>
      <c r="P3402" s="12">
        <f t="shared" si="987"/>
        <v>115</v>
      </c>
      <c r="Q3402" s="7">
        <f t="shared" si="997"/>
        <v>5515288.5499999998</v>
      </c>
      <c r="R3402" s="44" t="str">
        <f>VLOOKUP(F3402,'Set up'!$A$2:$E$64,5,FALSE)</f>
        <v>Cash</v>
      </c>
    </row>
    <row r="3403" spans="1:21" ht="15" customHeight="1" x14ac:dyDescent="0.35">
      <c r="A3403" s="4">
        <v>45616</v>
      </c>
      <c r="B3403" s="5">
        <f t="shared" si="990"/>
        <v>11</v>
      </c>
      <c r="C3403" s="5">
        <f t="shared" si="991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4"/>
        <v>45616</v>
      </c>
      <c r="L3403" s="5">
        <f t="shared" si="995"/>
        <v>11</v>
      </c>
      <c r="M3403" s="5">
        <f t="shared" si="996"/>
        <v>2024</v>
      </c>
      <c r="N3403" s="12">
        <v>625</v>
      </c>
      <c r="O3403" s="12"/>
      <c r="P3403" s="12">
        <f t="shared" si="987"/>
        <v>625</v>
      </c>
      <c r="Q3403" s="7">
        <f t="shared" si="997"/>
        <v>5515913.5499999998</v>
      </c>
      <c r="R3403" s="44" t="str">
        <f>VLOOKUP(F3403,'Set up'!$A$2:$E$64,5,FALSE)</f>
        <v>Trsf</v>
      </c>
    </row>
    <row r="3404" spans="1:21" ht="15" customHeight="1" x14ac:dyDescent="0.35">
      <c r="A3404" s="4">
        <v>45616</v>
      </c>
      <c r="B3404" s="5">
        <f t="shared" si="990"/>
        <v>11</v>
      </c>
      <c r="C3404" s="5">
        <f t="shared" si="991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4"/>
        <v>45616</v>
      </c>
      <c r="L3404" s="5">
        <f t="shared" si="995"/>
        <v>11</v>
      </c>
      <c r="M3404" s="5">
        <f t="shared" si="996"/>
        <v>2024</v>
      </c>
      <c r="N3404" s="12">
        <v>16200</v>
      </c>
      <c r="O3404" s="12"/>
      <c r="P3404" s="12">
        <f t="shared" si="987"/>
        <v>16200</v>
      </c>
      <c r="Q3404" s="7">
        <f t="shared" si="997"/>
        <v>5532113.5499999998</v>
      </c>
      <c r="R3404" s="44" t="str">
        <f>VLOOKUP(F3404,'Set up'!$A$2:$E$64,5,FALSE)</f>
        <v>Trsf</v>
      </c>
    </row>
    <row r="3405" spans="1:21" ht="15" customHeight="1" x14ac:dyDescent="0.35">
      <c r="A3405" s="4">
        <v>45616</v>
      </c>
      <c r="B3405" s="5">
        <f t="shared" si="990"/>
        <v>11</v>
      </c>
      <c r="C3405" s="5">
        <f t="shared" si="991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4"/>
        <v>45616</v>
      </c>
      <c r="L3405" s="5">
        <f t="shared" si="995"/>
        <v>11</v>
      </c>
      <c r="M3405" s="5">
        <f t="shared" si="996"/>
        <v>2024</v>
      </c>
      <c r="N3405" s="12">
        <v>6438</v>
      </c>
      <c r="O3405" s="12"/>
      <c r="P3405" s="12">
        <f t="shared" si="987"/>
        <v>6438</v>
      </c>
      <c r="Q3405" s="7">
        <f t="shared" si="997"/>
        <v>5538551.5499999998</v>
      </c>
      <c r="R3405" s="44" t="str">
        <f>VLOOKUP(F3405,'Set up'!$A$2:$E$64,5,FALSE)</f>
        <v>Trsf</v>
      </c>
    </row>
    <row r="3406" spans="1:21" ht="15" customHeight="1" x14ac:dyDescent="0.35">
      <c r="A3406" s="4">
        <v>45616</v>
      </c>
      <c r="B3406" s="5">
        <f t="shared" si="990"/>
        <v>11</v>
      </c>
      <c r="C3406" s="5">
        <f t="shared" si="991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4"/>
        <v>45616</v>
      </c>
      <c r="L3406" s="5">
        <f t="shared" si="995"/>
        <v>11</v>
      </c>
      <c r="M3406" s="5">
        <f t="shared" si="996"/>
        <v>2024</v>
      </c>
      <c r="N3406" s="12">
        <v>3577.5</v>
      </c>
      <c r="O3406" s="12"/>
      <c r="P3406" s="12">
        <f t="shared" si="987"/>
        <v>3577.5</v>
      </c>
      <c r="Q3406" s="7">
        <f t="shared" si="997"/>
        <v>5542129.0499999998</v>
      </c>
      <c r="R3406" s="44" t="str">
        <f>VLOOKUP(F3406,'Set up'!$A$2:$E$64,5,FALSE)</f>
        <v>Trsf</v>
      </c>
    </row>
    <row r="3407" spans="1:21" ht="15" customHeight="1" x14ac:dyDescent="0.35">
      <c r="A3407" s="4">
        <v>45616</v>
      </c>
      <c r="B3407" s="5">
        <f t="shared" si="990"/>
        <v>11</v>
      </c>
      <c r="C3407" s="5">
        <f t="shared" si="991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4"/>
        <v>45616</v>
      </c>
      <c r="L3407" s="5">
        <f t="shared" si="995"/>
        <v>11</v>
      </c>
      <c r="M3407" s="5">
        <f t="shared" si="996"/>
        <v>2024</v>
      </c>
      <c r="N3407" s="12">
        <v>380</v>
      </c>
      <c r="O3407" s="12"/>
      <c r="P3407" s="12">
        <f t="shared" si="987"/>
        <v>380</v>
      </c>
      <c r="Q3407" s="7">
        <f t="shared" si="997"/>
        <v>5542509.0499999998</v>
      </c>
      <c r="R3407" s="44" t="str">
        <f>VLOOKUP(F3407,'Set up'!$A$2:$E$64,5,FALSE)</f>
        <v>Trsf</v>
      </c>
    </row>
    <row r="3408" spans="1:21" ht="15" customHeight="1" x14ac:dyDescent="0.35">
      <c r="A3408" s="4">
        <v>45616</v>
      </c>
      <c r="B3408" s="5">
        <f t="shared" si="990"/>
        <v>11</v>
      </c>
      <c r="C3408" s="5">
        <f t="shared" si="991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4"/>
        <v>45616</v>
      </c>
      <c r="L3408" s="5">
        <f t="shared" si="995"/>
        <v>11</v>
      </c>
      <c r="M3408" s="5">
        <f t="shared" si="996"/>
        <v>2024</v>
      </c>
      <c r="N3408" s="12">
        <v>2000</v>
      </c>
      <c r="O3408" s="12"/>
      <c r="P3408" s="12">
        <f t="shared" si="987"/>
        <v>2000</v>
      </c>
      <c r="Q3408" s="7">
        <f t="shared" si="997"/>
        <v>5544509.0499999998</v>
      </c>
      <c r="R3408" s="44" t="str">
        <f>VLOOKUP(F3408,'Set up'!$A$2:$E$64,5,FALSE)</f>
        <v>Trsf</v>
      </c>
    </row>
    <row r="3409" spans="1:19" ht="15" customHeight="1" x14ac:dyDescent="0.35">
      <c r="A3409" s="4">
        <v>45619</v>
      </c>
      <c r="B3409" s="5">
        <f t="shared" si="990"/>
        <v>11</v>
      </c>
      <c r="C3409" s="5">
        <f t="shared" si="991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4"/>
        <v>45619</v>
      </c>
      <c r="L3409" s="5">
        <f t="shared" si="995"/>
        <v>11</v>
      </c>
      <c r="M3409" s="5">
        <f t="shared" si="996"/>
        <v>2024</v>
      </c>
      <c r="N3409" s="12">
        <v>1732.5</v>
      </c>
      <c r="O3409" s="6">
        <f t="shared" ref="O3409:O3418" si="998">-N3409</f>
        <v>-1732.5</v>
      </c>
      <c r="P3409" s="12">
        <f t="shared" si="987"/>
        <v>0</v>
      </c>
      <c r="Q3409" s="7">
        <f t="shared" si="997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0"/>
        <v>11</v>
      </c>
      <c r="C3410" s="5">
        <f t="shared" si="991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4"/>
        <v>45619</v>
      </c>
      <c r="L3410" s="5">
        <f t="shared" si="995"/>
        <v>11</v>
      </c>
      <c r="M3410" s="5">
        <f t="shared" si="996"/>
        <v>2024</v>
      </c>
      <c r="N3410" s="12">
        <v>648</v>
      </c>
      <c r="O3410" s="6">
        <f t="shared" si="998"/>
        <v>-648</v>
      </c>
      <c r="P3410" s="12">
        <f t="shared" si="987"/>
        <v>0</v>
      </c>
      <c r="Q3410" s="7">
        <f t="shared" si="997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0"/>
        <v>11</v>
      </c>
      <c r="C3411" s="5">
        <f t="shared" si="991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4"/>
        <v>45619</v>
      </c>
      <c r="L3411" s="5">
        <f t="shared" si="995"/>
        <v>11</v>
      </c>
      <c r="M3411" s="5">
        <f t="shared" si="996"/>
        <v>2024</v>
      </c>
      <c r="N3411" s="12">
        <v>890</v>
      </c>
      <c r="O3411" s="6">
        <f t="shared" si="998"/>
        <v>-890</v>
      </c>
      <c r="P3411" s="12">
        <f t="shared" si="987"/>
        <v>0</v>
      </c>
      <c r="Q3411" s="7">
        <f t="shared" si="997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0"/>
        <v>11</v>
      </c>
      <c r="C3412" s="5">
        <f t="shared" si="991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4"/>
        <v>45619</v>
      </c>
      <c r="L3412" s="5">
        <f t="shared" si="995"/>
        <v>11</v>
      </c>
      <c r="M3412" s="5">
        <f t="shared" si="996"/>
        <v>2024</v>
      </c>
      <c r="N3412" s="12">
        <v>110</v>
      </c>
      <c r="O3412" s="6">
        <f t="shared" si="998"/>
        <v>-110</v>
      </c>
      <c r="P3412" s="12">
        <f t="shared" si="987"/>
        <v>0</v>
      </c>
      <c r="Q3412" s="7">
        <f t="shared" si="997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0"/>
        <v>11</v>
      </c>
      <c r="C3413" s="5">
        <f t="shared" si="991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4"/>
        <v>45619</v>
      </c>
      <c r="L3413" s="5">
        <f t="shared" si="995"/>
        <v>11</v>
      </c>
      <c r="M3413" s="5">
        <f t="shared" si="996"/>
        <v>2024</v>
      </c>
      <c r="N3413" s="12">
        <v>250</v>
      </c>
      <c r="O3413" s="6">
        <f>-N3413</f>
        <v>-250</v>
      </c>
      <c r="P3413" s="12">
        <f t="shared" ref="P3413:P3438" si="999">SUM(N3413+O3413)</f>
        <v>0</v>
      </c>
      <c r="Q3413" s="7">
        <f t="shared" si="997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0"/>
        <v>11</v>
      </c>
      <c r="C3414" s="5">
        <f t="shared" si="991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4"/>
        <v>45618</v>
      </c>
      <c r="L3414" s="5">
        <f t="shared" si="995"/>
        <v>11</v>
      </c>
      <c r="M3414" s="5">
        <f t="shared" si="996"/>
        <v>2024</v>
      </c>
      <c r="N3414" s="12">
        <v>1755</v>
      </c>
      <c r="O3414" s="6">
        <f t="shared" si="998"/>
        <v>-1755</v>
      </c>
      <c r="P3414" s="12">
        <f t="shared" si="999"/>
        <v>0</v>
      </c>
      <c r="Q3414" s="7">
        <f t="shared" si="997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0"/>
        <v>11</v>
      </c>
      <c r="C3415" s="5">
        <f t="shared" si="991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4"/>
        <v>45618</v>
      </c>
      <c r="L3415" s="5">
        <f t="shared" si="995"/>
        <v>11</v>
      </c>
      <c r="M3415" s="5">
        <f t="shared" si="996"/>
        <v>2024</v>
      </c>
      <c r="N3415" s="12">
        <v>277.5</v>
      </c>
      <c r="O3415" s="6">
        <f t="shared" si="998"/>
        <v>-277.5</v>
      </c>
      <c r="P3415" s="12">
        <f t="shared" si="999"/>
        <v>0</v>
      </c>
      <c r="Q3415" s="7">
        <f t="shared" si="997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0"/>
        <v>11</v>
      </c>
      <c r="C3416" s="5">
        <f t="shared" si="991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4"/>
        <v>45618</v>
      </c>
      <c r="L3416" s="5">
        <f t="shared" si="995"/>
        <v>11</v>
      </c>
      <c r="M3416" s="5">
        <f t="shared" si="996"/>
        <v>2024</v>
      </c>
      <c r="N3416" s="12">
        <v>95</v>
      </c>
      <c r="O3416" s="6">
        <f t="shared" si="998"/>
        <v>-95</v>
      </c>
      <c r="P3416" s="12">
        <f t="shared" si="999"/>
        <v>0</v>
      </c>
      <c r="Q3416" s="7">
        <f t="shared" si="997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0"/>
        <v>11</v>
      </c>
      <c r="C3417" s="5">
        <f t="shared" si="991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4"/>
        <v>45618</v>
      </c>
      <c r="L3417" s="5">
        <f t="shared" si="995"/>
        <v>11</v>
      </c>
      <c r="M3417" s="5">
        <f t="shared" si="996"/>
        <v>2024</v>
      </c>
      <c r="N3417" s="12">
        <v>540</v>
      </c>
      <c r="O3417" s="6">
        <f t="shared" si="998"/>
        <v>-540</v>
      </c>
      <c r="P3417" s="12">
        <f t="shared" si="999"/>
        <v>0</v>
      </c>
      <c r="Q3417" s="7">
        <f t="shared" si="997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0"/>
        <v>11</v>
      </c>
      <c r="C3418" s="5">
        <f t="shared" si="991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4"/>
        <v>45618</v>
      </c>
      <c r="L3418" s="5">
        <f t="shared" si="995"/>
        <v>11</v>
      </c>
      <c r="M3418" s="5">
        <f t="shared" si="996"/>
        <v>2024</v>
      </c>
      <c r="N3418" s="12">
        <v>225</v>
      </c>
      <c r="O3418" s="6">
        <f t="shared" si="998"/>
        <v>-225</v>
      </c>
      <c r="P3418" s="12">
        <f t="shared" si="999"/>
        <v>0</v>
      </c>
      <c r="Q3418" s="7">
        <f t="shared" si="997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0"/>
        <v>11</v>
      </c>
      <c r="C3419" s="5">
        <f t="shared" si="991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4"/>
        <v>45618</v>
      </c>
      <c r="L3419" s="5">
        <f t="shared" si="995"/>
        <v>11</v>
      </c>
      <c r="M3419" s="5">
        <f t="shared" si="996"/>
        <v>2024</v>
      </c>
      <c r="N3419" s="96">
        <v>1755</v>
      </c>
      <c r="O3419" s="12"/>
      <c r="P3419" s="12">
        <f t="shared" si="999"/>
        <v>1755</v>
      </c>
      <c r="Q3419" s="7">
        <f t="shared" si="997"/>
        <v>5552787.0499999998</v>
      </c>
      <c r="R3419" s="44" t="str">
        <f>VLOOKUP(F3419,'Set up'!$A$2:$E$64,5,FALSE)</f>
        <v>Cash</v>
      </c>
    </row>
    <row r="3420" spans="1:19" ht="15" customHeight="1" x14ac:dyDescent="0.35">
      <c r="A3420" s="4">
        <v>45618</v>
      </c>
      <c r="B3420" s="5">
        <f t="shared" si="990"/>
        <v>11</v>
      </c>
      <c r="C3420" s="5">
        <f t="shared" si="991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4"/>
        <v>45618</v>
      </c>
      <c r="L3420" s="5">
        <f t="shared" si="995"/>
        <v>11</v>
      </c>
      <c r="M3420" s="5">
        <f t="shared" si="996"/>
        <v>2024</v>
      </c>
      <c r="N3420" s="98">
        <v>390</v>
      </c>
      <c r="O3420" s="12"/>
      <c r="P3420" s="12">
        <f t="shared" si="999"/>
        <v>390</v>
      </c>
      <c r="Q3420" s="7">
        <f t="shared" si="997"/>
        <v>5553177.0499999998</v>
      </c>
      <c r="R3420" s="44" t="str">
        <f>VLOOKUP(F3420,'Set up'!$A$2:$E$64,5,FALSE)</f>
        <v>Cash</v>
      </c>
    </row>
    <row r="3421" spans="1:19" ht="15" customHeight="1" x14ac:dyDescent="0.35">
      <c r="A3421" s="4">
        <v>45618</v>
      </c>
      <c r="B3421" s="5">
        <f t="shared" si="990"/>
        <v>11</v>
      </c>
      <c r="C3421" s="5">
        <f t="shared" si="991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4"/>
        <v>45618</v>
      </c>
      <c r="L3421" s="5">
        <f t="shared" si="995"/>
        <v>11</v>
      </c>
      <c r="M3421" s="5">
        <f t="shared" si="996"/>
        <v>2024</v>
      </c>
      <c r="N3421" s="96">
        <v>225</v>
      </c>
      <c r="O3421" s="12"/>
      <c r="P3421" s="12">
        <f t="shared" si="999"/>
        <v>225</v>
      </c>
      <c r="Q3421" s="7">
        <f t="shared" si="997"/>
        <v>5553402.0499999998</v>
      </c>
      <c r="R3421" s="44" t="str">
        <f>VLOOKUP(F3421,'Set up'!$A$2:$E$64,5,FALSE)</f>
        <v>Cash</v>
      </c>
    </row>
    <row r="3422" spans="1:19" ht="15" customHeight="1" x14ac:dyDescent="0.35">
      <c r="A3422" s="4">
        <v>45618</v>
      </c>
      <c r="B3422" s="5">
        <f t="shared" si="990"/>
        <v>11</v>
      </c>
      <c r="C3422" s="5">
        <f t="shared" si="991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4"/>
        <v>45618</v>
      </c>
      <c r="L3422" s="5">
        <f t="shared" si="995"/>
        <v>11</v>
      </c>
      <c r="M3422" s="5">
        <f t="shared" si="996"/>
        <v>2024</v>
      </c>
      <c r="N3422" s="96">
        <v>62.5</v>
      </c>
      <c r="O3422" s="12"/>
      <c r="P3422" s="12">
        <f t="shared" si="999"/>
        <v>62.5</v>
      </c>
      <c r="Q3422" s="7">
        <f t="shared" si="997"/>
        <v>5553464.5499999998</v>
      </c>
      <c r="R3422" s="44" t="str">
        <f>VLOOKUP(F3422,'Set up'!$A$2:$E$64,5,FALSE)</f>
        <v>Cash</v>
      </c>
    </row>
    <row r="3423" spans="1:19" ht="15" customHeight="1" x14ac:dyDescent="0.35">
      <c r="A3423" s="4">
        <v>45621</v>
      </c>
      <c r="B3423" s="5">
        <f t="shared" si="990"/>
        <v>11</v>
      </c>
      <c r="C3423" s="5">
        <f t="shared" si="991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4"/>
        <v>45621</v>
      </c>
      <c r="L3423" s="5">
        <f t="shared" si="995"/>
        <v>11</v>
      </c>
      <c r="M3423" s="5">
        <f t="shared" si="996"/>
        <v>2024</v>
      </c>
      <c r="N3423" s="12">
        <v>40</v>
      </c>
      <c r="O3423" s="12"/>
      <c r="P3423" s="12">
        <f t="shared" si="999"/>
        <v>40</v>
      </c>
      <c r="Q3423" s="7">
        <f t="shared" si="997"/>
        <v>5553504.5499999998</v>
      </c>
      <c r="R3423" s="44" t="str">
        <f>VLOOKUP(F3423,'Set up'!$A$2:$E$64,5,FALSE)</f>
        <v>Cash</v>
      </c>
    </row>
    <row r="3424" spans="1:19" ht="15" customHeight="1" x14ac:dyDescent="0.35">
      <c r="A3424" s="4">
        <v>45622</v>
      </c>
      <c r="B3424" s="5">
        <f t="shared" si="990"/>
        <v>11</v>
      </c>
      <c r="C3424" s="5">
        <f t="shared" si="991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4"/>
        <v>45622</v>
      </c>
      <c r="L3424" s="5">
        <f t="shared" si="995"/>
        <v>11</v>
      </c>
      <c r="M3424" s="5">
        <f t="shared" si="996"/>
        <v>2024</v>
      </c>
      <c r="N3424" s="12">
        <v>1755</v>
      </c>
      <c r="O3424" s="12"/>
      <c r="P3424" s="12">
        <f t="shared" si="999"/>
        <v>1755</v>
      </c>
      <c r="Q3424" s="7">
        <f t="shared" si="997"/>
        <v>5555259.5499999998</v>
      </c>
      <c r="R3424" s="44" t="str">
        <f>VLOOKUP(F3424,'Set up'!$A$2:$E$64,5,FALSE)</f>
        <v>Trsf</v>
      </c>
    </row>
    <row r="3425" spans="1:19" ht="15" customHeight="1" x14ac:dyDescent="0.35">
      <c r="A3425" s="4">
        <v>45622</v>
      </c>
      <c r="B3425" s="5">
        <f t="shared" si="990"/>
        <v>11</v>
      </c>
      <c r="C3425" s="5">
        <f t="shared" si="991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4"/>
        <v>45622</v>
      </c>
      <c r="L3425" s="5">
        <f t="shared" si="995"/>
        <v>11</v>
      </c>
      <c r="M3425" s="5">
        <f t="shared" si="996"/>
        <v>2024</v>
      </c>
      <c r="N3425" s="12">
        <v>405</v>
      </c>
      <c r="O3425" s="12"/>
      <c r="P3425" s="12">
        <f t="shared" si="999"/>
        <v>405</v>
      </c>
      <c r="Q3425" s="7">
        <f t="shared" si="997"/>
        <v>5555664.5499999998</v>
      </c>
      <c r="R3425" s="44" t="str">
        <f>VLOOKUP(F3425,'Set up'!$A$2:$E$64,5,FALSE)</f>
        <v>Trsf</v>
      </c>
    </row>
    <row r="3426" spans="1:19" ht="15" customHeight="1" x14ac:dyDescent="0.35">
      <c r="A3426" s="4">
        <v>45622</v>
      </c>
      <c r="B3426" s="5">
        <f t="shared" si="990"/>
        <v>11</v>
      </c>
      <c r="C3426" s="5">
        <f t="shared" si="991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4"/>
        <v>45622</v>
      </c>
      <c r="L3426" s="5">
        <f t="shared" si="995"/>
        <v>11</v>
      </c>
      <c r="M3426" s="5">
        <f t="shared" si="996"/>
        <v>2024</v>
      </c>
      <c r="N3426" s="12">
        <v>120</v>
      </c>
      <c r="O3426" s="12"/>
      <c r="P3426" s="12">
        <f t="shared" si="999"/>
        <v>120</v>
      </c>
      <c r="Q3426" s="7">
        <f t="shared" si="997"/>
        <v>5555784.5499999998</v>
      </c>
      <c r="R3426" s="44" t="str">
        <f>VLOOKUP(F3426,'Set up'!$A$2:$E$64,5,FALSE)</f>
        <v>Trsf</v>
      </c>
    </row>
    <row r="3427" spans="1:19" ht="15" customHeight="1" x14ac:dyDescent="0.35">
      <c r="A3427" s="4">
        <v>45622</v>
      </c>
      <c r="B3427" s="5">
        <f t="shared" si="990"/>
        <v>11</v>
      </c>
      <c r="C3427" s="5">
        <f t="shared" si="991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4"/>
        <v>45622</v>
      </c>
      <c r="L3427" s="5">
        <f t="shared" si="995"/>
        <v>11</v>
      </c>
      <c r="M3427" s="5">
        <f t="shared" si="996"/>
        <v>2024</v>
      </c>
      <c r="N3427" s="12">
        <v>390</v>
      </c>
      <c r="O3427" s="12"/>
      <c r="P3427" s="12">
        <f t="shared" si="999"/>
        <v>390</v>
      </c>
      <c r="Q3427" s="7">
        <f t="shared" si="997"/>
        <v>5556174.5499999998</v>
      </c>
      <c r="R3427" s="44" t="str">
        <f>VLOOKUP(F3427,'Set up'!$A$2:$E$64,5,FALSE)</f>
        <v>Trsf</v>
      </c>
    </row>
    <row r="3428" spans="1:19" ht="15" customHeight="1" x14ac:dyDescent="0.35">
      <c r="A3428" s="4">
        <v>45622</v>
      </c>
      <c r="B3428" s="5">
        <f t="shared" si="990"/>
        <v>11</v>
      </c>
      <c r="C3428" s="5">
        <f t="shared" si="991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4"/>
        <v>45622</v>
      </c>
      <c r="L3428" s="5">
        <f t="shared" si="995"/>
        <v>11</v>
      </c>
      <c r="M3428" s="5">
        <f t="shared" si="996"/>
        <v>2024</v>
      </c>
      <c r="N3428" s="134">
        <v>1755</v>
      </c>
      <c r="O3428" s="6">
        <f t="shared" ref="O3428:O3429" si="1000">-N3428</f>
        <v>-1755</v>
      </c>
      <c r="P3428" s="12">
        <f t="shared" si="999"/>
        <v>0</v>
      </c>
      <c r="Q3428" s="7">
        <f t="shared" si="997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0"/>
        <v>11</v>
      </c>
      <c r="C3429" s="5">
        <f t="shared" si="991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4"/>
        <v>45622</v>
      </c>
      <c r="L3429" s="5">
        <f t="shared" si="995"/>
        <v>11</v>
      </c>
      <c r="M3429" s="5">
        <f t="shared" si="996"/>
        <v>2024</v>
      </c>
      <c r="N3429" s="134">
        <v>45</v>
      </c>
      <c r="O3429" s="6">
        <f t="shared" si="1000"/>
        <v>-45</v>
      </c>
      <c r="P3429" s="12">
        <f t="shared" si="999"/>
        <v>0</v>
      </c>
      <c r="Q3429" s="7">
        <f t="shared" si="997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0"/>
        <v>11</v>
      </c>
      <c r="C3430" s="5">
        <f t="shared" si="991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4"/>
        <v>45623</v>
      </c>
      <c r="L3430" s="5">
        <f t="shared" si="995"/>
        <v>11</v>
      </c>
      <c r="M3430" s="5">
        <f t="shared" si="996"/>
        <v>2024</v>
      </c>
      <c r="N3430" s="12">
        <v>187.5</v>
      </c>
      <c r="O3430" s="12"/>
      <c r="P3430" s="12">
        <f t="shared" si="999"/>
        <v>187.5</v>
      </c>
      <c r="Q3430" s="7">
        <f t="shared" si="997"/>
        <v>5558162.0499999998</v>
      </c>
      <c r="R3430" s="44" t="str">
        <f>VLOOKUP(F3430,'Set up'!$A$2:$E$64,5,FALSE)</f>
        <v>Trsf</v>
      </c>
    </row>
    <row r="3431" spans="1:19" ht="15" customHeight="1" x14ac:dyDescent="0.35">
      <c r="A3431" s="4">
        <v>45623</v>
      </c>
      <c r="B3431" s="5">
        <f t="shared" si="990"/>
        <v>11</v>
      </c>
      <c r="C3431" s="5">
        <f t="shared" si="991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4"/>
        <v>45623</v>
      </c>
      <c r="L3431" s="5">
        <f t="shared" si="995"/>
        <v>11</v>
      </c>
      <c r="M3431" s="5">
        <f t="shared" si="996"/>
        <v>2024</v>
      </c>
      <c r="N3431" s="12">
        <v>9720</v>
      </c>
      <c r="O3431" s="12"/>
      <c r="P3431" s="12">
        <f t="shared" si="999"/>
        <v>9720</v>
      </c>
      <c r="Q3431" s="7">
        <f t="shared" si="997"/>
        <v>5567882.0499999998</v>
      </c>
      <c r="R3431" s="44" t="str">
        <f>VLOOKUP(F3431,'Set up'!$A$2:$E$64,5,FALSE)</f>
        <v>Trsf</v>
      </c>
    </row>
    <row r="3432" spans="1:19" ht="15" customHeight="1" x14ac:dyDescent="0.35">
      <c r="A3432" s="4">
        <v>45623</v>
      </c>
      <c r="B3432" s="5">
        <f t="shared" si="990"/>
        <v>11</v>
      </c>
      <c r="C3432" s="5">
        <f t="shared" si="991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4"/>
        <v>45623</v>
      </c>
      <c r="L3432" s="5">
        <f t="shared" si="995"/>
        <v>11</v>
      </c>
      <c r="M3432" s="5">
        <f t="shared" si="996"/>
        <v>2024</v>
      </c>
      <c r="N3432" s="12">
        <v>2385</v>
      </c>
      <c r="O3432" s="12"/>
      <c r="P3432" s="12">
        <f t="shared" si="999"/>
        <v>2385</v>
      </c>
      <c r="Q3432" s="7">
        <f t="shared" si="997"/>
        <v>5570267.0499999998</v>
      </c>
      <c r="R3432" s="44" t="str">
        <f>VLOOKUP(F3432,'Set up'!$A$2:$E$64,5,FALSE)</f>
        <v>Trsf</v>
      </c>
    </row>
    <row r="3433" spans="1:19" ht="15" customHeight="1" x14ac:dyDescent="0.35">
      <c r="A3433" s="4">
        <v>45623</v>
      </c>
      <c r="B3433" s="5">
        <f t="shared" si="990"/>
        <v>11</v>
      </c>
      <c r="C3433" s="5">
        <f t="shared" si="991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4"/>
        <v>45623</v>
      </c>
      <c r="L3433" s="5">
        <f t="shared" si="995"/>
        <v>11</v>
      </c>
      <c r="M3433" s="5">
        <f t="shared" si="996"/>
        <v>2024</v>
      </c>
      <c r="N3433" s="12">
        <v>380</v>
      </c>
      <c r="O3433" s="12"/>
      <c r="P3433" s="12">
        <f t="shared" si="999"/>
        <v>380</v>
      </c>
      <c r="Q3433" s="7">
        <f t="shared" si="997"/>
        <v>5570647.0499999998</v>
      </c>
      <c r="R3433" s="44" t="str">
        <f>VLOOKUP(F3433,'Set up'!$A$2:$E$64,5,FALSE)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>A3434+J3434</f>
        <v>45623</v>
      </c>
      <c r="L3434" s="5">
        <f t="shared" si="995"/>
        <v>11</v>
      </c>
      <c r="M3434" s="5">
        <f t="shared" si="996"/>
        <v>2024</v>
      </c>
      <c r="N3434" s="12">
        <v>1000</v>
      </c>
      <c r="O3434" s="12"/>
      <c r="P3434" s="12">
        <f t="shared" si="999"/>
        <v>1000</v>
      </c>
      <c r="Q3434" s="7">
        <f t="shared" si="997"/>
        <v>5571647.0499999998</v>
      </c>
      <c r="R3434" s="44" t="str">
        <f>VLOOKUP(F3434,'Set up'!$A$2:$E$64,5,FALSE)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>A3435+J3435</f>
        <v>45624</v>
      </c>
      <c r="L3435" s="5">
        <f t="shared" si="995"/>
        <v>11</v>
      </c>
      <c r="M3435" s="5">
        <f t="shared" si="996"/>
        <v>2024</v>
      </c>
      <c r="N3435" s="96">
        <v>1755</v>
      </c>
      <c r="O3435" s="6">
        <f t="shared" ref="O3435:O3437" si="1001">-N3435</f>
        <v>-1755</v>
      </c>
      <c r="P3435" s="12">
        <f t="shared" si="999"/>
        <v>0</v>
      </c>
      <c r="Q3435" s="7">
        <f t="shared" si="997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2">MONTH(A3436)</f>
        <v>11</v>
      </c>
      <c r="C3436" s="5">
        <f t="shared" ref="C3436:C3438" si="1003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ref="K3436:K3438" si="1004">A3436+J3436</f>
        <v>45624</v>
      </c>
      <c r="L3436" s="5">
        <f t="shared" si="995"/>
        <v>11</v>
      </c>
      <c r="M3436" s="5">
        <f t="shared" si="996"/>
        <v>2024</v>
      </c>
      <c r="N3436" s="96">
        <v>832.5</v>
      </c>
      <c r="O3436" s="6">
        <f t="shared" si="1001"/>
        <v>-832.5</v>
      </c>
      <c r="P3436" s="12">
        <f t="shared" si="999"/>
        <v>0</v>
      </c>
      <c r="Q3436" s="7">
        <f t="shared" si="997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2"/>
        <v>11</v>
      </c>
      <c r="C3437" s="5">
        <f t="shared" si="1003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1004"/>
        <v>45624</v>
      </c>
      <c r="L3437" s="5">
        <f t="shared" si="995"/>
        <v>11</v>
      </c>
      <c r="M3437" s="5">
        <f t="shared" si="996"/>
        <v>2024</v>
      </c>
      <c r="N3437" s="96">
        <v>95</v>
      </c>
      <c r="O3437" s="6">
        <f t="shared" si="1001"/>
        <v>-95</v>
      </c>
      <c r="P3437" s="12">
        <f t="shared" si="999"/>
        <v>0</v>
      </c>
      <c r="Q3437" s="7">
        <f t="shared" si="997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2"/>
        <v>11</v>
      </c>
      <c r="C3438" s="5">
        <f t="shared" si="1003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1004"/>
        <v>45626</v>
      </c>
      <c r="L3438" s="5">
        <f t="shared" si="995"/>
        <v>11</v>
      </c>
      <c r="M3438" s="5">
        <f t="shared" si="996"/>
        <v>2024</v>
      </c>
      <c r="N3438" s="12">
        <v>180</v>
      </c>
      <c r="O3438" s="12"/>
      <c r="P3438" s="12">
        <f t="shared" si="999"/>
        <v>180</v>
      </c>
      <c r="Q3438" s="7">
        <f t="shared" si="997"/>
        <v>5574509.5499999998</v>
      </c>
      <c r="R3438" s="44" t="str">
        <f>VLOOKUP(F3438,'Set up'!$A$2:$E$64,5,FALSE)</f>
        <v>Cash</v>
      </c>
    </row>
    <row r="3439" spans="1:19" ht="16.25" customHeight="1" x14ac:dyDescent="0.35">
      <c r="A3439" s="4">
        <v>45628</v>
      </c>
      <c r="B3439" s="5">
        <f t="shared" ref="B3439:B3502" si="1005">MONTH(A3439)</f>
        <v>12</v>
      </c>
      <c r="C3439" s="5">
        <f t="shared" ref="C3439:C3502" si="1006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ref="K3439:K3502" si="1007">A3439+J3439</f>
        <v>45628</v>
      </c>
      <c r="L3439" s="5">
        <f t="shared" ref="L3439:L3502" si="1008">MONTH(K3439)</f>
        <v>12</v>
      </c>
      <c r="M3439" s="5">
        <f t="shared" ref="M3439:M3502" si="1009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up'!$A$2:$E$64,5,FALSE)</f>
        <v>Trsf</v>
      </c>
    </row>
    <row r="3440" spans="1:19" ht="16.25" customHeight="1" x14ac:dyDescent="0.35">
      <c r="A3440" s="4">
        <v>45628</v>
      </c>
      <c r="B3440" s="5">
        <f t="shared" si="1005"/>
        <v>12</v>
      </c>
      <c r="C3440" s="5">
        <f t="shared" si="1006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1007"/>
        <v>45628</v>
      </c>
      <c r="L3440" s="5">
        <f t="shared" si="1008"/>
        <v>12</v>
      </c>
      <c r="M3440" s="5">
        <f t="shared" si="1009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up'!$A$2:$E$64,5,FALSE)</f>
        <v>Trsf</v>
      </c>
    </row>
    <row r="3441" spans="1:19" ht="16.25" customHeight="1" x14ac:dyDescent="0.35">
      <c r="A3441" s="4">
        <v>45628</v>
      </c>
      <c r="B3441" s="5">
        <f t="shared" si="1005"/>
        <v>12</v>
      </c>
      <c r="C3441" s="5">
        <f t="shared" si="1006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1007"/>
        <v>45628</v>
      </c>
      <c r="L3441" s="5">
        <f t="shared" si="1008"/>
        <v>12</v>
      </c>
      <c r="M3441" s="5">
        <f t="shared" si="1009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up'!$A$2:$E$64,5,FALSE)</f>
        <v>Trsf</v>
      </c>
    </row>
    <row r="3442" spans="1:19" ht="16.25" customHeight="1" x14ac:dyDescent="0.35">
      <c r="A3442" s="4">
        <v>45628</v>
      </c>
      <c r="B3442" s="5">
        <f t="shared" si="1005"/>
        <v>12</v>
      </c>
      <c r="C3442" s="5">
        <f t="shared" si="1006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1007"/>
        <v>45628</v>
      </c>
      <c r="L3442" s="5">
        <f t="shared" si="1008"/>
        <v>12</v>
      </c>
      <c r="M3442" s="5">
        <f t="shared" si="1009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up'!$A$2:$E$64,5,FALSE)</f>
        <v>Trsf</v>
      </c>
    </row>
    <row r="3443" spans="1:19" ht="16.25" customHeight="1" x14ac:dyDescent="0.35">
      <c r="A3443" s="4">
        <v>45628</v>
      </c>
      <c r="B3443" s="5">
        <f t="shared" si="1005"/>
        <v>12</v>
      </c>
      <c r="C3443" s="5">
        <f t="shared" si="1006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si="1007"/>
        <v>45628</v>
      </c>
      <c r="L3443" s="5">
        <f t="shared" si="1008"/>
        <v>12</v>
      </c>
      <c r="M3443" s="5">
        <f t="shared" si="1009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up'!$A$2:$E$64,5,FALSE)</f>
        <v>Trsf</v>
      </c>
    </row>
    <row r="3444" spans="1:19" ht="16.25" customHeight="1" x14ac:dyDescent="0.35">
      <c r="A3444" s="4">
        <v>45628</v>
      </c>
      <c r="B3444" s="5">
        <f t="shared" si="1005"/>
        <v>12</v>
      </c>
      <c r="C3444" s="5">
        <f t="shared" si="1006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07"/>
        <v>45628</v>
      </c>
      <c r="L3444" s="5">
        <f t="shared" si="1008"/>
        <v>12</v>
      </c>
      <c r="M3444" s="5">
        <f t="shared" si="1009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up'!$A$2:$E$64,5,FALSE)</f>
        <v>Trsf</v>
      </c>
    </row>
    <row r="3445" spans="1:19" ht="16.25" customHeight="1" x14ac:dyDescent="0.35">
      <c r="A3445" s="4">
        <v>45628</v>
      </c>
      <c r="B3445" s="5">
        <f t="shared" si="1005"/>
        <v>12</v>
      </c>
      <c r="C3445" s="5">
        <f t="shared" si="1006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07"/>
        <v>45628</v>
      </c>
      <c r="L3445" s="5">
        <f t="shared" si="1008"/>
        <v>12</v>
      </c>
      <c r="M3445" s="5">
        <f t="shared" si="1009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up'!$A$2:$E$64,5,FALSE)</f>
        <v>Cash</v>
      </c>
    </row>
    <row r="3446" spans="1:19" ht="16.25" customHeight="1" x14ac:dyDescent="0.35">
      <c r="A3446" s="4">
        <v>45628</v>
      </c>
      <c r="B3446" s="5">
        <f t="shared" si="1005"/>
        <v>12</v>
      </c>
      <c r="C3446" s="5">
        <f t="shared" si="1006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07"/>
        <v>45628</v>
      </c>
      <c r="L3446" s="5">
        <f t="shared" si="1008"/>
        <v>12</v>
      </c>
      <c r="M3446" s="5">
        <f t="shared" si="1009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up'!$A$2:$E$64,5,FALSE)</f>
        <v>Cash</v>
      </c>
    </row>
    <row r="3447" spans="1:19" ht="16.25" customHeight="1" x14ac:dyDescent="0.35">
      <c r="A3447" s="4">
        <v>45629</v>
      </c>
      <c r="B3447" s="5">
        <f t="shared" si="1005"/>
        <v>12</v>
      </c>
      <c r="C3447" s="5">
        <f t="shared" si="1006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07"/>
        <v>45629</v>
      </c>
      <c r="L3447" s="5">
        <f t="shared" si="1008"/>
        <v>12</v>
      </c>
      <c r="M3447" s="5">
        <f t="shared" si="1009"/>
        <v>2024</v>
      </c>
      <c r="N3447" s="12">
        <v>1755</v>
      </c>
      <c r="O3447" s="6">
        <f t="shared" ref="O3447:O3450" si="1010">-N3447</f>
        <v>-1755</v>
      </c>
      <c r="P3447" s="12">
        <f t="shared" ref="P3447:P3450" si="1011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05"/>
        <v>12</v>
      </c>
      <c r="C3448" s="5">
        <f t="shared" si="1006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07"/>
        <v>45629</v>
      </c>
      <c r="L3448" s="5">
        <f t="shared" si="1008"/>
        <v>12</v>
      </c>
      <c r="M3448" s="5">
        <f t="shared" si="1009"/>
        <v>2024</v>
      </c>
      <c r="N3448" s="12">
        <v>555</v>
      </c>
      <c r="O3448" s="6">
        <f t="shared" si="1010"/>
        <v>-555</v>
      </c>
      <c r="P3448" s="12">
        <f t="shared" si="1011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05"/>
        <v>12</v>
      </c>
      <c r="C3449" s="5">
        <f t="shared" si="1006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07"/>
        <v>45629</v>
      </c>
      <c r="L3449" s="5">
        <f t="shared" si="1008"/>
        <v>12</v>
      </c>
      <c r="M3449" s="5">
        <f t="shared" si="1009"/>
        <v>2024</v>
      </c>
      <c r="N3449" s="12">
        <v>95</v>
      </c>
      <c r="O3449" s="6">
        <f t="shared" si="1010"/>
        <v>-95</v>
      </c>
      <c r="P3449" s="12">
        <f t="shared" si="1011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05"/>
        <v>12</v>
      </c>
      <c r="C3450" s="5">
        <f t="shared" si="1006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07"/>
        <v>45629</v>
      </c>
      <c r="L3450" s="5">
        <f t="shared" si="1008"/>
        <v>12</v>
      </c>
      <c r="M3450" s="5">
        <f t="shared" si="1009"/>
        <v>2024</v>
      </c>
      <c r="N3450" s="12">
        <v>275</v>
      </c>
      <c r="O3450" s="6">
        <f t="shared" si="1010"/>
        <v>-275</v>
      </c>
      <c r="P3450" s="12">
        <f t="shared" si="1011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05"/>
        <v>12</v>
      </c>
      <c r="C3451" s="5">
        <f t="shared" si="1006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07"/>
        <v>45629</v>
      </c>
      <c r="L3451" s="5">
        <f t="shared" si="1008"/>
        <v>12</v>
      </c>
      <c r="M3451" s="5">
        <f t="shared" si="1009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up'!$A$2:$E$64,5,FALSE)</f>
        <v>Cash</v>
      </c>
    </row>
    <row r="3452" spans="1:19" ht="16.25" customHeight="1" x14ac:dyDescent="0.35">
      <c r="A3452" s="4">
        <v>45631</v>
      </c>
      <c r="B3452" s="5">
        <f t="shared" si="1005"/>
        <v>12</v>
      </c>
      <c r="C3452" s="5">
        <f t="shared" si="1006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07"/>
        <v>45631</v>
      </c>
      <c r="L3452" s="5">
        <f t="shared" si="1008"/>
        <v>12</v>
      </c>
      <c r="M3452" s="5">
        <f t="shared" si="1009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up'!$A$2:$E$64,5,FALSE)</f>
        <v>Trsf</v>
      </c>
    </row>
    <row r="3453" spans="1:19" ht="16.25" customHeight="1" x14ac:dyDescent="0.35">
      <c r="A3453" s="4">
        <v>45631</v>
      </c>
      <c r="B3453" s="5">
        <f t="shared" si="1005"/>
        <v>12</v>
      </c>
      <c r="C3453" s="5">
        <f t="shared" si="1006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07"/>
        <v>45631</v>
      </c>
      <c r="L3453" s="5">
        <f t="shared" si="1008"/>
        <v>12</v>
      </c>
      <c r="M3453" s="5">
        <f t="shared" si="1009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up'!$A$2:$E$64,5,FALSE)</f>
        <v>Trsf</v>
      </c>
    </row>
    <row r="3454" spans="1:19" ht="16.25" customHeight="1" x14ac:dyDescent="0.35">
      <c r="A3454" s="4">
        <v>45631</v>
      </c>
      <c r="B3454" s="5">
        <f t="shared" si="1005"/>
        <v>12</v>
      </c>
      <c r="C3454" s="5">
        <f t="shared" si="1006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07"/>
        <v>45631</v>
      </c>
      <c r="L3454" s="5">
        <f t="shared" si="1008"/>
        <v>12</v>
      </c>
      <c r="M3454" s="5">
        <f t="shared" si="1009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up'!$A$2:$E$64,5,FALSE)</f>
        <v>Trsf</v>
      </c>
    </row>
    <row r="3455" spans="1:19" ht="16.25" customHeight="1" x14ac:dyDescent="0.35">
      <c r="A3455" s="4">
        <v>45631</v>
      </c>
      <c r="B3455" s="5">
        <f t="shared" si="1005"/>
        <v>12</v>
      </c>
      <c r="C3455" s="5">
        <f t="shared" si="1006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07"/>
        <v>45631</v>
      </c>
      <c r="L3455" s="5">
        <f t="shared" si="1008"/>
        <v>12</v>
      </c>
      <c r="M3455" s="5">
        <f t="shared" si="1009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up'!$A$2:$E$64,5,FALSE)</f>
        <v>Trsf</v>
      </c>
    </row>
    <row r="3456" spans="1:19" ht="16.25" customHeight="1" x14ac:dyDescent="0.35">
      <c r="A3456" s="4">
        <v>45631</v>
      </c>
      <c r="B3456" s="5">
        <f t="shared" si="1005"/>
        <v>12</v>
      </c>
      <c r="C3456" s="5">
        <f t="shared" si="1006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07"/>
        <v>45631</v>
      </c>
      <c r="L3456" s="5">
        <f t="shared" si="1008"/>
        <v>12</v>
      </c>
      <c r="M3456" s="5">
        <f t="shared" si="1009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up'!$A$2:$E$64,5,FALSE)</f>
        <v>Trsf</v>
      </c>
    </row>
    <row r="3457" spans="1:19" ht="16.25" customHeight="1" x14ac:dyDescent="0.35">
      <c r="A3457" s="4">
        <v>45631</v>
      </c>
      <c r="B3457" s="5">
        <f t="shared" si="1005"/>
        <v>12</v>
      </c>
      <c r="C3457" s="5">
        <f t="shared" si="1006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07"/>
        <v>45631</v>
      </c>
      <c r="L3457" s="5">
        <f t="shared" si="1008"/>
        <v>12</v>
      </c>
      <c r="M3457" s="5">
        <f t="shared" si="1009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up'!$A$2:$E$64,5,FALSE)</f>
        <v>Trsf</v>
      </c>
    </row>
    <row r="3458" spans="1:19" ht="16.25" customHeight="1" x14ac:dyDescent="0.35">
      <c r="A3458" s="4">
        <v>45633</v>
      </c>
      <c r="B3458" s="5">
        <f t="shared" si="1005"/>
        <v>12</v>
      </c>
      <c r="C3458" s="5">
        <f t="shared" si="1006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07"/>
        <v>45633</v>
      </c>
      <c r="L3458" s="5">
        <f t="shared" si="1008"/>
        <v>12</v>
      </c>
      <c r="M3458" s="5">
        <f t="shared" si="1009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up'!$A$2:$E$64,5,FALSE)</f>
        <v>Trsf</v>
      </c>
    </row>
    <row r="3459" spans="1:19" ht="16.25" customHeight="1" x14ac:dyDescent="0.35">
      <c r="A3459" s="4">
        <v>45633</v>
      </c>
      <c r="B3459" s="5">
        <f t="shared" si="1005"/>
        <v>12</v>
      </c>
      <c r="C3459" s="5">
        <f t="shared" si="1006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07"/>
        <v>45633</v>
      </c>
      <c r="L3459" s="5">
        <f t="shared" si="1008"/>
        <v>12</v>
      </c>
      <c r="M3459" s="5">
        <f t="shared" si="1009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up'!$A$2:$E$64,5,FALSE)</f>
        <v>Trsf</v>
      </c>
    </row>
    <row r="3460" spans="1:19" ht="16.25" customHeight="1" x14ac:dyDescent="0.35">
      <c r="A3460" s="4">
        <v>45633</v>
      </c>
      <c r="B3460" s="5">
        <f t="shared" si="1005"/>
        <v>12</v>
      </c>
      <c r="C3460" s="5">
        <f t="shared" si="1006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07"/>
        <v>45633</v>
      </c>
      <c r="L3460" s="5">
        <f t="shared" si="1008"/>
        <v>12</v>
      </c>
      <c r="M3460" s="5">
        <f t="shared" si="1009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up'!$A$2:$E$64,5,FALSE)</f>
        <v>Trsf</v>
      </c>
    </row>
    <row r="3461" spans="1:19" ht="16.25" customHeight="1" x14ac:dyDescent="0.35">
      <c r="A3461" s="4">
        <v>45633</v>
      </c>
      <c r="B3461" s="5">
        <f t="shared" si="1005"/>
        <v>12</v>
      </c>
      <c r="C3461" s="5">
        <f t="shared" si="1006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07"/>
        <v>45633</v>
      </c>
      <c r="L3461" s="5">
        <f t="shared" si="1008"/>
        <v>12</v>
      </c>
      <c r="M3461" s="5">
        <f t="shared" si="1009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up'!$A$2:$E$64,5,FALSE)</f>
        <v>Trsf</v>
      </c>
    </row>
    <row r="3462" spans="1:19" ht="16.25" customHeight="1" x14ac:dyDescent="0.35">
      <c r="A3462" s="4">
        <v>45633</v>
      </c>
      <c r="B3462" s="5">
        <f t="shared" si="1005"/>
        <v>12</v>
      </c>
      <c r="C3462" s="5">
        <f t="shared" si="1006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07"/>
        <v>45633</v>
      </c>
      <c r="L3462" s="5">
        <f t="shared" si="1008"/>
        <v>12</v>
      </c>
      <c r="M3462" s="5">
        <f t="shared" si="1009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up'!$A$2:$E$64,5,FALSE)</f>
        <v>Trsf</v>
      </c>
    </row>
    <row r="3463" spans="1:19" ht="16.25" customHeight="1" x14ac:dyDescent="0.35">
      <c r="A3463" s="4">
        <v>45633</v>
      </c>
      <c r="B3463" s="5">
        <f t="shared" si="1005"/>
        <v>12</v>
      </c>
      <c r="C3463" s="5">
        <f t="shared" si="1006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07"/>
        <v>45753</v>
      </c>
      <c r="L3463" s="5">
        <f t="shared" si="1008"/>
        <v>4</v>
      </c>
      <c r="M3463" s="5">
        <f t="shared" si="1009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up'!$A$2:$E$64,5,FALSE)</f>
        <v>Trsf</v>
      </c>
    </row>
    <row r="3464" spans="1:19" ht="16.25" customHeight="1" x14ac:dyDescent="0.35">
      <c r="A3464" s="4">
        <v>45633</v>
      </c>
      <c r="B3464" s="5">
        <f t="shared" si="1005"/>
        <v>12</v>
      </c>
      <c r="C3464" s="5">
        <f t="shared" si="1006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07"/>
        <v>45753</v>
      </c>
      <c r="L3464" s="5">
        <f t="shared" si="1008"/>
        <v>4</v>
      </c>
      <c r="M3464" s="5">
        <f t="shared" si="1009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up'!$A$2:$E$64,5,FALSE)</f>
        <v>Trsf</v>
      </c>
    </row>
    <row r="3465" spans="1:19" ht="16.25" customHeight="1" x14ac:dyDescent="0.35">
      <c r="A3465" s="4">
        <v>45633</v>
      </c>
      <c r="B3465" s="5">
        <f t="shared" si="1005"/>
        <v>12</v>
      </c>
      <c r="C3465" s="5">
        <f t="shared" si="1006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07"/>
        <v>45753</v>
      </c>
      <c r="L3465" s="5">
        <f t="shared" si="1008"/>
        <v>4</v>
      </c>
      <c r="M3465" s="5">
        <f t="shared" si="1009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up'!$A$2:$E$64,5,FALSE)</f>
        <v>Trsf</v>
      </c>
    </row>
    <row r="3466" spans="1:19" ht="16.25" customHeight="1" x14ac:dyDescent="0.35">
      <c r="A3466" s="4">
        <v>45633</v>
      </c>
      <c r="B3466" s="5">
        <f t="shared" si="1005"/>
        <v>12</v>
      </c>
      <c r="C3466" s="5">
        <f t="shared" si="1006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07"/>
        <v>45753</v>
      </c>
      <c r="L3466" s="5">
        <f t="shared" si="1008"/>
        <v>4</v>
      </c>
      <c r="M3466" s="5">
        <f t="shared" si="1009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up'!$A$2:$E$64,5,FALSE)</f>
        <v>Trsf</v>
      </c>
    </row>
    <row r="3467" spans="1:19" ht="16.25" customHeight="1" x14ac:dyDescent="0.35">
      <c r="A3467" s="4">
        <v>45633</v>
      </c>
      <c r="B3467" s="5">
        <f t="shared" si="1005"/>
        <v>12</v>
      </c>
      <c r="C3467" s="5">
        <f t="shared" si="1006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07"/>
        <v>45753</v>
      </c>
      <c r="L3467" s="5">
        <f t="shared" si="1008"/>
        <v>4</v>
      </c>
      <c r="M3467" s="5">
        <f t="shared" si="1009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up'!$A$2:$E$64,5,FALSE)</f>
        <v>Trsf</v>
      </c>
    </row>
    <row r="3468" spans="1:19" ht="16.25" customHeight="1" x14ac:dyDescent="0.35">
      <c r="A3468" s="4">
        <v>45633</v>
      </c>
      <c r="B3468" s="5">
        <f t="shared" si="1005"/>
        <v>12</v>
      </c>
      <c r="C3468" s="5">
        <f t="shared" si="1006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07"/>
        <v>45753</v>
      </c>
      <c r="L3468" s="5">
        <f t="shared" si="1008"/>
        <v>4</v>
      </c>
      <c r="M3468" s="5">
        <f t="shared" si="1009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up'!$A$2:$E$64,5,FALSE)</f>
        <v>Trsf</v>
      </c>
    </row>
    <row r="3469" spans="1:19" ht="16.25" customHeight="1" x14ac:dyDescent="0.35">
      <c r="A3469" s="4">
        <v>45633</v>
      </c>
      <c r="B3469" s="5">
        <f t="shared" si="1005"/>
        <v>12</v>
      </c>
      <c r="C3469" s="5">
        <f t="shared" si="1006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07"/>
        <v>45753</v>
      </c>
      <c r="L3469" s="5">
        <f t="shared" si="1008"/>
        <v>4</v>
      </c>
      <c r="M3469" s="5">
        <f t="shared" si="1009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up'!$A$2:$E$64,5,FALSE)</f>
        <v>Trsf</v>
      </c>
    </row>
    <row r="3470" spans="1:19" ht="16.25" customHeight="1" x14ac:dyDescent="0.35">
      <c r="A3470" s="4">
        <v>45633</v>
      </c>
      <c r="B3470" s="5">
        <f t="shared" si="1005"/>
        <v>12</v>
      </c>
      <c r="C3470" s="5">
        <f t="shared" si="1006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07"/>
        <v>45633</v>
      </c>
      <c r="L3470" s="5">
        <f t="shared" si="1008"/>
        <v>12</v>
      </c>
      <c r="M3470" s="5">
        <f t="shared" si="1009"/>
        <v>2024</v>
      </c>
      <c r="N3470" s="12">
        <v>1755</v>
      </c>
      <c r="O3470" s="6">
        <f t="shared" ref="O3470:O3473" si="1012">-N3470</f>
        <v>-1755</v>
      </c>
      <c r="P3470" s="12">
        <f t="shared" ref="P3470:P3473" si="1013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05"/>
        <v>12</v>
      </c>
      <c r="C3471" s="5">
        <f t="shared" si="1006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07"/>
        <v>45633</v>
      </c>
      <c r="L3471" s="5">
        <f t="shared" si="1008"/>
        <v>12</v>
      </c>
      <c r="M3471" s="5">
        <f t="shared" si="1009"/>
        <v>2024</v>
      </c>
      <c r="N3471" s="12">
        <v>555</v>
      </c>
      <c r="O3471" s="6">
        <f t="shared" si="1012"/>
        <v>-555</v>
      </c>
      <c r="P3471" s="12">
        <f t="shared" si="1013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05"/>
        <v>12</v>
      </c>
      <c r="C3472" s="5">
        <f t="shared" si="1006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07"/>
        <v>45633</v>
      </c>
      <c r="L3472" s="5">
        <f t="shared" si="1008"/>
        <v>12</v>
      </c>
      <c r="M3472" s="5">
        <f t="shared" si="1009"/>
        <v>2024</v>
      </c>
      <c r="N3472" s="12">
        <v>95</v>
      </c>
      <c r="O3472" s="6">
        <f t="shared" si="1012"/>
        <v>-95</v>
      </c>
      <c r="P3472" s="12">
        <f t="shared" si="1013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05"/>
        <v>12</v>
      </c>
      <c r="C3473" s="5">
        <f t="shared" si="1006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07"/>
        <v>45633</v>
      </c>
      <c r="L3473" s="5">
        <f t="shared" si="1008"/>
        <v>12</v>
      </c>
      <c r="M3473" s="5">
        <f t="shared" si="1009"/>
        <v>2024</v>
      </c>
      <c r="N3473" s="12">
        <v>312.5</v>
      </c>
      <c r="O3473" s="6">
        <f t="shared" si="1012"/>
        <v>-312.5</v>
      </c>
      <c r="P3473" s="12">
        <f t="shared" si="1013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05"/>
        <v>12</v>
      </c>
      <c r="C3474" s="5">
        <f t="shared" si="1006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07"/>
        <v>45633</v>
      </c>
      <c r="L3474" s="5">
        <f t="shared" si="1008"/>
        <v>12</v>
      </c>
      <c r="M3474" s="5">
        <f t="shared" si="1009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up'!$A$2:$E$64,5,FALSE)</f>
        <v>Trsf</v>
      </c>
    </row>
    <row r="3475" spans="1:21" ht="16.25" customHeight="1" x14ac:dyDescent="0.35">
      <c r="A3475" s="4" t="s">
        <v>3223</v>
      </c>
      <c r="B3475" s="5">
        <f t="shared" si="1005"/>
        <v>12</v>
      </c>
      <c r="C3475" s="5">
        <f t="shared" si="1006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07"/>
        <v>45636</v>
      </c>
      <c r="L3475" s="5">
        <f t="shared" si="1008"/>
        <v>12</v>
      </c>
      <c r="M3475" s="5">
        <f t="shared" si="1009"/>
        <v>2024</v>
      </c>
      <c r="N3475" s="12">
        <v>560</v>
      </c>
      <c r="O3475" s="6">
        <f>-N3475</f>
        <v>-560</v>
      </c>
      <c r="P3475" s="12">
        <f t="shared" ref="P3475:P3476" si="1014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05"/>
        <v>12</v>
      </c>
      <c r="C3476" s="5">
        <f t="shared" si="1006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07"/>
        <v>45636</v>
      </c>
      <c r="L3476" s="5">
        <f t="shared" si="1008"/>
        <v>12</v>
      </c>
      <c r="M3476" s="5">
        <f t="shared" si="1009"/>
        <v>2024</v>
      </c>
      <c r="N3476" s="12">
        <v>260</v>
      </c>
      <c r="O3476" s="6">
        <f>-N3476</f>
        <v>-260</v>
      </c>
      <c r="P3476" s="12">
        <f t="shared" si="1014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05"/>
        <v>12</v>
      </c>
      <c r="C3477" s="5">
        <f t="shared" si="1006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07"/>
        <v>45636</v>
      </c>
      <c r="L3477" s="5">
        <f t="shared" si="1008"/>
        <v>12</v>
      </c>
      <c r="M3477" s="5">
        <f t="shared" si="1009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up'!$A$2:$E$64,5,FALSE)</f>
        <v>Trsf</v>
      </c>
    </row>
    <row r="3478" spans="1:21" ht="16.25" customHeight="1" x14ac:dyDescent="0.35">
      <c r="A3478" s="4" t="s">
        <v>3223</v>
      </c>
      <c r="B3478" s="5">
        <f t="shared" si="1005"/>
        <v>12</v>
      </c>
      <c r="C3478" s="5">
        <f t="shared" si="1006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07"/>
        <v>45636</v>
      </c>
      <c r="L3478" s="5">
        <f t="shared" si="1008"/>
        <v>12</v>
      </c>
      <c r="M3478" s="5">
        <f t="shared" si="1009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up'!$A$2:$E$64,5,FALSE)</f>
        <v>Trsf</v>
      </c>
    </row>
    <row r="3479" spans="1:21" ht="16.25" customHeight="1" x14ac:dyDescent="0.35">
      <c r="A3479" s="4" t="s">
        <v>3223</v>
      </c>
      <c r="B3479" s="5">
        <f t="shared" si="1005"/>
        <v>12</v>
      </c>
      <c r="C3479" s="5">
        <f t="shared" si="1006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07"/>
        <v>45636</v>
      </c>
      <c r="L3479" s="5">
        <f t="shared" si="1008"/>
        <v>12</v>
      </c>
      <c r="M3479" s="5">
        <f t="shared" si="1009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up'!$A$2:$E$64,5,FALSE)</f>
        <v>Trsf</v>
      </c>
    </row>
    <row r="3480" spans="1:21" ht="16.25" customHeight="1" x14ac:dyDescent="0.35">
      <c r="A3480" s="4" t="s">
        <v>3223</v>
      </c>
      <c r="B3480" s="5">
        <f t="shared" si="1005"/>
        <v>12</v>
      </c>
      <c r="C3480" s="5">
        <f t="shared" si="1006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07"/>
        <v>45636</v>
      </c>
      <c r="L3480" s="5">
        <f t="shared" si="1008"/>
        <v>12</v>
      </c>
      <c r="M3480" s="5">
        <f t="shared" si="1009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up'!$A$2:$E$64,5,FALSE)</f>
        <v>Trsf</v>
      </c>
    </row>
    <row r="3481" spans="1:21" ht="16.25" customHeight="1" x14ac:dyDescent="0.35">
      <c r="A3481" s="4" t="s">
        <v>3223</v>
      </c>
      <c r="B3481" s="5">
        <f t="shared" si="1005"/>
        <v>12</v>
      </c>
      <c r="C3481" s="5">
        <f t="shared" si="1006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07"/>
        <v>45636</v>
      </c>
      <c r="L3481" s="5">
        <f t="shared" si="1008"/>
        <v>12</v>
      </c>
      <c r="M3481" s="5">
        <f t="shared" si="1009"/>
        <v>2024</v>
      </c>
      <c r="N3481" s="12">
        <v>325</v>
      </c>
      <c r="O3481" s="6">
        <f>-N3481</f>
        <v>-325</v>
      </c>
      <c r="P3481" s="12">
        <f t="shared" ref="P3481:P3484" si="1015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05"/>
        <v>12</v>
      </c>
      <c r="C3482" s="5">
        <f t="shared" si="1006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07"/>
        <v>45636</v>
      </c>
      <c r="L3482" s="5">
        <f t="shared" si="1008"/>
        <v>12</v>
      </c>
      <c r="M3482" s="5">
        <f t="shared" si="1009"/>
        <v>2024</v>
      </c>
      <c r="N3482" s="12">
        <v>468</v>
      </c>
      <c r="O3482" s="6">
        <f>-N3482</f>
        <v>-468</v>
      </c>
      <c r="P3482" s="12">
        <f t="shared" si="1015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05"/>
        <v>12</v>
      </c>
      <c r="C3483" s="5">
        <f t="shared" si="1006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07"/>
        <v>45636</v>
      </c>
      <c r="L3483" s="5">
        <f t="shared" si="1008"/>
        <v>12</v>
      </c>
      <c r="M3483" s="5">
        <f t="shared" si="1009"/>
        <v>2024</v>
      </c>
      <c r="N3483" s="12">
        <v>120</v>
      </c>
      <c r="O3483" s="6">
        <f>-N3483</f>
        <v>-120</v>
      </c>
      <c r="P3483" s="12">
        <f t="shared" si="1015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05"/>
        <v>12</v>
      </c>
      <c r="C3484" s="5">
        <f t="shared" si="1006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07"/>
        <v>45682</v>
      </c>
      <c r="L3484" s="5">
        <f t="shared" si="1008"/>
        <v>1</v>
      </c>
      <c r="M3484" s="5">
        <f t="shared" si="1009"/>
        <v>2025</v>
      </c>
      <c r="N3484" s="12">
        <v>240</v>
      </c>
      <c r="O3484" s="6">
        <f>-N3484</f>
        <v>-240</v>
      </c>
      <c r="P3484" s="12">
        <f t="shared" si="1015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3606</v>
      </c>
    </row>
    <row r="3485" spans="1:21" ht="16.25" customHeight="1" x14ac:dyDescent="0.35">
      <c r="A3485" s="4" t="s">
        <v>3235</v>
      </c>
      <c r="B3485" s="5">
        <f t="shared" si="1005"/>
        <v>12</v>
      </c>
      <c r="C3485" s="5">
        <f t="shared" si="1006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07"/>
        <v>45638</v>
      </c>
      <c r="L3485" s="5">
        <f t="shared" si="1008"/>
        <v>12</v>
      </c>
      <c r="M3485" s="5">
        <f t="shared" si="1009"/>
        <v>2024</v>
      </c>
      <c r="N3485" s="12">
        <v>1755</v>
      </c>
      <c r="O3485" s="6">
        <f t="shared" ref="O3485:O3488" si="1016">-N3485</f>
        <v>-1755</v>
      </c>
      <c r="P3485" s="12">
        <f t="shared" ref="P3485:P3490" si="1017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05"/>
        <v>12</v>
      </c>
      <c r="C3486" s="5">
        <f t="shared" si="1006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07"/>
        <v>45638</v>
      </c>
      <c r="L3486" s="5">
        <f t="shared" si="1008"/>
        <v>12</v>
      </c>
      <c r="M3486" s="5">
        <f t="shared" si="1009"/>
        <v>2024</v>
      </c>
      <c r="N3486" s="12">
        <v>450</v>
      </c>
      <c r="O3486" s="6">
        <f t="shared" si="1016"/>
        <v>-450</v>
      </c>
      <c r="P3486" s="12">
        <f t="shared" si="1017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05"/>
        <v>12</v>
      </c>
      <c r="C3487" s="5">
        <f t="shared" si="1006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07"/>
        <v>45638</v>
      </c>
      <c r="L3487" s="5">
        <f t="shared" si="1008"/>
        <v>12</v>
      </c>
      <c r="M3487" s="5">
        <f t="shared" si="1009"/>
        <v>2024</v>
      </c>
      <c r="N3487" s="12">
        <v>95</v>
      </c>
      <c r="O3487" s="6">
        <f t="shared" si="1016"/>
        <v>-95</v>
      </c>
      <c r="P3487" s="12">
        <f t="shared" si="1017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05"/>
        <v>12</v>
      </c>
      <c r="C3488" s="5">
        <f t="shared" si="1006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07"/>
        <v>45638</v>
      </c>
      <c r="L3488" s="5">
        <f t="shared" si="1008"/>
        <v>12</v>
      </c>
      <c r="M3488" s="5">
        <f t="shared" si="1009"/>
        <v>2024</v>
      </c>
      <c r="N3488" s="12">
        <v>248</v>
      </c>
      <c r="O3488" s="6">
        <f t="shared" si="1016"/>
        <v>-248</v>
      </c>
      <c r="P3488" s="12">
        <f t="shared" si="1017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05"/>
        <v>12</v>
      </c>
      <c r="C3489" s="5">
        <f t="shared" si="1006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07"/>
        <v>45638</v>
      </c>
      <c r="L3489" s="5">
        <f t="shared" si="1008"/>
        <v>12</v>
      </c>
      <c r="M3489" s="5">
        <f t="shared" si="1009"/>
        <v>2024</v>
      </c>
      <c r="N3489" s="12">
        <v>1732.5</v>
      </c>
      <c r="O3489" s="6">
        <f>-N3489</f>
        <v>-1732.5</v>
      </c>
      <c r="P3489" s="12">
        <f t="shared" si="1017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05"/>
        <v>12</v>
      </c>
      <c r="C3490" s="5">
        <f t="shared" si="1006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07"/>
        <v>45638</v>
      </c>
      <c r="L3490" s="5">
        <f t="shared" si="1008"/>
        <v>12</v>
      </c>
      <c r="M3490" s="5">
        <f t="shared" si="1009"/>
        <v>2024</v>
      </c>
      <c r="N3490" s="12">
        <v>432</v>
      </c>
      <c r="O3490" s="6">
        <f>-N3490</f>
        <v>-432</v>
      </c>
      <c r="P3490" s="12">
        <f t="shared" si="1017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05"/>
        <v>12</v>
      </c>
      <c r="C3491" s="5">
        <f t="shared" si="1006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07"/>
        <v>45638</v>
      </c>
      <c r="L3491" s="5">
        <f t="shared" si="1008"/>
        <v>12</v>
      </c>
      <c r="M3491" s="5">
        <f t="shared" si="1009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5" customHeight="1" x14ac:dyDescent="0.35">
      <c r="A3492" s="4" t="s">
        <v>3235</v>
      </c>
      <c r="B3492" s="5">
        <f t="shared" si="1005"/>
        <v>12</v>
      </c>
      <c r="C3492" s="5">
        <f t="shared" si="1006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07"/>
        <v>45638</v>
      </c>
      <c r="L3492" s="5">
        <f t="shared" si="1008"/>
        <v>12</v>
      </c>
      <c r="M3492" s="5">
        <f t="shared" si="1009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5" customHeight="1" x14ac:dyDescent="0.35">
      <c r="A3493" s="4" t="s">
        <v>3240</v>
      </c>
      <c r="B3493" s="5">
        <f t="shared" si="1005"/>
        <v>12</v>
      </c>
      <c r="C3493" s="5">
        <f t="shared" si="1006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07"/>
        <v>45639</v>
      </c>
      <c r="L3493" s="5">
        <f t="shared" si="1008"/>
        <v>12</v>
      </c>
      <c r="M3493" s="5">
        <f t="shared" si="1009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up'!$A$2:$E$64,5,FALSE)</f>
        <v>Trsf</v>
      </c>
    </row>
    <row r="3494" spans="1:19" ht="16.25" customHeight="1" x14ac:dyDescent="0.35">
      <c r="A3494" s="4" t="s">
        <v>3240</v>
      </c>
      <c r="B3494" s="5">
        <f t="shared" si="1005"/>
        <v>12</v>
      </c>
      <c r="C3494" s="5">
        <f t="shared" si="1006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07"/>
        <v>45639</v>
      </c>
      <c r="L3494" s="5">
        <f t="shared" si="1008"/>
        <v>12</v>
      </c>
      <c r="M3494" s="5">
        <f t="shared" si="1009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up'!$A$2:$E$64,5,FALSE)</f>
        <v>Trsf</v>
      </c>
    </row>
    <row r="3495" spans="1:19" ht="16.25" customHeight="1" x14ac:dyDescent="0.35">
      <c r="A3495" s="4" t="s">
        <v>3240</v>
      </c>
      <c r="B3495" s="5">
        <f t="shared" si="1005"/>
        <v>12</v>
      </c>
      <c r="C3495" s="5">
        <f t="shared" si="1006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07"/>
        <v>45639</v>
      </c>
      <c r="L3495" s="5">
        <f t="shared" si="1008"/>
        <v>12</v>
      </c>
      <c r="M3495" s="5">
        <f t="shared" si="1009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up'!$A$2:$E$64,5,FALSE)</f>
        <v>Trsf</v>
      </c>
    </row>
    <row r="3496" spans="1:19" ht="16.25" customHeight="1" x14ac:dyDescent="0.35">
      <c r="A3496" s="4" t="s">
        <v>3240</v>
      </c>
      <c r="B3496" s="5">
        <f t="shared" si="1005"/>
        <v>12</v>
      </c>
      <c r="C3496" s="5">
        <f t="shared" si="1006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07"/>
        <v>45639</v>
      </c>
      <c r="L3496" s="5">
        <f t="shared" si="1008"/>
        <v>12</v>
      </c>
      <c r="M3496" s="5">
        <f t="shared" si="1009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up'!$A$2:$E$64,5,FALSE)</f>
        <v>Trsf</v>
      </c>
    </row>
    <row r="3497" spans="1:19" ht="16.25" customHeight="1" x14ac:dyDescent="0.35">
      <c r="A3497" s="4" t="s">
        <v>3240</v>
      </c>
      <c r="B3497" s="5">
        <f t="shared" si="1005"/>
        <v>12</v>
      </c>
      <c r="C3497" s="5">
        <f t="shared" si="1006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07"/>
        <v>45639</v>
      </c>
      <c r="L3497" s="5">
        <f t="shared" si="1008"/>
        <v>12</v>
      </c>
      <c r="M3497" s="5">
        <f t="shared" si="1009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up'!$A$2:$E$64,5,FALSE)</f>
        <v>Trsf</v>
      </c>
    </row>
    <row r="3498" spans="1:19" ht="16.25" customHeight="1" x14ac:dyDescent="0.35">
      <c r="A3498" s="4" t="s">
        <v>3245</v>
      </c>
      <c r="B3498" s="5">
        <f t="shared" si="1005"/>
        <v>12</v>
      </c>
      <c r="C3498" s="5">
        <f t="shared" si="1006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07"/>
        <v>45760</v>
      </c>
      <c r="L3498" s="5">
        <f t="shared" si="1008"/>
        <v>4</v>
      </c>
      <c r="M3498" s="5">
        <f t="shared" si="1009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up'!$A$2:$E$64,5,FALSE)</f>
        <v>Trsf</v>
      </c>
    </row>
    <row r="3499" spans="1:19" ht="16.25" customHeight="1" x14ac:dyDescent="0.35">
      <c r="A3499" s="4" t="s">
        <v>3247</v>
      </c>
      <c r="B3499" s="5">
        <f t="shared" si="1005"/>
        <v>12</v>
      </c>
      <c r="C3499" s="5">
        <f t="shared" si="1006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07"/>
        <v>45643</v>
      </c>
      <c r="L3499" s="5">
        <f t="shared" si="1008"/>
        <v>12</v>
      </c>
      <c r="M3499" s="5">
        <f t="shared" si="1009"/>
        <v>2024</v>
      </c>
      <c r="N3499" s="12">
        <v>1755</v>
      </c>
      <c r="O3499" s="6">
        <f t="shared" ref="O3499:O3502" si="1018">-N3499</f>
        <v>-1755</v>
      </c>
      <c r="P3499" s="12">
        <f t="shared" ref="P3499:P3502" si="1019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05"/>
        <v>12</v>
      </c>
      <c r="C3500" s="5">
        <f t="shared" si="1006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07"/>
        <v>45643</v>
      </c>
      <c r="L3500" s="5">
        <f t="shared" si="1008"/>
        <v>12</v>
      </c>
      <c r="M3500" s="5">
        <f t="shared" si="1009"/>
        <v>2024</v>
      </c>
      <c r="N3500" s="12">
        <v>675</v>
      </c>
      <c r="O3500" s="6">
        <f t="shared" si="1018"/>
        <v>-675</v>
      </c>
      <c r="P3500" s="12">
        <f t="shared" si="1019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05"/>
        <v>12</v>
      </c>
      <c r="C3501" s="5">
        <f t="shared" si="1006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07"/>
        <v>45643</v>
      </c>
      <c r="L3501" s="5">
        <f t="shared" si="1008"/>
        <v>12</v>
      </c>
      <c r="M3501" s="5">
        <f t="shared" si="1009"/>
        <v>2024</v>
      </c>
      <c r="N3501" s="12">
        <v>95</v>
      </c>
      <c r="O3501" s="6">
        <f t="shared" si="1018"/>
        <v>-95</v>
      </c>
      <c r="P3501" s="12">
        <f t="shared" si="1019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05"/>
        <v>12</v>
      </c>
      <c r="C3502" s="5">
        <f t="shared" si="1006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07"/>
        <v>45643</v>
      </c>
      <c r="L3502" s="5">
        <f t="shared" si="1008"/>
        <v>12</v>
      </c>
      <c r="M3502" s="5">
        <f t="shared" si="1009"/>
        <v>2024</v>
      </c>
      <c r="N3502" s="12">
        <v>225</v>
      </c>
      <c r="O3502" s="6">
        <f t="shared" si="1018"/>
        <v>-225</v>
      </c>
      <c r="P3502" s="12">
        <f t="shared" si="1019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20">MONTH(A3503)</f>
        <v>12</v>
      </c>
      <c r="C3503" s="5">
        <f t="shared" ref="C3503:C3566" si="1021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ref="K3503:K3555" si="1022">A3503+J3503</f>
        <v>45643</v>
      </c>
      <c r="L3503" s="5">
        <f t="shared" ref="L3503:L3555" si="1023">MONTH(K3503)</f>
        <v>12</v>
      </c>
      <c r="M3503" s="5">
        <f t="shared" ref="M3503:M3555" si="1024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up'!$A$2:$E$64,5,FALSE)</f>
        <v>Trsf</v>
      </c>
    </row>
    <row r="3504" spans="1:19" ht="16.25" customHeight="1" x14ac:dyDescent="0.35">
      <c r="A3504" s="4" t="s">
        <v>3247</v>
      </c>
      <c r="B3504" s="5">
        <f t="shared" si="1020"/>
        <v>12</v>
      </c>
      <c r="C3504" s="5">
        <f t="shared" si="1021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22"/>
        <v>45643</v>
      </c>
      <c r="L3504" s="5">
        <f t="shared" si="1023"/>
        <v>12</v>
      </c>
      <c r="M3504" s="5">
        <f t="shared" si="1024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up'!$A$2:$E$64,5,FALSE)</f>
        <v>Trsf</v>
      </c>
    </row>
    <row r="3505" spans="1:19" ht="16.25" customHeight="1" x14ac:dyDescent="0.35">
      <c r="A3505" s="4" t="s">
        <v>3247</v>
      </c>
      <c r="B3505" s="5">
        <f t="shared" si="1020"/>
        <v>12</v>
      </c>
      <c r="C3505" s="5">
        <f t="shared" si="1021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22"/>
        <v>45643</v>
      </c>
      <c r="L3505" s="5">
        <f t="shared" si="1023"/>
        <v>12</v>
      </c>
      <c r="M3505" s="5">
        <f t="shared" si="1024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up'!$A$2:$E$64,5,FALSE)</f>
        <v>Trsf</v>
      </c>
    </row>
    <row r="3506" spans="1:19" ht="16.25" customHeight="1" x14ac:dyDescent="0.35">
      <c r="A3506" s="4" t="s">
        <v>3247</v>
      </c>
      <c r="B3506" s="5">
        <f t="shared" si="1020"/>
        <v>12</v>
      </c>
      <c r="C3506" s="5">
        <f t="shared" si="1021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22"/>
        <v>45643</v>
      </c>
      <c r="L3506" s="5">
        <f t="shared" si="1023"/>
        <v>12</v>
      </c>
      <c r="M3506" s="5">
        <f t="shared" si="1024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up'!$A$2:$E$64,5,FALSE)</f>
        <v>Trsf</v>
      </c>
    </row>
    <row r="3507" spans="1:19" ht="16.25" customHeight="1" x14ac:dyDescent="0.35">
      <c r="A3507" s="4" t="s">
        <v>3247</v>
      </c>
      <c r="B3507" s="5">
        <f t="shared" si="1020"/>
        <v>12</v>
      </c>
      <c r="C3507" s="5">
        <f t="shared" si="1021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si="1022"/>
        <v>45643</v>
      </c>
      <c r="L3507" s="5">
        <f t="shared" si="1023"/>
        <v>12</v>
      </c>
      <c r="M3507" s="5">
        <f t="shared" si="1024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up'!$A$2:$E$64,5,FALSE)</f>
        <v>Trsf</v>
      </c>
    </row>
    <row r="3508" spans="1:19" ht="16.25" customHeight="1" x14ac:dyDescent="0.35">
      <c r="A3508" s="4" t="s">
        <v>3247</v>
      </c>
      <c r="B3508" s="5">
        <f t="shared" si="1020"/>
        <v>12</v>
      </c>
      <c r="C3508" s="5">
        <f t="shared" si="1021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22"/>
        <v>45643</v>
      </c>
      <c r="L3508" s="5">
        <f t="shared" si="1023"/>
        <v>12</v>
      </c>
      <c r="M3508" s="5">
        <f t="shared" si="1024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up'!$A$2:$E$64,5,FALSE)</f>
        <v>Trsf</v>
      </c>
    </row>
    <row r="3509" spans="1:19" ht="16.25" customHeight="1" x14ac:dyDescent="0.35">
      <c r="A3509" s="4" t="s">
        <v>3251</v>
      </c>
      <c r="B3509" s="5">
        <f t="shared" si="1020"/>
        <v>12</v>
      </c>
      <c r="C3509" s="5">
        <f t="shared" si="1021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22"/>
        <v>45645</v>
      </c>
      <c r="L3509" s="5">
        <f t="shared" si="1023"/>
        <v>12</v>
      </c>
      <c r="M3509" s="5">
        <f t="shared" si="1024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5" customHeight="1" x14ac:dyDescent="0.35">
      <c r="A3510" s="4" t="s">
        <v>3251</v>
      </c>
      <c r="B3510" s="5">
        <f t="shared" si="1020"/>
        <v>12</v>
      </c>
      <c r="C3510" s="5">
        <f t="shared" si="1021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22"/>
        <v>45645</v>
      </c>
      <c r="L3510" s="5">
        <f t="shared" si="1023"/>
        <v>12</v>
      </c>
      <c r="M3510" s="5">
        <f t="shared" si="1024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5" customHeight="1" x14ac:dyDescent="0.35">
      <c r="A3511" s="4" t="s">
        <v>3251</v>
      </c>
      <c r="B3511" s="5">
        <f t="shared" si="1020"/>
        <v>12</v>
      </c>
      <c r="C3511" s="5">
        <f t="shared" si="1021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22"/>
        <v>45645</v>
      </c>
      <c r="L3511" s="5">
        <f t="shared" si="1023"/>
        <v>12</v>
      </c>
      <c r="M3511" s="5">
        <f t="shared" si="1024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5" customHeight="1" x14ac:dyDescent="0.35">
      <c r="A3512" s="4" t="s">
        <v>3251</v>
      </c>
      <c r="B3512" s="5">
        <f t="shared" si="1020"/>
        <v>12</v>
      </c>
      <c r="C3512" s="5">
        <f t="shared" si="1021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22"/>
        <v>45645</v>
      </c>
      <c r="L3512" s="5">
        <f t="shared" si="1023"/>
        <v>12</v>
      </c>
      <c r="M3512" s="5">
        <f t="shared" si="1024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5" customHeight="1" x14ac:dyDescent="0.35">
      <c r="A3513" s="4" t="s">
        <v>3253</v>
      </c>
      <c r="B3513" s="5">
        <f t="shared" si="1020"/>
        <v>12</v>
      </c>
      <c r="C3513" s="5">
        <f t="shared" si="1021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22"/>
        <v>45646</v>
      </c>
      <c r="L3513" s="5">
        <f t="shared" si="1023"/>
        <v>12</v>
      </c>
      <c r="M3513" s="5">
        <f t="shared" si="1024"/>
        <v>2024</v>
      </c>
      <c r="N3513" s="12">
        <v>216</v>
      </c>
      <c r="O3513" s="6">
        <f>-N3513</f>
        <v>-216</v>
      </c>
      <c r="P3513" s="12">
        <f t="shared" ref="P3513:P3514" si="1025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20"/>
        <v>12</v>
      </c>
      <c r="C3514" s="5">
        <f t="shared" si="1021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22"/>
        <v>45646</v>
      </c>
      <c r="L3514" s="5">
        <f t="shared" si="1023"/>
        <v>12</v>
      </c>
      <c r="M3514" s="5">
        <f t="shared" si="1024"/>
        <v>2024</v>
      </c>
      <c r="N3514" s="12">
        <v>890</v>
      </c>
      <c r="O3514" s="6">
        <f>-N3514</f>
        <v>-890</v>
      </c>
      <c r="P3514" s="12">
        <f t="shared" si="1025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20"/>
        <v>12</v>
      </c>
      <c r="C3515" s="5">
        <f t="shared" si="1021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22"/>
        <v>45677</v>
      </c>
      <c r="L3515" s="5">
        <f t="shared" si="1023"/>
        <v>1</v>
      </c>
      <c r="M3515" s="5">
        <f t="shared" si="1024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5" customHeight="1" x14ac:dyDescent="0.35">
      <c r="A3516" s="4" t="s">
        <v>3256</v>
      </c>
      <c r="B3516" s="5">
        <f t="shared" si="1020"/>
        <v>12</v>
      </c>
      <c r="C3516" s="5">
        <f t="shared" si="1021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22"/>
        <v>45677</v>
      </c>
      <c r="L3516" s="5">
        <f t="shared" si="1023"/>
        <v>1</v>
      </c>
      <c r="M3516" s="5">
        <f t="shared" si="1024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5" customHeight="1" x14ac:dyDescent="0.35">
      <c r="A3517" s="4" t="s">
        <v>3256</v>
      </c>
      <c r="B3517" s="5">
        <f t="shared" si="1020"/>
        <v>12</v>
      </c>
      <c r="C3517" s="5">
        <f t="shared" si="1021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22"/>
        <v>45677</v>
      </c>
      <c r="L3517" s="5">
        <f t="shared" si="1023"/>
        <v>1</v>
      </c>
      <c r="M3517" s="5">
        <f t="shared" si="1024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5" customHeight="1" x14ac:dyDescent="0.35">
      <c r="A3518" s="4" t="s">
        <v>3256</v>
      </c>
      <c r="B3518" s="5">
        <f t="shared" si="1020"/>
        <v>12</v>
      </c>
      <c r="C3518" s="5">
        <f t="shared" si="1021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22"/>
        <v>45677</v>
      </c>
      <c r="L3518" s="5">
        <f t="shared" si="1023"/>
        <v>1</v>
      </c>
      <c r="M3518" s="5">
        <f t="shared" si="1024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5" customHeight="1" x14ac:dyDescent="0.35">
      <c r="A3519" s="4" t="s">
        <v>3256</v>
      </c>
      <c r="B3519" s="5">
        <f t="shared" si="1020"/>
        <v>12</v>
      </c>
      <c r="C3519" s="5">
        <f t="shared" si="1021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22"/>
        <v>45677</v>
      </c>
      <c r="L3519" s="5">
        <f t="shared" si="1023"/>
        <v>1</v>
      </c>
      <c r="M3519" s="5">
        <f t="shared" si="1024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5" customHeight="1" x14ac:dyDescent="0.35">
      <c r="A3520" s="4" t="s">
        <v>3256</v>
      </c>
      <c r="B3520" s="5">
        <f t="shared" si="1020"/>
        <v>12</v>
      </c>
      <c r="C3520" s="5">
        <f t="shared" si="1021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22"/>
        <v>45677</v>
      </c>
      <c r="L3520" s="5">
        <f t="shared" si="1023"/>
        <v>1</v>
      </c>
      <c r="M3520" s="5">
        <f t="shared" si="1024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5" customHeight="1" x14ac:dyDescent="0.35">
      <c r="A3521" s="4" t="s">
        <v>3256</v>
      </c>
      <c r="B3521" s="5">
        <f t="shared" si="1020"/>
        <v>12</v>
      </c>
      <c r="C3521" s="5">
        <f t="shared" si="1021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22"/>
        <v>45677</v>
      </c>
      <c r="L3521" s="5">
        <f t="shared" si="1023"/>
        <v>1</v>
      </c>
      <c r="M3521" s="5">
        <f t="shared" si="1024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5" customHeight="1" x14ac:dyDescent="0.35">
      <c r="A3522" s="4" t="s">
        <v>3256</v>
      </c>
      <c r="B3522" s="5">
        <f t="shared" si="1020"/>
        <v>12</v>
      </c>
      <c r="C3522" s="5">
        <f t="shared" si="1021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22"/>
        <v>45677</v>
      </c>
      <c r="L3522" s="5">
        <f t="shared" si="1023"/>
        <v>1</v>
      </c>
      <c r="M3522" s="5">
        <f t="shared" si="1024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5" customHeight="1" x14ac:dyDescent="0.35">
      <c r="A3523" s="4" t="s">
        <v>3259</v>
      </c>
      <c r="B3523" s="5">
        <f t="shared" si="1020"/>
        <v>12</v>
      </c>
      <c r="C3523" s="5">
        <f t="shared" si="1021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22"/>
        <v>45649</v>
      </c>
      <c r="L3523" s="5">
        <f t="shared" si="1023"/>
        <v>12</v>
      </c>
      <c r="M3523" s="5">
        <f t="shared" si="1024"/>
        <v>2024</v>
      </c>
      <c r="N3523" s="12">
        <v>1755</v>
      </c>
      <c r="O3523" s="6">
        <f t="shared" ref="O3523:O3526" si="1026">-N3523</f>
        <v>-1755</v>
      </c>
      <c r="P3523" s="12">
        <f t="shared" ref="P3523:P3526" si="1027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20"/>
        <v>12</v>
      </c>
      <c r="C3524" s="5">
        <f t="shared" si="1021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22"/>
        <v>45649</v>
      </c>
      <c r="L3524" s="5">
        <f t="shared" si="1023"/>
        <v>12</v>
      </c>
      <c r="M3524" s="5">
        <f t="shared" si="1024"/>
        <v>2024</v>
      </c>
      <c r="N3524" s="12">
        <v>832.5</v>
      </c>
      <c r="O3524" s="6">
        <f t="shared" si="1026"/>
        <v>-832.5</v>
      </c>
      <c r="P3524" s="12">
        <f t="shared" si="1027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20"/>
        <v>12</v>
      </c>
      <c r="C3525" s="5">
        <f t="shared" si="1021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22"/>
        <v>45649</v>
      </c>
      <c r="L3525" s="5">
        <f t="shared" si="1023"/>
        <v>12</v>
      </c>
      <c r="M3525" s="5">
        <f t="shared" si="1024"/>
        <v>2024</v>
      </c>
      <c r="N3525" s="12">
        <v>95</v>
      </c>
      <c r="O3525" s="6">
        <f t="shared" si="1026"/>
        <v>-95</v>
      </c>
      <c r="P3525" s="12">
        <f t="shared" si="1027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20"/>
        <v>12</v>
      </c>
      <c r="C3526" s="5">
        <f t="shared" si="1021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22"/>
        <v>45649</v>
      </c>
      <c r="L3526" s="5">
        <f t="shared" si="1023"/>
        <v>12</v>
      </c>
      <c r="M3526" s="5">
        <f t="shared" si="1024"/>
        <v>2024</v>
      </c>
      <c r="N3526" s="12">
        <v>155</v>
      </c>
      <c r="O3526" s="6">
        <f t="shared" si="1026"/>
        <v>-155</v>
      </c>
      <c r="P3526" s="12">
        <f t="shared" si="1027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20"/>
        <v>12</v>
      </c>
      <c r="C3527" s="5">
        <f t="shared" si="1021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22"/>
        <v>45650</v>
      </c>
      <c r="L3527" s="5">
        <f t="shared" si="1023"/>
        <v>12</v>
      </c>
      <c r="M3527" s="5">
        <f t="shared" si="1024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up'!$A$2:$E$64,5,FALSE)</f>
        <v>Trsf</v>
      </c>
    </row>
    <row r="3528" spans="1:19" ht="16.25" customHeight="1" x14ac:dyDescent="0.35">
      <c r="A3528" s="4" t="s">
        <v>3262</v>
      </c>
      <c r="B3528" s="5">
        <f t="shared" si="1020"/>
        <v>12</v>
      </c>
      <c r="C3528" s="5">
        <f t="shared" si="1021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22"/>
        <v>45650</v>
      </c>
      <c r="L3528" s="5">
        <f t="shared" si="1023"/>
        <v>12</v>
      </c>
      <c r="M3528" s="5">
        <f t="shared" si="1024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up'!$A$2:$E$64,5,FALSE)</f>
        <v>Trsf</v>
      </c>
    </row>
    <row r="3529" spans="1:19" ht="16.25" customHeight="1" x14ac:dyDescent="0.35">
      <c r="A3529" s="4" t="s">
        <v>3262</v>
      </c>
      <c r="B3529" s="5">
        <f t="shared" si="1020"/>
        <v>12</v>
      </c>
      <c r="C3529" s="5">
        <f t="shared" si="1021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22"/>
        <v>45650</v>
      </c>
      <c r="L3529" s="5">
        <f t="shared" si="1023"/>
        <v>12</v>
      </c>
      <c r="M3529" s="5">
        <f t="shared" si="1024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up'!$A$2:$E$64,5,FALSE)</f>
        <v>Trsf</v>
      </c>
    </row>
    <row r="3530" spans="1:19" ht="16.25" customHeight="1" x14ac:dyDescent="0.35">
      <c r="A3530" s="4" t="s">
        <v>3262</v>
      </c>
      <c r="B3530" s="5">
        <f t="shared" si="1020"/>
        <v>12</v>
      </c>
      <c r="C3530" s="5">
        <f t="shared" si="1021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22"/>
        <v>45650</v>
      </c>
      <c r="L3530" s="5">
        <f t="shared" si="1023"/>
        <v>12</v>
      </c>
      <c r="M3530" s="5">
        <f t="shared" si="1024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up'!$A$2:$E$64,5,FALSE)</f>
        <v>Trsf</v>
      </c>
    </row>
    <row r="3531" spans="1:19" ht="16.25" customHeight="1" x14ac:dyDescent="0.35">
      <c r="A3531" s="4" t="s">
        <v>3262</v>
      </c>
      <c r="B3531" s="5">
        <f t="shared" si="1020"/>
        <v>12</v>
      </c>
      <c r="C3531" s="5">
        <f t="shared" si="1021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22"/>
        <v>45650</v>
      </c>
      <c r="L3531" s="5">
        <f t="shared" si="1023"/>
        <v>12</v>
      </c>
      <c r="M3531" s="5">
        <f t="shared" si="1024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up'!$A$2:$E$64,5,FALSE)</f>
        <v>Trsf</v>
      </c>
    </row>
    <row r="3532" spans="1:19" ht="16.25" customHeight="1" x14ac:dyDescent="0.35">
      <c r="A3532" s="4" t="s">
        <v>3262</v>
      </c>
      <c r="B3532" s="5">
        <f t="shared" si="1020"/>
        <v>12</v>
      </c>
      <c r="C3532" s="5">
        <f t="shared" si="1021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22"/>
        <v>45650</v>
      </c>
      <c r="L3532" s="5">
        <f t="shared" si="1023"/>
        <v>12</v>
      </c>
      <c r="M3532" s="5">
        <f t="shared" si="1024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up'!$A$2:$E$64,5,FALSE)</f>
        <v>Trsf</v>
      </c>
    </row>
    <row r="3533" spans="1:19" ht="16.25" customHeight="1" x14ac:dyDescent="0.35">
      <c r="A3533" s="4" t="s">
        <v>3262</v>
      </c>
      <c r="B3533" s="5">
        <f t="shared" si="1020"/>
        <v>12</v>
      </c>
      <c r="C3533" s="5">
        <f t="shared" si="1021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22"/>
        <v>45650</v>
      </c>
      <c r="L3533" s="5">
        <f t="shared" si="1023"/>
        <v>12</v>
      </c>
      <c r="M3533" s="5">
        <f t="shared" si="1024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5" customHeight="1" x14ac:dyDescent="0.35">
      <c r="A3534" s="4" t="s">
        <v>3262</v>
      </c>
      <c r="B3534" s="5">
        <f t="shared" si="1020"/>
        <v>12</v>
      </c>
      <c r="C3534" s="5">
        <f t="shared" si="1021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22"/>
        <v>45650</v>
      </c>
      <c r="L3534" s="5">
        <f t="shared" si="1023"/>
        <v>12</v>
      </c>
      <c r="M3534" s="5">
        <f t="shared" si="1024"/>
        <v>2024</v>
      </c>
      <c r="N3534" s="12">
        <v>2775</v>
      </c>
      <c r="O3534" s="6">
        <f t="shared" ref="O3534:O3542" si="1028">-N3534</f>
        <v>-2775</v>
      </c>
      <c r="P3534" s="12">
        <f t="shared" ref="P3534:P3538" si="1029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20"/>
        <v>12</v>
      </c>
      <c r="C3535" s="5">
        <f t="shared" si="1021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22"/>
        <v>45650</v>
      </c>
      <c r="L3535" s="5">
        <f t="shared" si="1023"/>
        <v>12</v>
      </c>
      <c r="M3535" s="5">
        <f t="shared" si="1024"/>
        <v>2024</v>
      </c>
      <c r="N3535" s="12">
        <v>115</v>
      </c>
      <c r="O3535" s="6">
        <f t="shared" si="1028"/>
        <v>-115</v>
      </c>
      <c r="P3535" s="12">
        <f t="shared" si="1029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20"/>
        <v>12</v>
      </c>
      <c r="C3536" s="5">
        <f t="shared" si="1021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22"/>
        <v>45650</v>
      </c>
      <c r="L3536" s="5">
        <f t="shared" si="1023"/>
        <v>12</v>
      </c>
      <c r="M3536" s="5">
        <f t="shared" si="1024"/>
        <v>2024</v>
      </c>
      <c r="N3536" s="12">
        <v>320</v>
      </c>
      <c r="O3536" s="6">
        <f t="shared" si="1028"/>
        <v>-320</v>
      </c>
      <c r="P3536" s="12">
        <f t="shared" si="1029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20"/>
        <v>12</v>
      </c>
      <c r="C3537" s="5">
        <f t="shared" si="1021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22"/>
        <v>45650</v>
      </c>
      <c r="L3537" s="5">
        <f t="shared" si="1023"/>
        <v>12</v>
      </c>
      <c r="M3537" s="5">
        <f t="shared" si="1024"/>
        <v>2024</v>
      </c>
      <c r="N3537" s="12">
        <v>65</v>
      </c>
      <c r="O3537" s="6">
        <f t="shared" si="1028"/>
        <v>-65</v>
      </c>
      <c r="P3537" s="12">
        <f t="shared" si="1029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20"/>
        <v>12</v>
      </c>
      <c r="C3538" s="5">
        <f t="shared" si="1021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22"/>
        <v>45650</v>
      </c>
      <c r="L3538" s="5">
        <f t="shared" si="1023"/>
        <v>12</v>
      </c>
      <c r="M3538" s="5">
        <f t="shared" si="1024"/>
        <v>2024</v>
      </c>
      <c r="N3538" s="12">
        <v>160</v>
      </c>
      <c r="O3538" s="6">
        <f t="shared" si="1028"/>
        <v>-160</v>
      </c>
      <c r="P3538" s="12">
        <f t="shared" si="1029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20"/>
        <v>12</v>
      </c>
      <c r="C3539" s="5">
        <f t="shared" si="1021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22"/>
        <v>45653</v>
      </c>
      <c r="L3539" s="5">
        <f t="shared" si="1023"/>
        <v>12</v>
      </c>
      <c r="M3539" s="5">
        <f t="shared" si="1024"/>
        <v>2024</v>
      </c>
      <c r="N3539" s="12">
        <v>432</v>
      </c>
      <c r="O3539" s="6">
        <f t="shared" si="1028"/>
        <v>-432</v>
      </c>
      <c r="P3539" s="12">
        <f t="shared" ref="P3539:P3542" si="1030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20"/>
        <v>12</v>
      </c>
      <c r="C3540" s="5">
        <f t="shared" si="1021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22"/>
        <v>45653</v>
      </c>
      <c r="L3540" s="5">
        <f t="shared" si="1023"/>
        <v>12</v>
      </c>
      <c r="M3540" s="5">
        <f t="shared" si="1024"/>
        <v>2024</v>
      </c>
      <c r="N3540" s="12">
        <v>110</v>
      </c>
      <c r="O3540" s="6">
        <f t="shared" si="1028"/>
        <v>-110</v>
      </c>
      <c r="P3540" s="12">
        <f t="shared" si="1030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20"/>
        <v>12</v>
      </c>
      <c r="C3541" s="5">
        <f t="shared" si="1021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22"/>
        <v>45653</v>
      </c>
      <c r="L3541" s="5">
        <f t="shared" si="1023"/>
        <v>12</v>
      </c>
      <c r="M3541" s="5">
        <f t="shared" si="1024"/>
        <v>2024</v>
      </c>
      <c r="N3541" s="12">
        <v>1732.5</v>
      </c>
      <c r="O3541" s="6">
        <f t="shared" si="1028"/>
        <v>-1732.5</v>
      </c>
      <c r="P3541" s="12">
        <f t="shared" si="1030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20"/>
        <v>12</v>
      </c>
      <c r="C3542" s="5">
        <f t="shared" si="1021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22"/>
        <v>45653</v>
      </c>
      <c r="L3542" s="5">
        <f t="shared" si="1023"/>
        <v>12</v>
      </c>
      <c r="M3542" s="5">
        <f t="shared" si="1024"/>
        <v>2024</v>
      </c>
      <c r="N3542" s="12">
        <v>62.5</v>
      </c>
      <c r="O3542" s="6">
        <f t="shared" si="1028"/>
        <v>-62.5</v>
      </c>
      <c r="P3542" s="12">
        <f t="shared" si="1030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20"/>
        <v>12</v>
      </c>
      <c r="C3543" s="5">
        <f t="shared" si="1021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22"/>
        <v>45653</v>
      </c>
      <c r="L3543" s="5">
        <f t="shared" si="1023"/>
        <v>12</v>
      </c>
      <c r="M3543" s="5">
        <f t="shared" si="1024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up'!$A$2:$E$64,5,FALSE)</f>
        <v>Trsf</v>
      </c>
    </row>
    <row r="3544" spans="1:21" ht="16.25" customHeight="1" x14ac:dyDescent="0.35">
      <c r="A3544" s="4" t="s">
        <v>3271</v>
      </c>
      <c r="B3544" s="5">
        <f t="shared" si="1020"/>
        <v>12</v>
      </c>
      <c r="C3544" s="5">
        <f t="shared" si="1021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22"/>
        <v>45653</v>
      </c>
      <c r="L3544" s="5">
        <f t="shared" si="1023"/>
        <v>12</v>
      </c>
      <c r="M3544" s="5">
        <f t="shared" si="1024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up'!$A$2:$E$64,5,FALSE)</f>
        <v>Trsf</v>
      </c>
    </row>
    <row r="3545" spans="1:21" ht="16.25" customHeight="1" x14ac:dyDescent="0.35">
      <c r="A3545" s="4" t="s">
        <v>3271</v>
      </c>
      <c r="B3545" s="5">
        <f t="shared" si="1020"/>
        <v>12</v>
      </c>
      <c r="C3545" s="5">
        <f t="shared" si="1021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22"/>
        <v>45653</v>
      </c>
      <c r="L3545" s="5">
        <f t="shared" si="1023"/>
        <v>12</v>
      </c>
      <c r="M3545" s="5">
        <f t="shared" si="1024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up'!$A$2:$E$64,5,FALSE)</f>
        <v>Trsf</v>
      </c>
    </row>
    <row r="3546" spans="1:21" ht="16.25" customHeight="1" x14ac:dyDescent="0.35">
      <c r="A3546" s="4" t="s">
        <v>3274</v>
      </c>
      <c r="B3546" s="5">
        <f t="shared" si="1020"/>
        <v>12</v>
      </c>
      <c r="C3546" s="5">
        <f t="shared" si="1021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22"/>
        <v>45654</v>
      </c>
      <c r="L3546" s="5">
        <f t="shared" si="1023"/>
        <v>12</v>
      </c>
      <c r="M3546" s="5">
        <f t="shared" si="1024"/>
        <v>2024</v>
      </c>
      <c r="N3546" s="12">
        <v>1755</v>
      </c>
      <c r="O3546" s="6">
        <f t="shared" ref="O3546:O3549" si="1031">-N3546</f>
        <v>-1755</v>
      </c>
      <c r="P3546" s="12">
        <f t="shared" ref="P3546:P3553" si="103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20"/>
        <v>12</v>
      </c>
      <c r="C3547" s="5">
        <f t="shared" si="1021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22"/>
        <v>45654</v>
      </c>
      <c r="L3547" s="5">
        <f t="shared" si="1023"/>
        <v>12</v>
      </c>
      <c r="M3547" s="5">
        <f t="shared" si="1024"/>
        <v>2024</v>
      </c>
      <c r="N3547" s="12">
        <v>555</v>
      </c>
      <c r="O3547" s="6">
        <f t="shared" si="1031"/>
        <v>-555</v>
      </c>
      <c r="P3547" s="12">
        <f t="shared" si="103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20"/>
        <v>12</v>
      </c>
      <c r="C3548" s="5">
        <f t="shared" si="1021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22"/>
        <v>45654</v>
      </c>
      <c r="L3548" s="5">
        <f t="shared" si="1023"/>
        <v>12</v>
      </c>
      <c r="M3548" s="5">
        <f t="shared" si="1024"/>
        <v>2024</v>
      </c>
      <c r="N3548" s="12">
        <v>95</v>
      </c>
      <c r="O3548" s="6">
        <f t="shared" si="1031"/>
        <v>-95</v>
      </c>
      <c r="P3548" s="12">
        <f t="shared" si="103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20"/>
        <v>12</v>
      </c>
      <c r="C3549" s="5">
        <f t="shared" si="1021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22"/>
        <v>45654</v>
      </c>
      <c r="L3549" s="5">
        <f t="shared" si="1023"/>
        <v>12</v>
      </c>
      <c r="M3549" s="5">
        <f t="shared" si="1024"/>
        <v>2024</v>
      </c>
      <c r="N3549" s="12">
        <v>312.5</v>
      </c>
      <c r="O3549" s="6">
        <f t="shared" si="1031"/>
        <v>-312.5</v>
      </c>
      <c r="P3549" s="12">
        <f t="shared" si="103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20"/>
        <v>12</v>
      </c>
      <c r="C3550" s="5">
        <f t="shared" si="1021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22"/>
        <v>45656</v>
      </c>
      <c r="L3550" s="5">
        <f t="shared" si="1023"/>
        <v>12</v>
      </c>
      <c r="M3550" s="5">
        <f t="shared" si="1024"/>
        <v>2024</v>
      </c>
      <c r="N3550" s="12">
        <v>325</v>
      </c>
      <c r="O3550" s="6">
        <f>-N3550</f>
        <v>-325</v>
      </c>
      <c r="P3550" s="12">
        <f t="shared" si="103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20"/>
        <v>12</v>
      </c>
      <c r="C3551" s="5">
        <f t="shared" si="1021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22"/>
        <v>45702</v>
      </c>
      <c r="L3551" s="5">
        <f t="shared" si="1023"/>
        <v>2</v>
      </c>
      <c r="M3551" s="5">
        <f t="shared" si="1024"/>
        <v>2025</v>
      </c>
      <c r="N3551" s="12">
        <v>1755</v>
      </c>
      <c r="O3551" s="6">
        <f>-N3551</f>
        <v>-1755</v>
      </c>
      <c r="P3551" s="12">
        <f t="shared" si="103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3606</v>
      </c>
    </row>
    <row r="3552" spans="1:21" ht="16.25" customHeight="1" x14ac:dyDescent="0.35">
      <c r="A3552" s="4" t="s">
        <v>3278</v>
      </c>
      <c r="B3552" s="5">
        <f t="shared" si="1020"/>
        <v>12</v>
      </c>
      <c r="C3552" s="5">
        <f t="shared" si="1021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22"/>
        <v>45702</v>
      </c>
      <c r="L3552" s="5">
        <f t="shared" si="1023"/>
        <v>2</v>
      </c>
      <c r="M3552" s="5">
        <f t="shared" si="1024"/>
        <v>2025</v>
      </c>
      <c r="N3552" s="12">
        <v>220</v>
      </c>
      <c r="O3552" s="6">
        <f>-N3552</f>
        <v>-220</v>
      </c>
      <c r="P3552" s="12">
        <f t="shared" si="103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3606</v>
      </c>
    </row>
    <row r="3553" spans="1:21" ht="16" customHeight="1" x14ac:dyDescent="0.35">
      <c r="A3553" s="4" t="s">
        <v>3278</v>
      </c>
      <c r="B3553" s="5">
        <f t="shared" si="1020"/>
        <v>12</v>
      </c>
      <c r="C3553" s="5">
        <f t="shared" si="1021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22"/>
        <v>45702</v>
      </c>
      <c r="L3553" s="5">
        <f t="shared" si="1023"/>
        <v>2</v>
      </c>
      <c r="M3553" s="5">
        <f t="shared" si="1024"/>
        <v>2025</v>
      </c>
      <c r="N3553" s="12">
        <v>130</v>
      </c>
      <c r="O3553" s="6">
        <f>-N3553</f>
        <v>-130</v>
      </c>
      <c r="P3553" s="12">
        <f t="shared" si="103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3606</v>
      </c>
    </row>
    <row r="3554" spans="1:21" ht="16.25" customHeight="1" x14ac:dyDescent="0.35">
      <c r="A3554" s="4" t="s">
        <v>3278</v>
      </c>
      <c r="B3554" s="5">
        <f t="shared" si="1020"/>
        <v>12</v>
      </c>
      <c r="C3554" s="5">
        <f t="shared" si="1021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22"/>
        <v>45657</v>
      </c>
      <c r="L3554" s="5">
        <f t="shared" si="1023"/>
        <v>12</v>
      </c>
      <c r="M3554" s="5">
        <f t="shared" si="1024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5" customHeight="1" x14ac:dyDescent="0.35">
      <c r="A3555" s="4" t="s">
        <v>3278</v>
      </c>
      <c r="B3555" s="5">
        <f t="shared" si="1020"/>
        <v>12</v>
      </c>
      <c r="C3555" s="5">
        <f t="shared" si="1021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22"/>
        <v>45657</v>
      </c>
      <c r="L3555" s="5">
        <f t="shared" si="1023"/>
        <v>12</v>
      </c>
      <c r="M3555" s="5">
        <f t="shared" si="1024"/>
        <v>2024</v>
      </c>
      <c r="N3555" s="12">
        <v>360</v>
      </c>
      <c r="O3555" s="6">
        <f t="shared" ref="O3555" si="1033">-N3555</f>
        <v>-360</v>
      </c>
      <c r="P3555" s="12">
        <f t="shared" ref="P3555" si="103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20"/>
        <v>1</v>
      </c>
      <c r="C3556" s="5">
        <f t="shared" si="1021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ref="K3556:K3618" si="1035">A3556+J3556</f>
        <v>45704</v>
      </c>
      <c r="L3556" s="5">
        <f t="shared" ref="L3556:L3618" si="1036">MONTH(K3556)</f>
        <v>2</v>
      </c>
      <c r="M3556" s="5">
        <f t="shared" ref="M3556:M3618" si="1037">YEAR(K3556)</f>
        <v>2025</v>
      </c>
      <c r="N3556" s="135">
        <v>228</v>
      </c>
      <c r="O3556" s="6">
        <f>-N3556</f>
        <v>-228</v>
      </c>
      <c r="P3556" s="12">
        <f t="shared" ref="P3556:P3618" si="1038">SUM(N3556+O3556)</f>
        <v>0</v>
      </c>
      <c r="Q3556" s="7">
        <f t="shared" ref="Q3556:Q3619" si="1039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3606</v>
      </c>
    </row>
    <row r="3557" spans="1:21" ht="16.25" customHeight="1" x14ac:dyDescent="0.35">
      <c r="A3557" s="140">
        <v>45659</v>
      </c>
      <c r="B3557" s="5">
        <f t="shared" si="1020"/>
        <v>1</v>
      </c>
      <c r="C3557" s="5">
        <f t="shared" si="1021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35"/>
        <v>45659</v>
      </c>
      <c r="L3557" s="5">
        <f t="shared" si="1036"/>
        <v>1</v>
      </c>
      <c r="M3557" s="5">
        <f t="shared" si="1037"/>
        <v>2025</v>
      </c>
      <c r="N3557" s="135">
        <v>650</v>
      </c>
      <c r="O3557" s="6">
        <f>-N3557</f>
        <v>-650</v>
      </c>
      <c r="P3557" s="12">
        <f t="shared" si="1038"/>
        <v>0</v>
      </c>
      <c r="Q3557" s="7">
        <f t="shared" si="1039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20"/>
        <v>1</v>
      </c>
      <c r="C3558" s="5">
        <f t="shared" si="1021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35"/>
        <v>45660</v>
      </c>
      <c r="L3558" s="5">
        <f t="shared" si="1036"/>
        <v>1</v>
      </c>
      <c r="M3558" s="5">
        <f t="shared" si="1037"/>
        <v>2025</v>
      </c>
      <c r="N3558" s="135">
        <v>1755</v>
      </c>
      <c r="O3558" s="12"/>
      <c r="P3558" s="12">
        <f t="shared" si="1038"/>
        <v>1755</v>
      </c>
      <c r="Q3558" s="7">
        <f t="shared" si="1039"/>
        <v>5832998.4500000002</v>
      </c>
      <c r="R3558" s="44" t="str">
        <f>VLOOKUP(F3558,'Set up'!$A$2:$E$64,5,FALSE)</f>
        <v>Trsf</v>
      </c>
    </row>
    <row r="3559" spans="1:21" ht="16.25" customHeight="1" x14ac:dyDescent="0.35">
      <c r="A3559" s="140">
        <v>45660</v>
      </c>
      <c r="B3559" s="5">
        <f t="shared" si="1020"/>
        <v>1</v>
      </c>
      <c r="C3559" s="5">
        <f t="shared" si="1021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35"/>
        <v>45660</v>
      </c>
      <c r="L3559" s="5">
        <f t="shared" si="1036"/>
        <v>1</v>
      </c>
      <c r="M3559" s="5">
        <f t="shared" si="1037"/>
        <v>2025</v>
      </c>
      <c r="N3559" s="135">
        <v>110</v>
      </c>
      <c r="O3559" s="12"/>
      <c r="P3559" s="12">
        <f t="shared" si="1038"/>
        <v>110</v>
      </c>
      <c r="Q3559" s="7">
        <f t="shared" si="1039"/>
        <v>5833108.4500000002</v>
      </c>
      <c r="R3559" s="44" t="str">
        <f>VLOOKUP(F3559,'Set up'!$A$2:$E$64,5,FALSE)</f>
        <v>Trsf</v>
      </c>
    </row>
    <row r="3560" spans="1:21" ht="16.25" customHeight="1" x14ac:dyDescent="0.35">
      <c r="A3560" s="140">
        <v>45660</v>
      </c>
      <c r="B3560" s="5">
        <f t="shared" si="1020"/>
        <v>1</v>
      </c>
      <c r="C3560" s="5">
        <f t="shared" si="1021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35"/>
        <v>45660</v>
      </c>
      <c r="L3560" s="5">
        <f t="shared" si="1036"/>
        <v>1</v>
      </c>
      <c r="M3560" s="5">
        <f t="shared" si="1037"/>
        <v>2025</v>
      </c>
      <c r="N3560" s="135">
        <v>420</v>
      </c>
      <c r="O3560" s="12"/>
      <c r="P3560" s="12">
        <f t="shared" si="1038"/>
        <v>420</v>
      </c>
      <c r="Q3560" s="7">
        <f t="shared" si="1039"/>
        <v>5833528.4500000002</v>
      </c>
      <c r="R3560" s="44" t="str">
        <f>VLOOKUP(F3560,'Set up'!$A$2:$E$64,5,FALSE)</f>
        <v>Trsf</v>
      </c>
    </row>
    <row r="3561" spans="1:21" ht="16.25" customHeight="1" x14ac:dyDescent="0.35">
      <c r="A3561" s="140">
        <v>45660</v>
      </c>
      <c r="B3561" s="5">
        <f t="shared" si="1020"/>
        <v>1</v>
      </c>
      <c r="C3561" s="5">
        <f t="shared" si="1021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35"/>
        <v>45660</v>
      </c>
      <c r="L3561" s="5">
        <f t="shared" si="1036"/>
        <v>1</v>
      </c>
      <c r="M3561" s="5">
        <f t="shared" si="1037"/>
        <v>2025</v>
      </c>
      <c r="N3561" s="135">
        <v>312.5</v>
      </c>
      <c r="O3561" s="12"/>
      <c r="P3561" s="12">
        <f t="shared" si="1038"/>
        <v>312.5</v>
      </c>
      <c r="Q3561" s="7">
        <f t="shared" si="1039"/>
        <v>5833840.9500000002</v>
      </c>
      <c r="R3561" s="44" t="str">
        <f>VLOOKUP(F3561,'Set up'!$A$2:$E$64,5,FALSE)</f>
        <v>Trsf</v>
      </c>
    </row>
    <row r="3562" spans="1:21" ht="16.25" customHeight="1" x14ac:dyDescent="0.35">
      <c r="A3562" s="140">
        <v>45660</v>
      </c>
      <c r="B3562" s="5">
        <f t="shared" si="1020"/>
        <v>1</v>
      </c>
      <c r="C3562" s="5">
        <f t="shared" si="1021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35"/>
        <v>45660</v>
      </c>
      <c r="L3562" s="5">
        <f t="shared" si="1036"/>
        <v>1</v>
      </c>
      <c r="M3562" s="5">
        <f t="shared" si="1037"/>
        <v>2025</v>
      </c>
      <c r="N3562" s="135">
        <v>12960</v>
      </c>
      <c r="O3562" s="12"/>
      <c r="P3562" s="12">
        <f t="shared" si="1038"/>
        <v>12960</v>
      </c>
      <c r="Q3562" s="7">
        <f t="shared" si="1039"/>
        <v>5846800.9500000002</v>
      </c>
      <c r="R3562" s="44" t="str">
        <f>VLOOKUP(F3562,'Set up'!$A$2:$E$64,5,FALSE)</f>
        <v>Trsf</v>
      </c>
    </row>
    <row r="3563" spans="1:21" ht="16.25" customHeight="1" x14ac:dyDescent="0.35">
      <c r="A3563" s="140">
        <v>45660</v>
      </c>
      <c r="B3563" s="5">
        <f t="shared" si="1020"/>
        <v>1</v>
      </c>
      <c r="C3563" s="5">
        <f t="shared" si="1021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35"/>
        <v>45660</v>
      </c>
      <c r="L3563" s="5">
        <f t="shared" si="1036"/>
        <v>1</v>
      </c>
      <c r="M3563" s="5">
        <f t="shared" si="1037"/>
        <v>2025</v>
      </c>
      <c r="N3563" s="135">
        <v>5220</v>
      </c>
      <c r="O3563" s="12"/>
      <c r="P3563" s="12">
        <f t="shared" si="1038"/>
        <v>5220</v>
      </c>
      <c r="Q3563" s="7">
        <f t="shared" si="1039"/>
        <v>5852020.9500000002</v>
      </c>
      <c r="R3563" s="44" t="str">
        <f>VLOOKUP(F3563,'Set up'!$A$2:$E$64,5,FALSE)</f>
        <v>Trsf</v>
      </c>
    </row>
    <row r="3564" spans="1:21" ht="16.25" customHeight="1" x14ac:dyDescent="0.35">
      <c r="A3564" s="140">
        <v>45660</v>
      </c>
      <c r="B3564" s="5">
        <f t="shared" si="1020"/>
        <v>1</v>
      </c>
      <c r="C3564" s="5">
        <f t="shared" si="1021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35"/>
        <v>45660</v>
      </c>
      <c r="L3564" s="5">
        <f t="shared" si="1036"/>
        <v>1</v>
      </c>
      <c r="M3564" s="5">
        <f t="shared" si="1037"/>
        <v>2025</v>
      </c>
      <c r="N3564" s="135">
        <v>3577.5</v>
      </c>
      <c r="O3564" s="12"/>
      <c r="P3564" s="12">
        <f t="shared" si="1038"/>
        <v>3577.5</v>
      </c>
      <c r="Q3564" s="7">
        <f t="shared" si="1039"/>
        <v>5855598.4500000002</v>
      </c>
      <c r="R3564" s="44" t="str">
        <f>VLOOKUP(F3564,'Set up'!$A$2:$E$64,5,FALSE)</f>
        <v>Trsf</v>
      </c>
    </row>
    <row r="3565" spans="1:21" ht="16.25" customHeight="1" x14ac:dyDescent="0.35">
      <c r="A3565" s="140">
        <v>45660</v>
      </c>
      <c r="B3565" s="5">
        <f t="shared" si="1020"/>
        <v>1</v>
      </c>
      <c r="C3565" s="5">
        <f t="shared" si="1021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35"/>
        <v>45660</v>
      </c>
      <c r="L3565" s="5">
        <f t="shared" si="1036"/>
        <v>1</v>
      </c>
      <c r="M3565" s="5">
        <f t="shared" si="1037"/>
        <v>2025</v>
      </c>
      <c r="N3565" s="135">
        <v>575</v>
      </c>
      <c r="O3565" s="12"/>
      <c r="P3565" s="12">
        <f t="shared" si="1038"/>
        <v>575</v>
      </c>
      <c r="Q3565" s="7">
        <f t="shared" si="1039"/>
        <v>5856173.4500000002</v>
      </c>
      <c r="R3565" s="44" t="str">
        <f>VLOOKUP(F3565,'Set up'!$A$2:$E$64,5,FALSE)</f>
        <v>Trsf</v>
      </c>
    </row>
    <row r="3566" spans="1:21" ht="16.25" customHeight="1" x14ac:dyDescent="0.35">
      <c r="A3566" s="140">
        <v>45660</v>
      </c>
      <c r="B3566" s="5">
        <f t="shared" si="1020"/>
        <v>1</v>
      </c>
      <c r="C3566" s="5">
        <f t="shared" si="1021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35"/>
        <v>45660</v>
      </c>
      <c r="L3566" s="5">
        <f t="shared" si="1036"/>
        <v>1</v>
      </c>
      <c r="M3566" s="5">
        <f t="shared" si="1037"/>
        <v>2025</v>
      </c>
      <c r="N3566" s="135">
        <v>1950</v>
      </c>
      <c r="O3566" s="12"/>
      <c r="P3566" s="12">
        <f t="shared" si="1038"/>
        <v>1950</v>
      </c>
      <c r="Q3566" s="7">
        <f t="shared" si="1039"/>
        <v>5858123.4500000002</v>
      </c>
      <c r="R3566" s="44" t="str">
        <f>VLOOKUP(F3566,'Set up'!$A$2:$E$64,5,FALSE)</f>
        <v>Trsf</v>
      </c>
    </row>
    <row r="3567" spans="1:21" ht="16.25" customHeight="1" x14ac:dyDescent="0.35">
      <c r="A3567" s="140">
        <v>45664</v>
      </c>
      <c r="B3567" s="5">
        <f t="shared" ref="B3567:B3629" si="1040">MONTH(A3567)</f>
        <v>1</v>
      </c>
      <c r="C3567" s="5">
        <f t="shared" ref="C3567:C3629" si="1041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35"/>
        <v>45664</v>
      </c>
      <c r="L3567" s="5">
        <f t="shared" si="1036"/>
        <v>1</v>
      </c>
      <c r="M3567" s="5">
        <f t="shared" si="1037"/>
        <v>2025</v>
      </c>
      <c r="N3567" s="135">
        <v>3465</v>
      </c>
      <c r="O3567" s="12"/>
      <c r="P3567" s="12">
        <f t="shared" si="1038"/>
        <v>3465</v>
      </c>
      <c r="Q3567" s="7">
        <f t="shared" si="1039"/>
        <v>5861588.4500000002</v>
      </c>
      <c r="R3567" s="44" t="str">
        <f>VLOOKUP(F3567,'Set up'!$A$2:$E$64,5,FALSE)</f>
        <v>Trsf</v>
      </c>
    </row>
    <row r="3568" spans="1:21" ht="16.25" customHeight="1" x14ac:dyDescent="0.35">
      <c r="A3568" s="140">
        <v>45664</v>
      </c>
      <c r="B3568" s="5">
        <f t="shared" si="1040"/>
        <v>1</v>
      </c>
      <c r="C3568" s="5">
        <f t="shared" si="1041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35"/>
        <v>45664</v>
      </c>
      <c r="L3568" s="5">
        <f t="shared" si="1036"/>
        <v>1</v>
      </c>
      <c r="M3568" s="5">
        <f t="shared" si="1037"/>
        <v>2025</v>
      </c>
      <c r="N3568" s="135">
        <v>810</v>
      </c>
      <c r="O3568" s="12"/>
      <c r="P3568" s="12">
        <f t="shared" si="1038"/>
        <v>810</v>
      </c>
      <c r="Q3568" s="7">
        <f t="shared" si="1039"/>
        <v>5862398.4500000002</v>
      </c>
      <c r="R3568" s="44" t="str">
        <f>VLOOKUP(F3568,'Set up'!$A$2:$E$64,5,FALSE)</f>
        <v>Trsf</v>
      </c>
    </row>
    <row r="3569" spans="1:18" ht="16.25" customHeight="1" x14ac:dyDescent="0.35">
      <c r="A3569" s="140">
        <v>45664</v>
      </c>
      <c r="B3569" s="5">
        <f t="shared" si="1040"/>
        <v>1</v>
      </c>
      <c r="C3569" s="5">
        <f t="shared" si="1041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35"/>
        <v>45664</v>
      </c>
      <c r="L3569" s="5">
        <f t="shared" si="1036"/>
        <v>1</v>
      </c>
      <c r="M3569" s="5">
        <f t="shared" si="1037"/>
        <v>2025</v>
      </c>
      <c r="N3569" s="135">
        <v>280</v>
      </c>
      <c r="O3569" s="12"/>
      <c r="P3569" s="12">
        <f t="shared" si="1038"/>
        <v>280</v>
      </c>
      <c r="Q3569" s="7">
        <f t="shared" si="1039"/>
        <v>5862678.4500000002</v>
      </c>
      <c r="R3569" s="44" t="str">
        <f>VLOOKUP(F3569,'Set up'!$A$2:$E$64,5,FALSE)</f>
        <v>Trsf</v>
      </c>
    </row>
    <row r="3570" spans="1:18" ht="16.25" customHeight="1" x14ac:dyDescent="0.35">
      <c r="A3570" s="140">
        <v>45664</v>
      </c>
      <c r="B3570" s="5">
        <f t="shared" si="1040"/>
        <v>1</v>
      </c>
      <c r="C3570" s="5">
        <f t="shared" si="1041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35"/>
        <v>45664</v>
      </c>
      <c r="L3570" s="5">
        <f t="shared" si="1036"/>
        <v>1</v>
      </c>
      <c r="M3570" s="5">
        <f t="shared" si="1037"/>
        <v>2025</v>
      </c>
      <c r="N3570" s="135">
        <v>563.20000000000005</v>
      </c>
      <c r="O3570" s="12"/>
      <c r="P3570" s="12">
        <f t="shared" si="1038"/>
        <v>563.20000000000005</v>
      </c>
      <c r="Q3570" s="7">
        <f t="shared" si="1039"/>
        <v>5863241.6500000004</v>
      </c>
      <c r="R3570" s="44" t="str">
        <f>VLOOKUP(F3570,'Set up'!$A$2:$E$64,5,FALSE)</f>
        <v>Trsf</v>
      </c>
    </row>
    <row r="3571" spans="1:18" ht="16.25" customHeight="1" x14ac:dyDescent="0.35">
      <c r="A3571" s="140">
        <v>45664</v>
      </c>
      <c r="B3571" s="5">
        <f t="shared" si="1040"/>
        <v>1</v>
      </c>
      <c r="C3571" s="5">
        <f t="shared" si="1041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si="1035"/>
        <v>45664</v>
      </c>
      <c r="L3571" s="5">
        <f t="shared" si="1036"/>
        <v>1</v>
      </c>
      <c r="M3571" s="5">
        <f t="shared" si="1037"/>
        <v>2025</v>
      </c>
      <c r="N3571" s="135">
        <v>190</v>
      </c>
      <c r="O3571" s="12"/>
      <c r="P3571" s="12">
        <f t="shared" si="1038"/>
        <v>190</v>
      </c>
      <c r="Q3571" s="7">
        <f t="shared" si="1039"/>
        <v>5863431.6500000004</v>
      </c>
      <c r="R3571" s="44" t="str">
        <f>VLOOKUP(F3571,'Set up'!$A$2:$E$64,5,FALSE)</f>
        <v>Trsf</v>
      </c>
    </row>
    <row r="3572" spans="1:18" ht="16.25" customHeight="1" x14ac:dyDescent="0.35">
      <c r="A3572" s="140">
        <v>45664</v>
      </c>
      <c r="B3572" s="5">
        <f t="shared" si="1040"/>
        <v>1</v>
      </c>
      <c r="C3572" s="5">
        <f t="shared" si="1041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35"/>
        <v>45664</v>
      </c>
      <c r="L3572" s="5">
        <f t="shared" si="1036"/>
        <v>1</v>
      </c>
      <c r="M3572" s="5">
        <f t="shared" si="1037"/>
        <v>2025</v>
      </c>
      <c r="N3572" s="135">
        <v>170</v>
      </c>
      <c r="O3572" s="12"/>
      <c r="P3572" s="12">
        <f t="shared" si="1038"/>
        <v>170</v>
      </c>
      <c r="Q3572" s="7">
        <f t="shared" si="1039"/>
        <v>5863601.6500000004</v>
      </c>
      <c r="R3572" s="44" t="str">
        <f>VLOOKUP(F3572,'Set up'!$A$2:$E$64,5,FALSE)</f>
        <v>Trsf</v>
      </c>
    </row>
    <row r="3573" spans="1:18" ht="16.25" customHeight="1" x14ac:dyDescent="0.35">
      <c r="A3573" s="140">
        <v>45664</v>
      </c>
      <c r="B3573" s="5">
        <f t="shared" si="1040"/>
        <v>1</v>
      </c>
      <c r="C3573" s="5">
        <f t="shared" si="1041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35"/>
        <v>45664</v>
      </c>
      <c r="L3573" s="5">
        <f t="shared" si="1036"/>
        <v>1</v>
      </c>
      <c r="M3573" s="5">
        <f t="shared" si="1037"/>
        <v>2025</v>
      </c>
      <c r="N3573" s="135">
        <v>320</v>
      </c>
      <c r="O3573" s="12"/>
      <c r="P3573" s="12">
        <f t="shared" si="1038"/>
        <v>320</v>
      </c>
      <c r="Q3573" s="7">
        <f t="shared" si="1039"/>
        <v>5863921.6500000004</v>
      </c>
      <c r="R3573" s="44" t="str">
        <f>VLOOKUP(F3573,'Set up'!$A$2:$E$64,5,FALSE)</f>
        <v>Trsf</v>
      </c>
    </row>
    <row r="3574" spans="1:18" ht="16.25" customHeight="1" x14ac:dyDescent="0.35">
      <c r="A3574" s="140">
        <v>45664</v>
      </c>
      <c r="B3574" s="5">
        <f t="shared" si="1040"/>
        <v>1</v>
      </c>
      <c r="C3574" s="5">
        <f t="shared" si="1041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35"/>
        <v>45664</v>
      </c>
      <c r="L3574" s="5">
        <f t="shared" si="1036"/>
        <v>1</v>
      </c>
      <c r="M3574" s="5">
        <f t="shared" si="1037"/>
        <v>2025</v>
      </c>
      <c r="N3574" s="135">
        <v>120</v>
      </c>
      <c r="O3574" s="12"/>
      <c r="P3574" s="12">
        <f t="shared" si="1038"/>
        <v>120</v>
      </c>
      <c r="Q3574" s="7">
        <f t="shared" si="1039"/>
        <v>5864041.6500000004</v>
      </c>
      <c r="R3574" s="44" t="str">
        <f>VLOOKUP(F3574,'Set up'!$A$2:$E$64,5,FALSE)</f>
        <v>Trsf</v>
      </c>
    </row>
    <row r="3575" spans="1:18" ht="16.25" customHeight="1" x14ac:dyDescent="0.35">
      <c r="A3575" s="140">
        <v>45664</v>
      </c>
      <c r="B3575" s="5">
        <f t="shared" si="1040"/>
        <v>1</v>
      </c>
      <c r="C3575" s="5">
        <f t="shared" si="1041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35"/>
        <v>45664</v>
      </c>
      <c r="L3575" s="5">
        <f t="shared" si="1036"/>
        <v>1</v>
      </c>
      <c r="M3575" s="5">
        <f t="shared" si="1037"/>
        <v>2025</v>
      </c>
      <c r="N3575" s="135">
        <v>420</v>
      </c>
      <c r="O3575" s="12"/>
      <c r="P3575" s="12">
        <f t="shared" si="1038"/>
        <v>420</v>
      </c>
      <c r="Q3575" s="7">
        <f t="shared" si="1039"/>
        <v>5864461.6500000004</v>
      </c>
      <c r="R3575" s="44" t="str">
        <f>VLOOKUP(F3575,'Set up'!$A$2:$E$64,5,FALSE)</f>
        <v>Trsf</v>
      </c>
    </row>
    <row r="3576" spans="1:18" ht="16.25" customHeight="1" x14ac:dyDescent="0.35">
      <c r="A3576" s="140">
        <v>45664</v>
      </c>
      <c r="B3576" s="5">
        <f t="shared" si="1040"/>
        <v>1</v>
      </c>
      <c r="C3576" s="5">
        <f t="shared" si="1041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35"/>
        <v>45664</v>
      </c>
      <c r="L3576" s="5">
        <f t="shared" si="1036"/>
        <v>1</v>
      </c>
      <c r="M3576" s="5">
        <f t="shared" si="1037"/>
        <v>2025</v>
      </c>
      <c r="N3576" s="135">
        <v>180</v>
      </c>
      <c r="O3576" s="12"/>
      <c r="P3576" s="12">
        <f t="shared" si="1038"/>
        <v>180</v>
      </c>
      <c r="Q3576" s="7">
        <f t="shared" si="1039"/>
        <v>5864641.6500000004</v>
      </c>
      <c r="R3576" s="44" t="str">
        <f>VLOOKUP(F3576,'Set up'!$A$2:$E$64,5,FALSE)</f>
        <v>Trsf</v>
      </c>
    </row>
    <row r="3577" spans="1:18" ht="16.25" customHeight="1" x14ac:dyDescent="0.35">
      <c r="A3577" s="140">
        <v>45665</v>
      </c>
      <c r="B3577" s="5">
        <f t="shared" si="1040"/>
        <v>1</v>
      </c>
      <c r="C3577" s="5">
        <f t="shared" si="1041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35"/>
        <v>45665</v>
      </c>
      <c r="L3577" s="5">
        <f t="shared" si="1036"/>
        <v>1</v>
      </c>
      <c r="M3577" s="5">
        <f t="shared" si="1037"/>
        <v>2025</v>
      </c>
      <c r="N3577" s="135">
        <v>125</v>
      </c>
      <c r="O3577" s="12"/>
      <c r="P3577" s="12">
        <f t="shared" si="1038"/>
        <v>125</v>
      </c>
      <c r="Q3577" s="7">
        <f t="shared" si="1039"/>
        <v>5864766.6500000004</v>
      </c>
      <c r="R3577" s="44" t="str">
        <f>VLOOKUP(F3577,'Set up'!$A$2:$E$64,5,FALSE)</f>
        <v>Trsf</v>
      </c>
    </row>
    <row r="3578" spans="1:18" ht="16.25" customHeight="1" x14ac:dyDescent="0.35">
      <c r="A3578" s="140">
        <v>45665</v>
      </c>
      <c r="B3578" s="5">
        <f t="shared" si="1040"/>
        <v>1</v>
      </c>
      <c r="C3578" s="5">
        <f t="shared" si="1041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35"/>
        <v>45665</v>
      </c>
      <c r="L3578" s="5">
        <f t="shared" si="1036"/>
        <v>1</v>
      </c>
      <c r="M3578" s="5">
        <f t="shared" si="1037"/>
        <v>2025</v>
      </c>
      <c r="N3578" s="135">
        <v>8100</v>
      </c>
      <c r="O3578" s="12"/>
      <c r="P3578" s="12">
        <f t="shared" si="1038"/>
        <v>8100</v>
      </c>
      <c r="Q3578" s="7">
        <f t="shared" si="1039"/>
        <v>5872866.6500000004</v>
      </c>
      <c r="R3578" s="44" t="str">
        <f>VLOOKUP(F3578,'Set up'!$A$2:$E$64,5,FALSE)</f>
        <v>Trsf</v>
      </c>
    </row>
    <row r="3579" spans="1:18" ht="16.25" customHeight="1" x14ac:dyDescent="0.35">
      <c r="A3579" s="140">
        <v>45665</v>
      </c>
      <c r="B3579" s="5">
        <f t="shared" si="1040"/>
        <v>1</v>
      </c>
      <c r="C3579" s="5">
        <f t="shared" si="1041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35"/>
        <v>45665</v>
      </c>
      <c r="L3579" s="5">
        <f t="shared" si="1036"/>
        <v>1</v>
      </c>
      <c r="M3579" s="5">
        <f t="shared" si="1037"/>
        <v>2025</v>
      </c>
      <c r="N3579" s="135">
        <v>2610</v>
      </c>
      <c r="O3579" s="12"/>
      <c r="P3579" s="12">
        <f t="shared" si="1038"/>
        <v>2610</v>
      </c>
      <c r="Q3579" s="7">
        <f t="shared" si="1039"/>
        <v>5875476.6500000004</v>
      </c>
      <c r="R3579" s="44" t="str">
        <f>VLOOKUP(F3579,'Set up'!$A$2:$E$64,5,FALSE)</f>
        <v>Trsf</v>
      </c>
    </row>
    <row r="3580" spans="1:18" ht="16.25" customHeight="1" x14ac:dyDescent="0.35">
      <c r="A3580" s="140">
        <v>45665</v>
      </c>
      <c r="B3580" s="5">
        <f t="shared" si="1040"/>
        <v>1</v>
      </c>
      <c r="C3580" s="5">
        <f t="shared" si="1041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35"/>
        <v>45665</v>
      </c>
      <c r="L3580" s="5">
        <f t="shared" si="1036"/>
        <v>1</v>
      </c>
      <c r="M3580" s="5">
        <f t="shared" si="1037"/>
        <v>2025</v>
      </c>
      <c r="N3580" s="135">
        <v>1732.5</v>
      </c>
      <c r="O3580" s="12"/>
      <c r="P3580" s="12">
        <f t="shared" si="1038"/>
        <v>1732.5</v>
      </c>
      <c r="Q3580" s="7">
        <f t="shared" si="1039"/>
        <v>5877209.1500000004</v>
      </c>
      <c r="R3580" s="44" t="str">
        <f>VLOOKUP(F3580,'Set up'!$A$2:$E$64,5,FALSE)</f>
        <v>Trsf</v>
      </c>
    </row>
    <row r="3581" spans="1:18" ht="16.25" customHeight="1" x14ac:dyDescent="0.35">
      <c r="A3581" s="140">
        <v>45665</v>
      </c>
      <c r="B3581" s="5">
        <f t="shared" si="1040"/>
        <v>1</v>
      </c>
      <c r="C3581" s="5">
        <f t="shared" si="1041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35"/>
        <v>45665</v>
      </c>
      <c r="L3581" s="5">
        <f t="shared" si="1036"/>
        <v>1</v>
      </c>
      <c r="M3581" s="5">
        <f t="shared" si="1037"/>
        <v>2025</v>
      </c>
      <c r="N3581" s="135">
        <v>690</v>
      </c>
      <c r="O3581" s="12"/>
      <c r="P3581" s="12">
        <f t="shared" si="1038"/>
        <v>690</v>
      </c>
      <c r="Q3581" s="7">
        <f t="shared" si="1039"/>
        <v>5877899.1500000004</v>
      </c>
      <c r="R3581" s="44" t="str">
        <f>VLOOKUP(F3581,'Set up'!$A$2:$E$64,5,FALSE)</f>
        <v>Trsf</v>
      </c>
    </row>
    <row r="3582" spans="1:18" ht="16.25" customHeight="1" x14ac:dyDescent="0.35">
      <c r="A3582" s="140">
        <v>45665</v>
      </c>
      <c r="B3582" s="5">
        <f t="shared" si="1040"/>
        <v>1</v>
      </c>
      <c r="C3582" s="5">
        <f t="shared" si="1041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35"/>
        <v>45665</v>
      </c>
      <c r="L3582" s="5">
        <f t="shared" si="1036"/>
        <v>1</v>
      </c>
      <c r="M3582" s="5">
        <f t="shared" si="1037"/>
        <v>2025</v>
      </c>
      <c r="N3582" s="135">
        <v>975</v>
      </c>
      <c r="O3582" s="12"/>
      <c r="P3582" s="12">
        <f t="shared" si="1038"/>
        <v>975</v>
      </c>
      <c r="Q3582" s="7">
        <f t="shared" si="1039"/>
        <v>5878874.1500000004</v>
      </c>
      <c r="R3582" s="44" t="str">
        <f>VLOOKUP(F3582,'Set up'!$A$2:$E$64,5,FALSE)</f>
        <v>Trsf</v>
      </c>
    </row>
    <row r="3583" spans="1:18" ht="16.25" customHeight="1" x14ac:dyDescent="0.35">
      <c r="A3583" s="140">
        <v>45667</v>
      </c>
      <c r="B3583" s="5">
        <f t="shared" si="1040"/>
        <v>1</v>
      </c>
      <c r="C3583" s="5">
        <f t="shared" si="1041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35"/>
        <v>45667</v>
      </c>
      <c r="L3583" s="5">
        <f t="shared" si="1036"/>
        <v>1</v>
      </c>
      <c r="M3583" s="5">
        <f t="shared" si="1037"/>
        <v>2025</v>
      </c>
      <c r="N3583" s="135">
        <v>62.5</v>
      </c>
      <c r="O3583" s="12"/>
      <c r="P3583" s="12">
        <f t="shared" si="1038"/>
        <v>62.5</v>
      </c>
      <c r="Q3583" s="7">
        <f t="shared" si="1039"/>
        <v>5878936.6500000004</v>
      </c>
      <c r="R3583" s="44" t="str">
        <f>VLOOKUP(F3583,'Set up'!$A$2:$E$64,5,FALSE)</f>
        <v>Trsf</v>
      </c>
    </row>
    <row r="3584" spans="1:18" ht="16.25" customHeight="1" x14ac:dyDescent="0.35">
      <c r="A3584" s="140">
        <v>45667</v>
      </c>
      <c r="B3584" s="5">
        <f t="shared" si="1040"/>
        <v>1</v>
      </c>
      <c r="C3584" s="5">
        <f t="shared" si="1041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35"/>
        <v>45667</v>
      </c>
      <c r="L3584" s="5">
        <f t="shared" si="1036"/>
        <v>1</v>
      </c>
      <c r="M3584" s="5">
        <f t="shared" si="1037"/>
        <v>2025</v>
      </c>
      <c r="N3584" s="135">
        <v>4860</v>
      </c>
      <c r="O3584" s="12"/>
      <c r="P3584" s="12">
        <f t="shared" si="1038"/>
        <v>4860</v>
      </c>
      <c r="Q3584" s="7">
        <f t="shared" si="1039"/>
        <v>5883796.6500000004</v>
      </c>
      <c r="R3584" s="44" t="str">
        <f>VLOOKUP(F3584,'Set up'!$A$2:$E$64,5,FALSE)</f>
        <v>Trsf</v>
      </c>
    </row>
    <row r="3585" spans="1:18" ht="16.25" customHeight="1" x14ac:dyDescent="0.35">
      <c r="A3585" s="140">
        <v>45667</v>
      </c>
      <c r="B3585" s="5">
        <f t="shared" si="1040"/>
        <v>1</v>
      </c>
      <c r="C3585" s="5">
        <f t="shared" si="1041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35"/>
        <v>45667</v>
      </c>
      <c r="L3585" s="5">
        <f t="shared" si="1036"/>
        <v>1</v>
      </c>
      <c r="M3585" s="5">
        <f t="shared" si="1037"/>
        <v>2025</v>
      </c>
      <c r="N3585" s="135">
        <v>1566</v>
      </c>
      <c r="O3585" s="12"/>
      <c r="P3585" s="12">
        <f t="shared" si="1038"/>
        <v>1566</v>
      </c>
      <c r="Q3585" s="7">
        <f t="shared" si="1039"/>
        <v>5885362.6500000004</v>
      </c>
      <c r="R3585" s="44" t="str">
        <f>VLOOKUP(F3585,'Set up'!$A$2:$E$64,5,FALSE)</f>
        <v>Trsf</v>
      </c>
    </row>
    <row r="3586" spans="1:18" ht="16.25" customHeight="1" x14ac:dyDescent="0.35">
      <c r="A3586" s="140">
        <v>45667</v>
      </c>
      <c r="B3586" s="5">
        <f t="shared" si="1040"/>
        <v>1</v>
      </c>
      <c r="C3586" s="5">
        <f t="shared" si="1041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35"/>
        <v>45667</v>
      </c>
      <c r="L3586" s="5">
        <f t="shared" si="1036"/>
        <v>1</v>
      </c>
      <c r="M3586" s="5">
        <f t="shared" si="1037"/>
        <v>2025</v>
      </c>
      <c r="N3586" s="135">
        <v>990</v>
      </c>
      <c r="O3586" s="12"/>
      <c r="P3586" s="12">
        <f t="shared" si="1038"/>
        <v>990</v>
      </c>
      <c r="Q3586" s="7">
        <f t="shared" si="1039"/>
        <v>5886352.6500000004</v>
      </c>
      <c r="R3586" s="44" t="str">
        <f>VLOOKUP(F3586,'Set up'!$A$2:$E$64,5,FALSE)</f>
        <v>Trsf</v>
      </c>
    </row>
    <row r="3587" spans="1:18" ht="16.25" customHeight="1" x14ac:dyDescent="0.35">
      <c r="A3587" s="140">
        <v>45668</v>
      </c>
      <c r="B3587" s="5">
        <f t="shared" si="1040"/>
        <v>1</v>
      </c>
      <c r="C3587" s="5">
        <f t="shared" si="1041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35"/>
        <v>45788</v>
      </c>
      <c r="L3587" s="5">
        <f t="shared" si="1036"/>
        <v>5</v>
      </c>
      <c r="M3587" s="5">
        <f t="shared" si="1037"/>
        <v>2025</v>
      </c>
      <c r="N3587" s="135">
        <v>12960</v>
      </c>
      <c r="O3587" s="12"/>
      <c r="P3587" s="12">
        <f t="shared" si="1038"/>
        <v>12960</v>
      </c>
      <c r="Q3587" s="7">
        <f t="shared" si="1039"/>
        <v>5899312.6500000004</v>
      </c>
      <c r="R3587" s="44" t="str">
        <f>VLOOKUP(F3587,'Set up'!$A$2:$E$64,5,FALSE)</f>
        <v>Trsf</v>
      </c>
    </row>
    <row r="3588" spans="1:18" ht="16.25" customHeight="1" x14ac:dyDescent="0.35">
      <c r="A3588" s="140">
        <v>45668</v>
      </c>
      <c r="B3588" s="5">
        <f t="shared" si="1040"/>
        <v>1</v>
      </c>
      <c r="C3588" s="5">
        <f t="shared" si="1041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35"/>
        <v>45788</v>
      </c>
      <c r="L3588" s="5">
        <f t="shared" si="1036"/>
        <v>5</v>
      </c>
      <c r="M3588" s="5">
        <f t="shared" si="1037"/>
        <v>2025</v>
      </c>
      <c r="N3588" s="135">
        <v>1740</v>
      </c>
      <c r="O3588" s="12"/>
      <c r="P3588" s="12">
        <f t="shared" si="1038"/>
        <v>1740</v>
      </c>
      <c r="Q3588" s="7">
        <f t="shared" si="1039"/>
        <v>5901052.6500000004</v>
      </c>
      <c r="R3588" s="44" t="str">
        <f>VLOOKUP(F3588,'Set up'!$A$2:$E$64,5,FALSE)</f>
        <v>Trsf</v>
      </c>
    </row>
    <row r="3589" spans="1:18" ht="16.25" customHeight="1" x14ac:dyDescent="0.35">
      <c r="A3589" s="140">
        <v>45668</v>
      </c>
      <c r="B3589" s="5">
        <f t="shared" si="1040"/>
        <v>1</v>
      </c>
      <c r="C3589" s="5">
        <f t="shared" si="1041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35"/>
        <v>45788</v>
      </c>
      <c r="L3589" s="5">
        <f t="shared" si="1036"/>
        <v>5</v>
      </c>
      <c r="M3589" s="5">
        <f t="shared" si="1037"/>
        <v>2025</v>
      </c>
      <c r="N3589" s="135">
        <v>1150</v>
      </c>
      <c r="O3589" s="12"/>
      <c r="P3589" s="12">
        <f t="shared" si="1038"/>
        <v>1150</v>
      </c>
      <c r="Q3589" s="7">
        <f t="shared" si="1039"/>
        <v>5902202.6500000004</v>
      </c>
      <c r="R3589" s="44" t="str">
        <f>VLOOKUP(F3589,'Set up'!$A$2:$E$64,5,FALSE)</f>
        <v>Trsf</v>
      </c>
    </row>
    <row r="3590" spans="1:18" ht="16.25" customHeight="1" x14ac:dyDescent="0.35">
      <c r="A3590" s="140">
        <v>45668</v>
      </c>
      <c r="B3590" s="5">
        <f t="shared" si="1040"/>
        <v>1</v>
      </c>
      <c r="C3590" s="5">
        <f t="shared" si="1041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35"/>
        <v>45788</v>
      </c>
      <c r="L3590" s="5">
        <f t="shared" si="1036"/>
        <v>5</v>
      </c>
      <c r="M3590" s="5">
        <f t="shared" si="1037"/>
        <v>2025</v>
      </c>
      <c r="N3590" s="135">
        <v>880</v>
      </c>
      <c r="O3590" s="12"/>
      <c r="P3590" s="12">
        <f t="shared" si="1038"/>
        <v>880</v>
      </c>
      <c r="Q3590" s="7">
        <f t="shared" si="1039"/>
        <v>5903082.6500000004</v>
      </c>
      <c r="R3590" s="44" t="str">
        <f>VLOOKUP(F3590,'Set up'!$A$2:$E$64,5,FALSE)</f>
        <v>Trsf</v>
      </c>
    </row>
    <row r="3591" spans="1:18" ht="16.25" customHeight="1" x14ac:dyDescent="0.35">
      <c r="A3591" s="140">
        <v>45668</v>
      </c>
      <c r="B3591" s="5">
        <f t="shared" si="1040"/>
        <v>1</v>
      </c>
      <c r="C3591" s="5">
        <f t="shared" si="1041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35"/>
        <v>45788</v>
      </c>
      <c r="L3591" s="5">
        <f t="shared" si="1036"/>
        <v>5</v>
      </c>
      <c r="M3591" s="5">
        <f t="shared" si="1037"/>
        <v>2025</v>
      </c>
      <c r="N3591" s="135">
        <v>420</v>
      </c>
      <c r="O3591" s="12"/>
      <c r="P3591" s="12">
        <f t="shared" si="1038"/>
        <v>420</v>
      </c>
      <c r="Q3591" s="7">
        <f t="shared" si="1039"/>
        <v>5903502.6500000004</v>
      </c>
      <c r="R3591" s="44" t="str">
        <f>VLOOKUP(F3591,'Set up'!$A$2:$E$64,5,FALSE)</f>
        <v>Trsf</v>
      </c>
    </row>
    <row r="3592" spans="1:18" ht="16.25" customHeight="1" x14ac:dyDescent="0.35">
      <c r="A3592" s="140">
        <v>45668</v>
      </c>
      <c r="B3592" s="5">
        <f t="shared" si="1040"/>
        <v>1</v>
      </c>
      <c r="C3592" s="5">
        <f t="shared" si="1041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35"/>
        <v>45788</v>
      </c>
      <c r="L3592" s="5">
        <f t="shared" si="1036"/>
        <v>5</v>
      </c>
      <c r="M3592" s="5">
        <f t="shared" si="1037"/>
        <v>2025</v>
      </c>
      <c r="N3592" s="135">
        <v>160</v>
      </c>
      <c r="O3592" s="12"/>
      <c r="P3592" s="12">
        <f t="shared" si="1038"/>
        <v>160</v>
      </c>
      <c r="Q3592" s="7">
        <f t="shared" si="1039"/>
        <v>5903662.6500000004</v>
      </c>
      <c r="R3592" s="44" t="str">
        <f>VLOOKUP(F3592,'Set up'!$A$2:$E$64,5,FALSE)</f>
        <v>Trsf</v>
      </c>
    </row>
    <row r="3593" spans="1:18" ht="16.25" customHeight="1" x14ac:dyDescent="0.35">
      <c r="A3593" s="140">
        <v>45671</v>
      </c>
      <c r="B3593" s="5">
        <f t="shared" si="1040"/>
        <v>1</v>
      </c>
      <c r="C3593" s="5">
        <f t="shared" si="1041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35"/>
        <v>45671</v>
      </c>
      <c r="L3593" s="5">
        <f t="shared" si="1036"/>
        <v>1</v>
      </c>
      <c r="M3593" s="5">
        <f t="shared" si="1037"/>
        <v>2025</v>
      </c>
      <c r="N3593" s="135">
        <v>187.5</v>
      </c>
      <c r="O3593" s="12"/>
      <c r="P3593" s="12">
        <f t="shared" si="1038"/>
        <v>187.5</v>
      </c>
      <c r="Q3593" s="7">
        <f t="shared" si="1039"/>
        <v>5903850.1500000004</v>
      </c>
      <c r="R3593" s="44" t="str">
        <f>VLOOKUP(F3593,'Set up'!$A$2:$E$64,5,FALSE)</f>
        <v>Trsf</v>
      </c>
    </row>
    <row r="3594" spans="1:18" ht="16.25" customHeight="1" x14ac:dyDescent="0.35">
      <c r="A3594" s="140">
        <v>45671</v>
      </c>
      <c r="B3594" s="5">
        <f t="shared" si="1040"/>
        <v>1</v>
      </c>
      <c r="C3594" s="5">
        <f t="shared" si="1041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35"/>
        <v>45671</v>
      </c>
      <c r="L3594" s="5">
        <f t="shared" si="1036"/>
        <v>1</v>
      </c>
      <c r="M3594" s="5">
        <f t="shared" si="1037"/>
        <v>2025</v>
      </c>
      <c r="N3594" s="135">
        <v>8100</v>
      </c>
      <c r="O3594" s="12"/>
      <c r="P3594" s="12">
        <f t="shared" si="1038"/>
        <v>8100</v>
      </c>
      <c r="Q3594" s="7">
        <f t="shared" si="1039"/>
        <v>5911950.1500000004</v>
      </c>
      <c r="R3594" s="44" t="str">
        <f>VLOOKUP(F3594,'Set up'!$A$2:$E$64,5,FALSE)</f>
        <v>Trsf</v>
      </c>
    </row>
    <row r="3595" spans="1:18" ht="16.25" customHeight="1" x14ac:dyDescent="0.35">
      <c r="A3595" s="140">
        <v>45671</v>
      </c>
      <c r="B3595" s="5">
        <f t="shared" si="1040"/>
        <v>1</v>
      </c>
      <c r="C3595" s="5">
        <f t="shared" si="1041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35"/>
        <v>45671</v>
      </c>
      <c r="L3595" s="5">
        <f t="shared" si="1036"/>
        <v>1</v>
      </c>
      <c r="M3595" s="5">
        <f t="shared" si="1037"/>
        <v>2025</v>
      </c>
      <c r="N3595" s="135">
        <v>1566</v>
      </c>
      <c r="O3595" s="12"/>
      <c r="P3595" s="12">
        <f t="shared" si="1038"/>
        <v>1566</v>
      </c>
      <c r="Q3595" s="7">
        <f t="shared" si="1039"/>
        <v>5913516.1500000004</v>
      </c>
      <c r="R3595" s="44" t="str">
        <f>VLOOKUP(F3595,'Set up'!$A$2:$E$64,5,FALSE)</f>
        <v>Trsf</v>
      </c>
    </row>
    <row r="3596" spans="1:18" ht="16.25" customHeight="1" x14ac:dyDescent="0.35">
      <c r="A3596" s="140">
        <v>45671</v>
      </c>
      <c r="B3596" s="5">
        <f t="shared" si="1040"/>
        <v>1</v>
      </c>
      <c r="C3596" s="5">
        <f t="shared" si="1041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35"/>
        <v>45671</v>
      </c>
      <c r="L3596" s="5">
        <f t="shared" si="1036"/>
        <v>1</v>
      </c>
      <c r="M3596" s="5">
        <f t="shared" si="1037"/>
        <v>2025</v>
      </c>
      <c r="N3596" s="135">
        <v>1980</v>
      </c>
      <c r="O3596" s="12"/>
      <c r="P3596" s="12">
        <f t="shared" si="1038"/>
        <v>1980</v>
      </c>
      <c r="Q3596" s="7">
        <f t="shared" si="1039"/>
        <v>5915496.1500000004</v>
      </c>
      <c r="R3596" s="44" t="str">
        <f>VLOOKUP(F3596,'Set up'!$A$2:$E$64,5,FALSE)</f>
        <v>Trsf</v>
      </c>
    </row>
    <row r="3597" spans="1:18" ht="16.25" customHeight="1" x14ac:dyDescent="0.35">
      <c r="A3597" s="140">
        <v>45671</v>
      </c>
      <c r="B3597" s="5">
        <f t="shared" si="1040"/>
        <v>1</v>
      </c>
      <c r="C3597" s="5">
        <f t="shared" si="1041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35"/>
        <v>45671</v>
      </c>
      <c r="L3597" s="5">
        <f t="shared" si="1036"/>
        <v>1</v>
      </c>
      <c r="M3597" s="5">
        <f t="shared" si="1037"/>
        <v>2025</v>
      </c>
      <c r="N3597" s="135">
        <v>460</v>
      </c>
      <c r="O3597" s="12"/>
      <c r="P3597" s="12">
        <f t="shared" si="1038"/>
        <v>460</v>
      </c>
      <c r="Q3597" s="7">
        <f t="shared" si="1039"/>
        <v>5915956.1500000004</v>
      </c>
      <c r="R3597" s="44" t="str">
        <f>VLOOKUP(F3597,'Set up'!$A$2:$E$64,5,FALSE)</f>
        <v>Trsf</v>
      </c>
    </row>
    <row r="3598" spans="1:18" ht="16.25" customHeight="1" x14ac:dyDescent="0.35">
      <c r="A3598" s="140">
        <v>45671</v>
      </c>
      <c r="B3598" s="5">
        <f t="shared" si="1040"/>
        <v>1</v>
      </c>
      <c r="C3598" s="5">
        <f t="shared" si="1041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35"/>
        <v>45671</v>
      </c>
      <c r="L3598" s="5">
        <f t="shared" si="1036"/>
        <v>1</v>
      </c>
      <c r="M3598" s="5">
        <f t="shared" si="1037"/>
        <v>2025</v>
      </c>
      <c r="N3598" s="135">
        <v>1000</v>
      </c>
      <c r="O3598" s="12"/>
      <c r="P3598" s="12">
        <f t="shared" si="1038"/>
        <v>1000</v>
      </c>
      <c r="Q3598" s="7">
        <f t="shared" si="1039"/>
        <v>5916956.1500000004</v>
      </c>
      <c r="R3598" s="44" t="str">
        <f>VLOOKUP(F3598,'Set up'!$A$2:$E$64,5,FALSE)</f>
        <v>Trsf</v>
      </c>
    </row>
    <row r="3599" spans="1:18" ht="16.25" customHeight="1" x14ac:dyDescent="0.35">
      <c r="A3599" s="140">
        <v>45672</v>
      </c>
      <c r="B3599" s="5">
        <f t="shared" si="1040"/>
        <v>1</v>
      </c>
      <c r="C3599" s="5">
        <f t="shared" si="1041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35"/>
        <v>45672</v>
      </c>
      <c r="L3599" s="5">
        <f t="shared" si="1036"/>
        <v>1</v>
      </c>
      <c r="M3599" s="5">
        <f t="shared" si="1037"/>
        <v>2025</v>
      </c>
      <c r="N3599" s="135">
        <v>1755</v>
      </c>
      <c r="O3599" s="12"/>
      <c r="P3599" s="12">
        <f t="shared" si="1038"/>
        <v>1755</v>
      </c>
      <c r="Q3599" s="7">
        <f t="shared" si="1039"/>
        <v>5918711.1500000004</v>
      </c>
      <c r="R3599" s="44" t="str">
        <f>VLOOKUP(F3599,'Set up'!$A$2:$E$64,5,FALSE)</f>
        <v>Trsf</v>
      </c>
    </row>
    <row r="3600" spans="1:18" ht="16.25" customHeight="1" x14ac:dyDescent="0.35">
      <c r="A3600" s="140">
        <v>45672</v>
      </c>
      <c r="B3600" s="5">
        <f t="shared" si="1040"/>
        <v>1</v>
      </c>
      <c r="C3600" s="5">
        <f t="shared" si="1041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35"/>
        <v>45672</v>
      </c>
      <c r="L3600" s="5">
        <f t="shared" si="1036"/>
        <v>1</v>
      </c>
      <c r="M3600" s="5">
        <f t="shared" si="1037"/>
        <v>2025</v>
      </c>
      <c r="N3600" s="135">
        <v>405</v>
      </c>
      <c r="O3600" s="12"/>
      <c r="P3600" s="12">
        <f t="shared" si="1038"/>
        <v>405</v>
      </c>
      <c r="Q3600" s="7">
        <f t="shared" si="1039"/>
        <v>5919116.1500000004</v>
      </c>
      <c r="R3600" s="44" t="str">
        <f>VLOOKUP(F3600,'Set up'!$A$2:$E$64,5,FALSE)</f>
        <v>Trsf</v>
      </c>
    </row>
    <row r="3601" spans="1:19" ht="16.25" customHeight="1" x14ac:dyDescent="0.35">
      <c r="A3601" s="140">
        <v>45672</v>
      </c>
      <c r="B3601" s="5">
        <f t="shared" si="1040"/>
        <v>1</v>
      </c>
      <c r="C3601" s="5">
        <f t="shared" si="1041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35"/>
        <v>45672</v>
      </c>
      <c r="L3601" s="5">
        <f t="shared" si="1036"/>
        <v>1</v>
      </c>
      <c r="M3601" s="5">
        <f t="shared" si="1037"/>
        <v>2025</v>
      </c>
      <c r="N3601" s="135">
        <v>125</v>
      </c>
      <c r="O3601" s="12"/>
      <c r="P3601" s="12">
        <f t="shared" si="1038"/>
        <v>125</v>
      </c>
      <c r="Q3601" s="7">
        <f t="shared" si="1039"/>
        <v>5919241.1500000004</v>
      </c>
      <c r="R3601" s="44" t="str">
        <f>VLOOKUP(F3601,'Set up'!$A$2:$E$64,5,FALSE)</f>
        <v>Trsf</v>
      </c>
    </row>
    <row r="3602" spans="1:19" ht="16.25" customHeight="1" x14ac:dyDescent="0.35">
      <c r="A3602" s="140">
        <v>45672</v>
      </c>
      <c r="B3602" s="5">
        <f t="shared" si="1040"/>
        <v>1</v>
      </c>
      <c r="C3602" s="5">
        <f t="shared" si="1041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35"/>
        <v>45672</v>
      </c>
      <c r="L3602" s="5">
        <f t="shared" si="1036"/>
        <v>1</v>
      </c>
      <c r="M3602" s="5">
        <f t="shared" si="1037"/>
        <v>2025</v>
      </c>
      <c r="N3602" s="135">
        <v>390</v>
      </c>
      <c r="O3602" s="12"/>
      <c r="P3602" s="12">
        <f t="shared" si="1038"/>
        <v>390</v>
      </c>
      <c r="Q3602" s="7">
        <f t="shared" si="1039"/>
        <v>5919631.1500000004</v>
      </c>
      <c r="R3602" s="44" t="str">
        <f>VLOOKUP(F3602,'Set up'!$A$2:$E$64,5,FALSE)</f>
        <v>Trsf</v>
      </c>
    </row>
    <row r="3603" spans="1:19" ht="16.25" customHeight="1" x14ac:dyDescent="0.35">
      <c r="A3603" s="140">
        <v>45673</v>
      </c>
      <c r="B3603" s="5">
        <f t="shared" si="1040"/>
        <v>1</v>
      </c>
      <c r="C3603" s="5">
        <f t="shared" si="1041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35"/>
        <v>45673</v>
      </c>
      <c r="L3603" s="5">
        <f t="shared" si="1036"/>
        <v>1</v>
      </c>
      <c r="M3603" s="5">
        <f t="shared" si="1037"/>
        <v>2025</v>
      </c>
      <c r="N3603" s="135">
        <v>1732.5</v>
      </c>
      <c r="O3603" s="6">
        <f t="shared" ref="O3603" si="1042">-N3603</f>
        <v>-1732.5</v>
      </c>
      <c r="P3603" s="12">
        <f t="shared" si="1038"/>
        <v>0</v>
      </c>
      <c r="Q3603" s="7">
        <f t="shared" si="1039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40"/>
        <v>1</v>
      </c>
      <c r="C3604" s="5">
        <f t="shared" si="1041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35"/>
        <v>45673</v>
      </c>
      <c r="L3604" s="5">
        <f t="shared" si="1036"/>
        <v>1</v>
      </c>
      <c r="M3604" s="5">
        <f t="shared" si="1037"/>
        <v>2025</v>
      </c>
      <c r="N3604" s="135">
        <v>216</v>
      </c>
      <c r="O3604" s="6">
        <f>-N3604</f>
        <v>-216</v>
      </c>
      <c r="P3604" s="12">
        <f t="shared" si="1038"/>
        <v>0</v>
      </c>
      <c r="Q3604" s="7">
        <f t="shared" si="1039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40"/>
        <v>1</v>
      </c>
      <c r="C3605" s="5">
        <f t="shared" si="1041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35"/>
        <v>45673</v>
      </c>
      <c r="L3605" s="5">
        <f t="shared" si="1036"/>
        <v>1</v>
      </c>
      <c r="M3605" s="5">
        <f t="shared" si="1037"/>
        <v>2025</v>
      </c>
      <c r="N3605" s="135">
        <v>110</v>
      </c>
      <c r="O3605" s="6">
        <f>-N3605</f>
        <v>-110</v>
      </c>
      <c r="P3605" s="12">
        <f t="shared" si="1038"/>
        <v>0</v>
      </c>
      <c r="Q3605" s="7">
        <f t="shared" si="1039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40"/>
        <v>1</v>
      </c>
      <c r="C3606" s="5">
        <f t="shared" si="1041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35"/>
        <v>45673</v>
      </c>
      <c r="L3606" s="5">
        <f t="shared" si="1036"/>
        <v>1</v>
      </c>
      <c r="M3606" s="5">
        <f t="shared" si="1037"/>
        <v>2025</v>
      </c>
      <c r="N3606" s="135">
        <v>165</v>
      </c>
      <c r="O3606" s="6">
        <f>-N3606</f>
        <v>-165</v>
      </c>
      <c r="P3606" s="12">
        <f t="shared" si="1038"/>
        <v>0</v>
      </c>
      <c r="Q3606" s="7">
        <f t="shared" si="1039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40"/>
        <v>1</v>
      </c>
      <c r="C3607" s="5">
        <f t="shared" si="1041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35"/>
        <v>45673</v>
      </c>
      <c r="L3607" s="5">
        <f t="shared" si="1036"/>
        <v>1</v>
      </c>
      <c r="M3607" s="5">
        <f t="shared" si="1037"/>
        <v>2025</v>
      </c>
      <c r="N3607" s="135">
        <v>3240</v>
      </c>
      <c r="O3607" s="12"/>
      <c r="P3607" s="12">
        <f t="shared" si="1038"/>
        <v>3240</v>
      </c>
      <c r="Q3607" s="7">
        <f t="shared" si="1039"/>
        <v>5925094.6500000004</v>
      </c>
      <c r="R3607" s="44" t="str">
        <f>VLOOKUP(F3607,'Set up'!$A$2:$E$64,5,FALSE)</f>
        <v>Trsf</v>
      </c>
    </row>
    <row r="3608" spans="1:19" ht="16.25" customHeight="1" x14ac:dyDescent="0.35">
      <c r="A3608" s="140">
        <v>45673</v>
      </c>
      <c r="B3608" s="5">
        <f t="shared" si="1040"/>
        <v>1</v>
      </c>
      <c r="C3608" s="5">
        <f t="shared" si="1041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35"/>
        <v>45673</v>
      </c>
      <c r="L3608" s="5">
        <f t="shared" si="1036"/>
        <v>1</v>
      </c>
      <c r="M3608" s="5">
        <f t="shared" si="1037"/>
        <v>2025</v>
      </c>
      <c r="N3608" s="135">
        <v>696</v>
      </c>
      <c r="O3608" s="12"/>
      <c r="P3608" s="12">
        <f t="shared" si="1038"/>
        <v>696</v>
      </c>
      <c r="Q3608" s="7">
        <f t="shared" si="1039"/>
        <v>5925790.6500000004</v>
      </c>
      <c r="R3608" s="44" t="str">
        <f>VLOOKUP(F3608,'Set up'!$A$2:$E$64,5,FALSE)</f>
        <v>Trsf</v>
      </c>
    </row>
    <row r="3609" spans="1:19" ht="16.25" customHeight="1" x14ac:dyDescent="0.35">
      <c r="A3609" s="140">
        <v>45673</v>
      </c>
      <c r="B3609" s="5">
        <f t="shared" si="1040"/>
        <v>1</v>
      </c>
      <c r="C3609" s="5">
        <f t="shared" si="1041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35"/>
        <v>45673</v>
      </c>
      <c r="L3609" s="5">
        <f t="shared" si="1036"/>
        <v>1</v>
      </c>
      <c r="M3609" s="5">
        <f t="shared" si="1037"/>
        <v>2025</v>
      </c>
      <c r="N3609" s="135">
        <v>495</v>
      </c>
      <c r="O3609" s="12"/>
      <c r="P3609" s="12">
        <f t="shared" si="1038"/>
        <v>495</v>
      </c>
      <c r="Q3609" s="7">
        <f t="shared" si="1039"/>
        <v>5926285.6500000004</v>
      </c>
      <c r="R3609" s="44" t="str">
        <f>VLOOKUP(F3609,'Set up'!$A$2:$E$64,5,FALSE)</f>
        <v>Trsf</v>
      </c>
    </row>
    <row r="3610" spans="1:19" ht="16.25" customHeight="1" x14ac:dyDescent="0.35">
      <c r="A3610" s="140">
        <v>45673</v>
      </c>
      <c r="B3610" s="5">
        <f t="shared" si="1040"/>
        <v>1</v>
      </c>
      <c r="C3610" s="5">
        <f t="shared" si="1041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35"/>
        <v>45673</v>
      </c>
      <c r="L3610" s="5">
        <f t="shared" si="1036"/>
        <v>1</v>
      </c>
      <c r="M3610" s="5">
        <f t="shared" si="1037"/>
        <v>2025</v>
      </c>
      <c r="N3610" s="135">
        <v>460</v>
      </c>
      <c r="O3610" s="12"/>
      <c r="P3610" s="12">
        <f t="shared" si="1038"/>
        <v>460</v>
      </c>
      <c r="Q3610" s="7">
        <f t="shared" si="1039"/>
        <v>5926745.6500000004</v>
      </c>
      <c r="R3610" s="44" t="str">
        <f>VLOOKUP(F3610,'Set up'!$A$2:$E$64,5,FALSE)</f>
        <v>Trsf</v>
      </c>
    </row>
    <row r="3611" spans="1:19" ht="16.25" customHeight="1" x14ac:dyDescent="0.35">
      <c r="A3611" s="140">
        <v>45673</v>
      </c>
      <c r="B3611" s="5">
        <f t="shared" si="1040"/>
        <v>1</v>
      </c>
      <c r="C3611" s="5">
        <f t="shared" si="1041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35"/>
        <v>45673</v>
      </c>
      <c r="L3611" s="5">
        <f t="shared" si="1036"/>
        <v>1</v>
      </c>
      <c r="M3611" s="5">
        <f t="shared" si="1037"/>
        <v>2025</v>
      </c>
      <c r="N3611" s="135">
        <v>975</v>
      </c>
      <c r="O3611" s="12"/>
      <c r="P3611" s="12">
        <f t="shared" si="1038"/>
        <v>975</v>
      </c>
      <c r="Q3611" s="7">
        <f t="shared" si="1039"/>
        <v>5927720.6500000004</v>
      </c>
      <c r="R3611" s="44" t="str">
        <f>VLOOKUP(F3611,'Set up'!$A$2:$E$64,5,FALSE)</f>
        <v>Trsf</v>
      </c>
    </row>
    <row r="3612" spans="1:19" ht="16.25" customHeight="1" x14ac:dyDescent="0.35">
      <c r="A3612" s="140">
        <v>45674</v>
      </c>
      <c r="B3612" s="5">
        <f t="shared" si="1040"/>
        <v>1</v>
      </c>
      <c r="C3612" s="5">
        <f t="shared" si="1041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35"/>
        <v>45674</v>
      </c>
      <c r="L3612" s="5">
        <f t="shared" si="1036"/>
        <v>1</v>
      </c>
      <c r="M3612" s="5">
        <f t="shared" si="1037"/>
        <v>2025</v>
      </c>
      <c r="N3612" s="135">
        <v>62.5</v>
      </c>
      <c r="O3612" s="12"/>
      <c r="P3612" s="12">
        <f t="shared" si="1038"/>
        <v>62.5</v>
      </c>
      <c r="Q3612" s="7">
        <f t="shared" si="1039"/>
        <v>5927783.1500000004</v>
      </c>
      <c r="R3612" s="44" t="str">
        <f>VLOOKUP(F3612,'Set up'!$A$2:$E$64,5,FALSE)</f>
        <v>Trsf</v>
      </c>
    </row>
    <row r="3613" spans="1:19" ht="16.25" customHeight="1" x14ac:dyDescent="0.35">
      <c r="A3613" s="140">
        <v>45674</v>
      </c>
      <c r="B3613" s="5">
        <f t="shared" si="1040"/>
        <v>1</v>
      </c>
      <c r="C3613" s="5">
        <f t="shared" si="1041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35"/>
        <v>45674</v>
      </c>
      <c r="L3613" s="5">
        <f t="shared" si="1036"/>
        <v>1</v>
      </c>
      <c r="M3613" s="5">
        <f t="shared" si="1037"/>
        <v>2025</v>
      </c>
      <c r="N3613" s="135">
        <v>4860</v>
      </c>
      <c r="O3613" s="12"/>
      <c r="P3613" s="12">
        <f t="shared" si="1038"/>
        <v>4860</v>
      </c>
      <c r="Q3613" s="7">
        <f t="shared" si="1039"/>
        <v>5932643.1500000004</v>
      </c>
      <c r="R3613" s="44" t="str">
        <f>VLOOKUP(F3613,'Set up'!$A$2:$E$64,5,FALSE)</f>
        <v>Trsf</v>
      </c>
    </row>
    <row r="3614" spans="1:19" ht="16.25" customHeight="1" x14ac:dyDescent="0.35">
      <c r="A3614" s="140">
        <v>45674</v>
      </c>
      <c r="B3614" s="5">
        <f t="shared" si="1040"/>
        <v>1</v>
      </c>
      <c r="C3614" s="5">
        <f t="shared" si="1041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35"/>
        <v>45674</v>
      </c>
      <c r="L3614" s="5">
        <f t="shared" si="1036"/>
        <v>1</v>
      </c>
      <c r="M3614" s="5">
        <f t="shared" si="1037"/>
        <v>2025</v>
      </c>
      <c r="N3614" s="135">
        <v>1566</v>
      </c>
      <c r="O3614" s="12"/>
      <c r="P3614" s="12">
        <f t="shared" si="1038"/>
        <v>1566</v>
      </c>
      <c r="Q3614" s="7">
        <f t="shared" si="1039"/>
        <v>5934209.1500000004</v>
      </c>
      <c r="R3614" s="44" t="str">
        <f>VLOOKUP(F3614,'Set up'!$A$2:$E$64,5,FALSE)</f>
        <v>Trsf</v>
      </c>
    </row>
    <row r="3615" spans="1:19" ht="16.25" customHeight="1" x14ac:dyDescent="0.35">
      <c r="A3615" s="140">
        <v>45674</v>
      </c>
      <c r="B3615" s="5">
        <f t="shared" si="1040"/>
        <v>1</v>
      </c>
      <c r="C3615" s="5">
        <f t="shared" si="1041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35"/>
        <v>45674</v>
      </c>
      <c r="L3615" s="5">
        <f t="shared" si="1036"/>
        <v>1</v>
      </c>
      <c r="M3615" s="5">
        <f t="shared" si="1037"/>
        <v>2025</v>
      </c>
      <c r="N3615" s="135">
        <v>990</v>
      </c>
      <c r="O3615" s="12"/>
      <c r="P3615" s="12">
        <f t="shared" si="1038"/>
        <v>990</v>
      </c>
      <c r="Q3615" s="7">
        <f t="shared" si="1039"/>
        <v>5935199.1500000004</v>
      </c>
      <c r="R3615" s="44" t="str">
        <f>VLOOKUP(F3615,'Set up'!$A$2:$E$64,5,FALSE)</f>
        <v>Trsf</v>
      </c>
    </row>
    <row r="3616" spans="1:19" ht="16.25" customHeight="1" x14ac:dyDescent="0.35">
      <c r="A3616" s="140">
        <v>45674</v>
      </c>
      <c r="B3616" s="5">
        <f t="shared" si="1040"/>
        <v>1</v>
      </c>
      <c r="C3616" s="5">
        <f t="shared" si="1041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35"/>
        <v>45674</v>
      </c>
      <c r="L3616" s="5">
        <f t="shared" si="1036"/>
        <v>1</v>
      </c>
      <c r="M3616" s="5">
        <f t="shared" si="1037"/>
        <v>2025</v>
      </c>
      <c r="N3616" s="135">
        <v>460</v>
      </c>
      <c r="O3616" s="12"/>
      <c r="P3616" s="12">
        <f t="shared" si="1038"/>
        <v>460</v>
      </c>
      <c r="Q3616" s="7">
        <f t="shared" si="1039"/>
        <v>5935659.1500000004</v>
      </c>
      <c r="R3616" s="44" t="str">
        <f>VLOOKUP(F3616,'Set up'!$A$2:$E$64,5,FALSE)</f>
        <v>Trsf</v>
      </c>
    </row>
    <row r="3617" spans="1:18" ht="16.25" customHeight="1" x14ac:dyDescent="0.35">
      <c r="A3617" s="140">
        <v>45674</v>
      </c>
      <c r="B3617" s="5">
        <f t="shared" si="1040"/>
        <v>1</v>
      </c>
      <c r="C3617" s="5">
        <f t="shared" si="1041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35"/>
        <v>45674</v>
      </c>
      <c r="L3617" s="5">
        <f t="shared" si="1036"/>
        <v>1</v>
      </c>
      <c r="M3617" s="5">
        <f t="shared" si="1037"/>
        <v>2025</v>
      </c>
      <c r="N3617" s="135">
        <v>1000</v>
      </c>
      <c r="O3617" s="12"/>
      <c r="P3617" s="12">
        <f t="shared" si="1038"/>
        <v>1000</v>
      </c>
      <c r="Q3617" s="7">
        <f t="shared" si="1039"/>
        <v>5936659.1500000004</v>
      </c>
      <c r="R3617" s="44" t="str">
        <f>VLOOKUP(F3617,'Set up'!$A$2:$E$64,5,FALSE)</f>
        <v>Trsf</v>
      </c>
    </row>
    <row r="3618" spans="1:18" ht="16.25" customHeight="1" x14ac:dyDescent="0.35">
      <c r="A3618" s="140">
        <v>45678</v>
      </c>
      <c r="B3618" s="5">
        <f t="shared" si="1040"/>
        <v>1</v>
      </c>
      <c r="C3618" s="5">
        <f t="shared" si="1041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35"/>
        <v>45678</v>
      </c>
      <c r="L3618" s="5">
        <f t="shared" si="1036"/>
        <v>1</v>
      </c>
      <c r="M3618" s="5">
        <f t="shared" si="1037"/>
        <v>2025</v>
      </c>
      <c r="N3618" s="135">
        <v>3465</v>
      </c>
      <c r="O3618" s="12"/>
      <c r="P3618" s="12">
        <f t="shared" si="1038"/>
        <v>3465</v>
      </c>
      <c r="Q3618" s="7">
        <f t="shared" si="1039"/>
        <v>5940124.1500000004</v>
      </c>
      <c r="R3618" s="44" t="str">
        <f>VLOOKUP(F3618,'Set up'!$A$2:$E$64,5,FALSE)</f>
        <v>Trsf</v>
      </c>
    </row>
    <row r="3619" spans="1:18" ht="16.25" customHeight="1" x14ac:dyDescent="0.35">
      <c r="A3619" s="140">
        <v>45678</v>
      </c>
      <c r="B3619" s="5">
        <f t="shared" si="1040"/>
        <v>1</v>
      </c>
      <c r="C3619" s="5">
        <f t="shared" si="1041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ref="K3619:K3650" si="1043">A3619+J3619</f>
        <v>45678</v>
      </c>
      <c r="L3619" s="5">
        <f t="shared" ref="L3619:L3650" si="1044">MONTH(K3619)</f>
        <v>1</v>
      </c>
      <c r="M3619" s="5">
        <f t="shared" ref="M3619:M3650" si="1045">YEAR(K3619)</f>
        <v>2025</v>
      </c>
      <c r="N3619" s="135">
        <v>1215</v>
      </c>
      <c r="O3619" s="12"/>
      <c r="P3619" s="12">
        <f t="shared" ref="P3619:P3682" si="1046">SUM(N3619+O3619)</f>
        <v>1215</v>
      </c>
      <c r="Q3619" s="7">
        <f t="shared" si="1039"/>
        <v>5941339.1500000004</v>
      </c>
      <c r="R3619" s="44" t="str">
        <f>VLOOKUP(F3619,'Set up'!$A$2:$E$64,5,FALSE)</f>
        <v>Trsf</v>
      </c>
    </row>
    <row r="3620" spans="1:18" ht="16.25" customHeight="1" x14ac:dyDescent="0.35">
      <c r="A3620" s="140">
        <v>45678</v>
      </c>
      <c r="B3620" s="5">
        <f t="shared" si="1040"/>
        <v>1</v>
      </c>
      <c r="C3620" s="5">
        <f t="shared" si="1041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si="1043"/>
        <v>45678</v>
      </c>
      <c r="L3620" s="5">
        <f t="shared" si="1044"/>
        <v>1</v>
      </c>
      <c r="M3620" s="5">
        <f t="shared" si="1045"/>
        <v>2025</v>
      </c>
      <c r="N3620" s="135">
        <v>405</v>
      </c>
      <c r="O3620" s="12"/>
      <c r="P3620" s="12">
        <f t="shared" si="1046"/>
        <v>405</v>
      </c>
      <c r="Q3620" s="7">
        <f t="shared" ref="Q3620:Q3683" si="1047">SUM(Q3619+N3620)</f>
        <v>5941744.1500000004</v>
      </c>
      <c r="R3620" s="44" t="str">
        <f>VLOOKUP(F3620,'Set up'!$A$2:$E$64,5,FALSE)</f>
        <v>Trsf</v>
      </c>
    </row>
    <row r="3621" spans="1:18" ht="16.25" customHeight="1" x14ac:dyDescent="0.35">
      <c r="A3621" s="140">
        <v>45678</v>
      </c>
      <c r="B3621" s="5">
        <f t="shared" si="1040"/>
        <v>1</v>
      </c>
      <c r="C3621" s="5">
        <f t="shared" si="1041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43"/>
        <v>45678</v>
      </c>
      <c r="L3621" s="5">
        <f t="shared" si="1044"/>
        <v>1</v>
      </c>
      <c r="M3621" s="5">
        <f t="shared" si="1045"/>
        <v>2025</v>
      </c>
      <c r="N3621" s="135">
        <v>563.20000000000005</v>
      </c>
      <c r="O3621" s="12"/>
      <c r="P3621" s="12">
        <f t="shared" si="1046"/>
        <v>563.20000000000005</v>
      </c>
      <c r="Q3621" s="7">
        <f t="shared" si="1047"/>
        <v>5942307.3500000006</v>
      </c>
      <c r="R3621" s="44" t="str">
        <f>VLOOKUP(F3621,'Set up'!$A$2:$E$64,5,FALSE)</f>
        <v>Trsf</v>
      </c>
    </row>
    <row r="3622" spans="1:18" ht="16.25" customHeight="1" x14ac:dyDescent="0.35">
      <c r="A3622" s="140">
        <v>45678</v>
      </c>
      <c r="B3622" s="5">
        <f t="shared" si="1040"/>
        <v>1</v>
      </c>
      <c r="C3622" s="5">
        <f t="shared" si="1041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43"/>
        <v>45678</v>
      </c>
      <c r="L3622" s="5">
        <f t="shared" si="1044"/>
        <v>1</v>
      </c>
      <c r="M3622" s="5">
        <f t="shared" si="1045"/>
        <v>2025</v>
      </c>
      <c r="N3622" s="135">
        <v>62.5</v>
      </c>
      <c r="O3622" s="12"/>
      <c r="P3622" s="12">
        <f t="shared" si="1046"/>
        <v>62.5</v>
      </c>
      <c r="Q3622" s="7">
        <f t="shared" si="1047"/>
        <v>5942369.8500000006</v>
      </c>
      <c r="R3622" s="44" t="str">
        <f>VLOOKUP(F3622,'Set up'!$A$2:$E$64,5,FALSE)</f>
        <v>Trsf</v>
      </c>
    </row>
    <row r="3623" spans="1:18" ht="16.25" customHeight="1" x14ac:dyDescent="0.35">
      <c r="A3623" s="140">
        <v>45678</v>
      </c>
      <c r="B3623" s="5">
        <f t="shared" si="1040"/>
        <v>1</v>
      </c>
      <c r="C3623" s="5">
        <f t="shared" si="1041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43"/>
        <v>45678</v>
      </c>
      <c r="L3623" s="5">
        <f t="shared" si="1044"/>
        <v>1</v>
      </c>
      <c r="M3623" s="5">
        <f t="shared" si="1045"/>
        <v>2025</v>
      </c>
      <c r="N3623" s="135">
        <v>62.5</v>
      </c>
      <c r="O3623" s="12"/>
      <c r="P3623" s="12">
        <f t="shared" si="1046"/>
        <v>62.5</v>
      </c>
      <c r="Q3623" s="7">
        <f t="shared" si="1047"/>
        <v>5942432.3500000006</v>
      </c>
      <c r="R3623" s="44" t="str">
        <f>VLOOKUP(F3623,'Set up'!$A$2:$E$64,5,FALSE)</f>
        <v>Trsf</v>
      </c>
    </row>
    <row r="3624" spans="1:18" ht="16.25" customHeight="1" x14ac:dyDescent="0.35">
      <c r="A3624" s="140">
        <v>45678</v>
      </c>
      <c r="B3624" s="5">
        <f t="shared" si="1040"/>
        <v>1</v>
      </c>
      <c r="C3624" s="5">
        <f t="shared" si="1041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43"/>
        <v>45678</v>
      </c>
      <c r="L3624" s="5">
        <f t="shared" si="1044"/>
        <v>1</v>
      </c>
      <c r="M3624" s="5">
        <f t="shared" si="1045"/>
        <v>2025</v>
      </c>
      <c r="N3624" s="135">
        <v>1620</v>
      </c>
      <c r="O3624" s="12"/>
      <c r="P3624" s="12">
        <f t="shared" si="1046"/>
        <v>1620</v>
      </c>
      <c r="Q3624" s="7">
        <f t="shared" si="1047"/>
        <v>5944052.3500000006</v>
      </c>
      <c r="R3624" s="44" t="str">
        <f>VLOOKUP(F3624,'Set up'!$A$2:$E$64,5,FALSE)</f>
        <v>Trsf</v>
      </c>
    </row>
    <row r="3625" spans="1:18" ht="16.25" customHeight="1" x14ac:dyDescent="0.35">
      <c r="A3625" s="140">
        <v>45678</v>
      </c>
      <c r="B3625" s="5">
        <f t="shared" si="1040"/>
        <v>1</v>
      </c>
      <c r="C3625" s="5">
        <f t="shared" si="1041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43"/>
        <v>45678</v>
      </c>
      <c r="L3625" s="5">
        <f t="shared" si="1044"/>
        <v>1</v>
      </c>
      <c r="M3625" s="5">
        <f t="shared" si="1045"/>
        <v>2025</v>
      </c>
      <c r="N3625" s="135">
        <v>522</v>
      </c>
      <c r="O3625" s="12"/>
      <c r="P3625" s="12">
        <f t="shared" si="1046"/>
        <v>522</v>
      </c>
      <c r="Q3625" s="7">
        <f t="shared" si="1047"/>
        <v>5944574.3500000006</v>
      </c>
      <c r="R3625" s="44" t="str">
        <f>VLOOKUP(F3625,'Set up'!$A$2:$E$64,5,FALSE)</f>
        <v>Trsf</v>
      </c>
    </row>
    <row r="3626" spans="1:18" ht="16.25" customHeight="1" x14ac:dyDescent="0.35">
      <c r="A3626" s="140">
        <v>45678</v>
      </c>
      <c r="B3626" s="5">
        <f t="shared" si="1040"/>
        <v>1</v>
      </c>
      <c r="C3626" s="5">
        <f t="shared" si="1041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43"/>
        <v>45678</v>
      </c>
      <c r="L3626" s="5">
        <f t="shared" si="1044"/>
        <v>1</v>
      </c>
      <c r="M3626" s="5">
        <f t="shared" si="1045"/>
        <v>2025</v>
      </c>
      <c r="N3626" s="135">
        <v>247.5</v>
      </c>
      <c r="O3626" s="12"/>
      <c r="P3626" s="12">
        <f t="shared" si="1046"/>
        <v>247.5</v>
      </c>
      <c r="Q3626" s="7">
        <f t="shared" si="1047"/>
        <v>5944821.8500000006</v>
      </c>
      <c r="R3626" s="44" t="str">
        <f>VLOOKUP(F3626,'Set up'!$A$2:$E$64,5,FALSE)</f>
        <v>Trsf</v>
      </c>
    </row>
    <row r="3627" spans="1:18" ht="16.25" customHeight="1" x14ac:dyDescent="0.35">
      <c r="A3627" s="140">
        <v>45678</v>
      </c>
      <c r="B3627" s="5">
        <f t="shared" si="1040"/>
        <v>1</v>
      </c>
      <c r="C3627" s="5">
        <f t="shared" si="1041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43"/>
        <v>45678</v>
      </c>
      <c r="L3627" s="5">
        <f t="shared" si="1044"/>
        <v>1</v>
      </c>
      <c r="M3627" s="5">
        <f t="shared" si="1045"/>
        <v>2025</v>
      </c>
      <c r="N3627" s="135">
        <v>975</v>
      </c>
      <c r="O3627" s="12"/>
      <c r="P3627" s="12">
        <f t="shared" si="1046"/>
        <v>975</v>
      </c>
      <c r="Q3627" s="7">
        <f t="shared" si="1047"/>
        <v>5945796.8500000006</v>
      </c>
      <c r="R3627" s="44" t="str">
        <f>VLOOKUP(F3627,'Set up'!$A$2:$E$64,5,FALSE)</f>
        <v>Trsf</v>
      </c>
    </row>
    <row r="3628" spans="1:18" ht="16.25" customHeight="1" x14ac:dyDescent="0.35">
      <c r="A3628" s="140">
        <v>45679</v>
      </c>
      <c r="B3628" s="5">
        <f t="shared" si="1040"/>
        <v>1</v>
      </c>
      <c r="C3628" s="5">
        <f t="shared" si="1041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43"/>
        <v>45799</v>
      </c>
      <c r="L3628" s="5">
        <f t="shared" si="1044"/>
        <v>5</v>
      </c>
      <c r="M3628" s="5">
        <f t="shared" si="1045"/>
        <v>2025</v>
      </c>
      <c r="N3628" s="135">
        <v>9720</v>
      </c>
      <c r="O3628" s="12"/>
      <c r="P3628" s="12">
        <f t="shared" si="1046"/>
        <v>9720</v>
      </c>
      <c r="Q3628" s="7">
        <f t="shared" si="1047"/>
        <v>5955516.8500000006</v>
      </c>
      <c r="R3628" s="44" t="str">
        <f>VLOOKUP(F3628,'Set up'!$A$2:$E$64,5,FALSE)</f>
        <v>Trsf</v>
      </c>
    </row>
    <row r="3629" spans="1:18" ht="16.25" customHeight="1" x14ac:dyDescent="0.35">
      <c r="A3629" s="140">
        <v>45679</v>
      </c>
      <c r="B3629" s="5">
        <f t="shared" si="1040"/>
        <v>1</v>
      </c>
      <c r="C3629" s="5">
        <f t="shared" si="1041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43"/>
        <v>45799</v>
      </c>
      <c r="L3629" s="5">
        <f t="shared" si="1044"/>
        <v>5</v>
      </c>
      <c r="M3629" s="5">
        <f t="shared" si="1045"/>
        <v>2025</v>
      </c>
      <c r="N3629" s="135">
        <v>1740</v>
      </c>
      <c r="O3629" s="12"/>
      <c r="P3629" s="12">
        <f t="shared" si="1046"/>
        <v>1740</v>
      </c>
      <c r="Q3629" s="7">
        <f t="shared" si="1047"/>
        <v>5957256.8500000006</v>
      </c>
      <c r="R3629" s="44" t="str">
        <f>VLOOKUP(F3629,'Set up'!$A$2:$E$64,5,FALSE)</f>
        <v>Trsf</v>
      </c>
    </row>
    <row r="3630" spans="1:18" ht="16.25" customHeight="1" x14ac:dyDescent="0.35">
      <c r="A3630" s="140">
        <v>45679</v>
      </c>
      <c r="B3630" s="5">
        <f t="shared" ref="B3630:B3693" si="1048">MONTH(A3630)</f>
        <v>1</v>
      </c>
      <c r="C3630" s="5">
        <f t="shared" ref="C3630:C3693" si="1049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43"/>
        <v>45799</v>
      </c>
      <c r="L3630" s="5">
        <f t="shared" si="1044"/>
        <v>5</v>
      </c>
      <c r="M3630" s="5">
        <f t="shared" si="1045"/>
        <v>2025</v>
      </c>
      <c r="N3630" s="135">
        <v>575</v>
      </c>
      <c r="O3630" s="12"/>
      <c r="P3630" s="12">
        <f t="shared" si="1046"/>
        <v>575</v>
      </c>
      <c r="Q3630" s="7">
        <f t="shared" si="1047"/>
        <v>5957831.8500000006</v>
      </c>
      <c r="R3630" s="44" t="str">
        <f>VLOOKUP(F3630,'Set up'!$A$2:$E$64,5,FALSE)</f>
        <v>Trsf</v>
      </c>
    </row>
    <row r="3631" spans="1:18" ht="16.25" customHeight="1" x14ac:dyDescent="0.35">
      <c r="A3631" s="140">
        <v>45679</v>
      </c>
      <c r="B3631" s="5">
        <f t="shared" si="1048"/>
        <v>1</v>
      </c>
      <c r="C3631" s="5">
        <f t="shared" si="1049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43"/>
        <v>45799</v>
      </c>
      <c r="L3631" s="5">
        <f t="shared" si="1044"/>
        <v>5</v>
      </c>
      <c r="M3631" s="5">
        <f t="shared" si="1045"/>
        <v>2025</v>
      </c>
      <c r="N3631" s="135">
        <v>440</v>
      </c>
      <c r="O3631" s="12"/>
      <c r="P3631" s="12">
        <f t="shared" si="1046"/>
        <v>440</v>
      </c>
      <c r="Q3631" s="7">
        <f t="shared" si="1047"/>
        <v>5958271.8500000006</v>
      </c>
      <c r="R3631" s="44" t="str">
        <f>VLOOKUP(F3631,'Set up'!$A$2:$E$64,5,FALSE)</f>
        <v>Trsf</v>
      </c>
    </row>
    <row r="3632" spans="1:18" ht="16.25" customHeight="1" x14ac:dyDescent="0.35">
      <c r="A3632" s="140">
        <v>45679</v>
      </c>
      <c r="B3632" s="5">
        <f t="shared" si="1048"/>
        <v>1</v>
      </c>
      <c r="C3632" s="5">
        <f t="shared" si="1049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43"/>
        <v>45799</v>
      </c>
      <c r="L3632" s="5">
        <f t="shared" si="1044"/>
        <v>5</v>
      </c>
      <c r="M3632" s="5">
        <f t="shared" si="1045"/>
        <v>2025</v>
      </c>
      <c r="N3632" s="135">
        <v>696</v>
      </c>
      <c r="O3632" s="12"/>
      <c r="P3632" s="12">
        <f t="shared" si="1046"/>
        <v>696</v>
      </c>
      <c r="Q3632" s="7">
        <f t="shared" si="1047"/>
        <v>5958967.8500000006</v>
      </c>
      <c r="R3632" s="44" t="str">
        <f>VLOOKUP(F3632,'Set up'!$A$2:$E$64,5,FALSE)</f>
        <v>Trsf</v>
      </c>
    </row>
    <row r="3633" spans="1:21" ht="16.25" customHeight="1" x14ac:dyDescent="0.35">
      <c r="A3633" s="140">
        <v>45681</v>
      </c>
      <c r="B3633" s="5">
        <f t="shared" si="1048"/>
        <v>1</v>
      </c>
      <c r="C3633" s="5">
        <f t="shared" si="1049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43"/>
        <v>45681</v>
      </c>
      <c r="L3633" s="5">
        <f t="shared" si="1044"/>
        <v>1</v>
      </c>
      <c r="M3633" s="5">
        <f t="shared" si="1045"/>
        <v>2025</v>
      </c>
      <c r="N3633" s="135">
        <v>1755</v>
      </c>
      <c r="O3633" s="12"/>
      <c r="P3633" s="12">
        <f t="shared" si="1046"/>
        <v>1755</v>
      </c>
      <c r="Q3633" s="7">
        <f t="shared" si="1047"/>
        <v>5960722.8500000006</v>
      </c>
      <c r="R3633" s="44" t="str">
        <f>VLOOKUP(F3633,'Set up'!$A$2:$E$64,5,FALSE)</f>
        <v>Trsf</v>
      </c>
    </row>
    <row r="3634" spans="1:21" ht="16.25" customHeight="1" x14ac:dyDescent="0.35">
      <c r="A3634" s="140">
        <v>45681</v>
      </c>
      <c r="B3634" s="5">
        <f t="shared" si="1048"/>
        <v>1</v>
      </c>
      <c r="C3634" s="5">
        <f t="shared" si="1049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43"/>
        <v>45681</v>
      </c>
      <c r="L3634" s="5">
        <f t="shared" si="1044"/>
        <v>1</v>
      </c>
      <c r="M3634" s="5">
        <f t="shared" si="1045"/>
        <v>2025</v>
      </c>
      <c r="N3634" s="135">
        <v>405</v>
      </c>
      <c r="O3634" s="12"/>
      <c r="P3634" s="12">
        <f t="shared" si="1046"/>
        <v>405</v>
      </c>
      <c r="Q3634" s="7">
        <f t="shared" si="1047"/>
        <v>5961127.8500000006</v>
      </c>
      <c r="R3634" s="44" t="str">
        <f>VLOOKUP(F3634,'Set up'!$A$2:$E$64,5,FALSE)</f>
        <v>Trsf</v>
      </c>
    </row>
    <row r="3635" spans="1:21" ht="16.25" customHeight="1" x14ac:dyDescent="0.35">
      <c r="A3635" s="140">
        <v>45681</v>
      </c>
      <c r="B3635" s="5">
        <f t="shared" si="1048"/>
        <v>1</v>
      </c>
      <c r="C3635" s="5">
        <f t="shared" si="1049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si="1043"/>
        <v>45681</v>
      </c>
      <c r="L3635" s="5">
        <f t="shared" si="1044"/>
        <v>1</v>
      </c>
      <c r="M3635" s="5">
        <f t="shared" si="1045"/>
        <v>2025</v>
      </c>
      <c r="N3635" s="135">
        <v>110</v>
      </c>
      <c r="O3635" s="12"/>
      <c r="P3635" s="12">
        <f t="shared" si="1046"/>
        <v>110</v>
      </c>
      <c r="Q3635" s="7">
        <f t="shared" si="1047"/>
        <v>5961237.8500000006</v>
      </c>
      <c r="R3635" s="44" t="str">
        <f>VLOOKUP(F3635,'Set up'!$A$2:$E$64,5,FALSE)</f>
        <v>Trsf</v>
      </c>
    </row>
    <row r="3636" spans="1:21" ht="16.25" customHeight="1" x14ac:dyDescent="0.35">
      <c r="A3636" s="140">
        <v>45681</v>
      </c>
      <c r="B3636" s="5">
        <f t="shared" si="1048"/>
        <v>1</v>
      </c>
      <c r="C3636" s="5">
        <f t="shared" si="1049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43"/>
        <v>45681</v>
      </c>
      <c r="L3636" s="5">
        <f t="shared" si="1044"/>
        <v>1</v>
      </c>
      <c r="M3636" s="5">
        <f t="shared" si="1045"/>
        <v>2025</v>
      </c>
      <c r="N3636" s="135">
        <v>390</v>
      </c>
      <c r="O3636" s="12"/>
      <c r="P3636" s="12">
        <f t="shared" si="1046"/>
        <v>390</v>
      </c>
      <c r="Q3636" s="7">
        <f t="shared" si="1047"/>
        <v>5961627.8500000006</v>
      </c>
      <c r="R3636" s="44" t="str">
        <f>VLOOKUP(F3636,'Set up'!$A$2:$E$64,5,FALSE)</f>
        <v>Trsf</v>
      </c>
    </row>
    <row r="3637" spans="1:21" ht="16.25" customHeight="1" x14ac:dyDescent="0.35">
      <c r="A3637" s="140">
        <v>45681</v>
      </c>
      <c r="B3637" s="5">
        <f t="shared" si="1048"/>
        <v>1</v>
      </c>
      <c r="C3637" s="5">
        <f t="shared" si="1049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43"/>
        <v>45681</v>
      </c>
      <c r="L3637" s="5">
        <f t="shared" si="1044"/>
        <v>1</v>
      </c>
      <c r="M3637" s="5">
        <f t="shared" si="1045"/>
        <v>2025</v>
      </c>
      <c r="N3637" s="135">
        <v>125</v>
      </c>
      <c r="O3637" s="12"/>
      <c r="P3637" s="12">
        <f t="shared" si="1046"/>
        <v>125</v>
      </c>
      <c r="Q3637" s="7">
        <f t="shared" si="1047"/>
        <v>5961752.8500000006</v>
      </c>
      <c r="R3637" s="44" t="str">
        <f>VLOOKUP(F3637,'Set up'!$A$2:$E$64,5,FALSE)</f>
        <v>Trsf</v>
      </c>
    </row>
    <row r="3638" spans="1:21" ht="16.25" customHeight="1" x14ac:dyDescent="0.35">
      <c r="A3638" s="140">
        <v>45681</v>
      </c>
      <c r="B3638" s="5">
        <f t="shared" si="1048"/>
        <v>1</v>
      </c>
      <c r="C3638" s="5">
        <f t="shared" si="1049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43"/>
        <v>45681</v>
      </c>
      <c r="L3638" s="5">
        <f t="shared" si="1044"/>
        <v>1</v>
      </c>
      <c r="M3638" s="5">
        <f t="shared" si="1045"/>
        <v>2025</v>
      </c>
      <c r="N3638" s="135">
        <v>160</v>
      </c>
      <c r="O3638" s="12"/>
      <c r="P3638" s="12">
        <f t="shared" si="1046"/>
        <v>160</v>
      </c>
      <c r="Q3638" s="7">
        <f t="shared" si="1047"/>
        <v>5961912.8500000006</v>
      </c>
      <c r="R3638" s="44" t="str">
        <f>VLOOKUP(F3638,'Set up'!$A$2:$E$64,5,FALSE)</f>
        <v>Trsf</v>
      </c>
    </row>
    <row r="3639" spans="1:21" ht="16.25" customHeight="1" x14ac:dyDescent="0.35">
      <c r="A3639" s="140">
        <v>45682</v>
      </c>
      <c r="B3639" s="5">
        <f t="shared" si="1048"/>
        <v>1</v>
      </c>
      <c r="C3639" s="5">
        <f t="shared" si="1049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43"/>
        <v>45727</v>
      </c>
      <c r="L3639" s="5">
        <f t="shared" si="1044"/>
        <v>3</v>
      </c>
      <c r="M3639" s="5">
        <f t="shared" si="1045"/>
        <v>2025</v>
      </c>
      <c r="N3639" s="135">
        <v>1755</v>
      </c>
      <c r="O3639" s="12">
        <f>-1000-755</f>
        <v>-1755</v>
      </c>
      <c r="P3639" s="12">
        <f t="shared" si="1046"/>
        <v>0</v>
      </c>
      <c r="Q3639" s="7">
        <f t="shared" si="1047"/>
        <v>5963667.8500000006</v>
      </c>
      <c r="R3639" s="44" t="str">
        <f>VLOOKUP(F3639,'Set up'!$A$2:$E$64,5,FALSE)</f>
        <v>PD Chq</v>
      </c>
      <c r="S3639" s="1" t="s">
        <v>3607</v>
      </c>
      <c r="U3639" s="1" t="s">
        <v>3606</v>
      </c>
    </row>
    <row r="3640" spans="1:21" ht="16.25" customHeight="1" x14ac:dyDescent="0.35">
      <c r="A3640" s="140">
        <v>45682</v>
      </c>
      <c r="B3640" s="5">
        <f t="shared" si="1048"/>
        <v>1</v>
      </c>
      <c r="C3640" s="5">
        <f t="shared" si="1049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43"/>
        <v>45727</v>
      </c>
      <c r="L3640" s="5">
        <f t="shared" si="1044"/>
        <v>3</v>
      </c>
      <c r="M3640" s="5">
        <f t="shared" si="1045"/>
        <v>2025</v>
      </c>
      <c r="N3640" s="135">
        <v>220</v>
      </c>
      <c r="O3640" s="6">
        <f>-N3640</f>
        <v>-220</v>
      </c>
      <c r="P3640" s="12">
        <f t="shared" si="1046"/>
        <v>0</v>
      </c>
      <c r="Q3640" s="7">
        <f t="shared" si="1047"/>
        <v>5963887.8500000006</v>
      </c>
      <c r="R3640" s="44" t="str">
        <f>VLOOKUP(F3640,'Set up'!$A$2:$E$64,5,FALSE)</f>
        <v>PD Chq</v>
      </c>
      <c r="S3640" s="1" t="s">
        <v>3618</v>
      </c>
    </row>
    <row r="3641" spans="1:21" ht="16.25" customHeight="1" x14ac:dyDescent="0.35">
      <c r="A3641" s="140">
        <v>45682</v>
      </c>
      <c r="B3641" s="5">
        <f t="shared" si="1048"/>
        <v>1</v>
      </c>
      <c r="C3641" s="5">
        <f t="shared" si="1049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43"/>
        <v>45727</v>
      </c>
      <c r="L3641" s="5">
        <f t="shared" si="1044"/>
        <v>3</v>
      </c>
      <c r="M3641" s="5">
        <f t="shared" si="1045"/>
        <v>2025</v>
      </c>
      <c r="N3641" s="135">
        <v>130</v>
      </c>
      <c r="O3641" s="6">
        <f>-N3641</f>
        <v>-130</v>
      </c>
      <c r="P3641" s="12">
        <f t="shared" si="1046"/>
        <v>0</v>
      </c>
      <c r="Q3641" s="7">
        <f t="shared" si="1047"/>
        <v>5964017.8500000006</v>
      </c>
      <c r="R3641" s="44" t="str">
        <f>VLOOKUP(F3641,'Set up'!$A$2:$E$64,5,FALSE)</f>
        <v>PD Chq</v>
      </c>
      <c r="S3641" s="1" t="s">
        <v>3619</v>
      </c>
    </row>
    <row r="3642" spans="1:21" ht="16.25" customHeight="1" x14ac:dyDescent="0.35">
      <c r="A3642" s="140">
        <v>45682</v>
      </c>
      <c r="B3642" s="5">
        <f t="shared" si="1048"/>
        <v>1</v>
      </c>
      <c r="C3642" s="1">
        <f t="shared" si="1049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43"/>
        <v>45682</v>
      </c>
      <c r="L3642" s="5">
        <f t="shared" si="1044"/>
        <v>1</v>
      </c>
      <c r="M3642" s="5">
        <f t="shared" si="1045"/>
        <v>2025</v>
      </c>
      <c r="N3642" s="136">
        <v>3082.5</v>
      </c>
      <c r="O3642" s="6">
        <f t="shared" ref="O3642" si="1050">-N3642</f>
        <v>-3082.5</v>
      </c>
      <c r="P3642" s="1">
        <f t="shared" si="1046"/>
        <v>0</v>
      </c>
      <c r="Q3642" s="7">
        <f t="shared" si="1047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48"/>
        <v>1</v>
      </c>
      <c r="C3643" s="5">
        <f t="shared" si="1049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43"/>
        <v>45682</v>
      </c>
      <c r="L3643" s="5">
        <f t="shared" si="1044"/>
        <v>1</v>
      </c>
      <c r="M3643" s="5">
        <f t="shared" si="1045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47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48"/>
        <v>1</v>
      </c>
      <c r="C3644" s="5">
        <f t="shared" si="1049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43"/>
        <v>45682</v>
      </c>
      <c r="L3644" s="5">
        <f t="shared" si="1044"/>
        <v>1</v>
      </c>
      <c r="M3644" s="5">
        <f t="shared" si="1045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47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48"/>
        <v>1</v>
      </c>
      <c r="C3645" s="5">
        <f t="shared" si="1049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43"/>
        <v>45682</v>
      </c>
      <c r="L3645" s="5">
        <f t="shared" si="1044"/>
        <v>1</v>
      </c>
      <c r="M3645" s="5">
        <f t="shared" si="1045"/>
        <v>2025</v>
      </c>
      <c r="N3645" s="135">
        <v>62.5</v>
      </c>
      <c r="O3645" s="6">
        <f>-N3645</f>
        <v>-62.5</v>
      </c>
      <c r="P3645" s="12">
        <f t="shared" si="1046"/>
        <v>0</v>
      </c>
      <c r="Q3645" s="7">
        <f t="shared" si="1047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48"/>
        <v>1</v>
      </c>
      <c r="C3646" s="5">
        <f t="shared" si="1049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43"/>
        <v>45684</v>
      </c>
      <c r="L3646" s="5">
        <f t="shared" si="1044"/>
        <v>1</v>
      </c>
      <c r="M3646" s="5">
        <f t="shared" si="1045"/>
        <v>2025</v>
      </c>
      <c r="N3646" s="135">
        <v>187.5</v>
      </c>
      <c r="O3646" s="12"/>
      <c r="P3646" s="12">
        <f t="shared" si="1046"/>
        <v>187.5</v>
      </c>
      <c r="Q3646" s="7">
        <f t="shared" si="1047"/>
        <v>5969482.8500000006</v>
      </c>
      <c r="R3646" s="44" t="str">
        <f>VLOOKUP(F3646,'Set up'!$A$2:$E$64,5,FALSE)</f>
        <v>Trsf</v>
      </c>
    </row>
    <row r="3647" spans="1:21" ht="16.25" customHeight="1" x14ac:dyDescent="0.35">
      <c r="A3647" s="140">
        <v>45684</v>
      </c>
      <c r="B3647" s="5">
        <f t="shared" si="1048"/>
        <v>1</v>
      </c>
      <c r="C3647" s="5">
        <f t="shared" si="1049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43"/>
        <v>45684</v>
      </c>
      <c r="L3647" s="5">
        <f t="shared" si="1044"/>
        <v>1</v>
      </c>
      <c r="M3647" s="5">
        <f t="shared" si="1045"/>
        <v>2025</v>
      </c>
      <c r="N3647" s="135">
        <v>11340</v>
      </c>
      <c r="O3647" s="12"/>
      <c r="P3647" s="12">
        <f t="shared" si="1046"/>
        <v>11340</v>
      </c>
      <c r="Q3647" s="7">
        <f t="shared" si="1047"/>
        <v>5980822.8500000006</v>
      </c>
      <c r="R3647" s="44" t="str">
        <f>VLOOKUP(F3647,'Set up'!$A$2:$E$64,5,FALSE)</f>
        <v>Trsf</v>
      </c>
    </row>
    <row r="3648" spans="1:21" ht="16.25" customHeight="1" x14ac:dyDescent="0.35">
      <c r="A3648" s="140">
        <v>45684</v>
      </c>
      <c r="B3648" s="5">
        <f t="shared" si="1048"/>
        <v>1</v>
      </c>
      <c r="C3648" s="5">
        <f t="shared" si="1049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43"/>
        <v>45684</v>
      </c>
      <c r="L3648" s="5">
        <f t="shared" si="1044"/>
        <v>1</v>
      </c>
      <c r="M3648" s="5">
        <f t="shared" si="1045"/>
        <v>2025</v>
      </c>
      <c r="N3648" s="135">
        <v>3480</v>
      </c>
      <c r="O3648" s="12"/>
      <c r="P3648" s="12">
        <f t="shared" si="1046"/>
        <v>3480</v>
      </c>
      <c r="Q3648" s="7">
        <f t="shared" si="1047"/>
        <v>5984302.8500000006</v>
      </c>
      <c r="R3648" s="44" t="str">
        <f>VLOOKUP(F3648,'Set up'!$A$2:$E$64,5,FALSE)</f>
        <v>Trsf</v>
      </c>
    </row>
    <row r="3649" spans="1:18" ht="16.25" customHeight="1" x14ac:dyDescent="0.35">
      <c r="A3649" s="140">
        <v>45684</v>
      </c>
      <c r="B3649" s="5">
        <f t="shared" si="1048"/>
        <v>1</v>
      </c>
      <c r="C3649" s="5">
        <f t="shared" si="1049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43"/>
        <v>45684</v>
      </c>
      <c r="L3649" s="5">
        <f t="shared" si="1044"/>
        <v>1</v>
      </c>
      <c r="M3649" s="5">
        <f t="shared" si="1045"/>
        <v>2025</v>
      </c>
      <c r="N3649" s="135">
        <v>2475</v>
      </c>
      <c r="O3649" s="12"/>
      <c r="P3649" s="12">
        <f t="shared" si="1046"/>
        <v>2475</v>
      </c>
      <c r="Q3649" s="7">
        <f t="shared" si="1047"/>
        <v>5986777.8500000006</v>
      </c>
      <c r="R3649" s="44" t="str">
        <f>VLOOKUP(F3649,'Set up'!$A$2:$E$64,5,FALSE)</f>
        <v>Trsf</v>
      </c>
    </row>
    <row r="3650" spans="1:18" ht="16.25" customHeight="1" x14ac:dyDescent="0.35">
      <c r="A3650" s="140">
        <v>45684</v>
      </c>
      <c r="B3650" s="5">
        <f t="shared" si="1048"/>
        <v>1</v>
      </c>
      <c r="C3650" s="5">
        <f t="shared" si="1049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43"/>
        <v>45684</v>
      </c>
      <c r="L3650" s="5">
        <f t="shared" si="1044"/>
        <v>1</v>
      </c>
      <c r="M3650" s="5">
        <f t="shared" si="1045"/>
        <v>2025</v>
      </c>
      <c r="N3650" s="135">
        <v>1000</v>
      </c>
      <c r="O3650" s="12"/>
      <c r="P3650" s="12">
        <f t="shared" si="1046"/>
        <v>1000</v>
      </c>
      <c r="Q3650" s="7">
        <f t="shared" si="1047"/>
        <v>5987777.8500000006</v>
      </c>
      <c r="R3650" s="44" t="str">
        <f>VLOOKUP(F3650,'Set up'!$A$2:$E$64,5,FALSE)</f>
        <v>Trsf</v>
      </c>
    </row>
    <row r="3651" spans="1:18" ht="16.25" customHeight="1" x14ac:dyDescent="0.35">
      <c r="A3651" s="140">
        <v>45691</v>
      </c>
      <c r="B3651" s="5">
        <f t="shared" si="1048"/>
        <v>2</v>
      </c>
      <c r="C3651" s="5">
        <f t="shared" si="1049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ref="K3651:K3714" si="1051">A3651+J3651</f>
        <v>45736</v>
      </c>
      <c r="L3651" s="5">
        <f t="shared" ref="L3651:L3714" si="1052">MONTH(K3651)</f>
        <v>3</v>
      </c>
      <c r="M3651" s="5">
        <f t="shared" ref="M3651:M3714" si="1053">YEAR(K3651)</f>
        <v>2025</v>
      </c>
      <c r="N3651" s="135">
        <v>1450</v>
      </c>
      <c r="O3651" s="99"/>
      <c r="P3651" s="12">
        <f t="shared" si="1046"/>
        <v>1450</v>
      </c>
      <c r="Q3651" s="7">
        <f t="shared" si="1047"/>
        <v>5989227.8500000006</v>
      </c>
      <c r="R3651" s="44" t="str">
        <f>VLOOKUP(F3651,'Set up'!$A$2:$E$64,5,FALSE)</f>
        <v>PD Chq</v>
      </c>
    </row>
    <row r="3652" spans="1:18" ht="16.25" customHeight="1" x14ac:dyDescent="0.35">
      <c r="A3652" s="140">
        <v>45691</v>
      </c>
      <c r="B3652" s="5">
        <f t="shared" si="1048"/>
        <v>2</v>
      </c>
      <c r="C3652" s="5">
        <f t="shared" si="1049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51"/>
        <v>45691</v>
      </c>
      <c r="L3652" s="5">
        <f t="shared" si="1052"/>
        <v>2</v>
      </c>
      <c r="M3652" s="5">
        <f t="shared" si="1053"/>
        <v>2025</v>
      </c>
      <c r="N3652" s="135">
        <v>125</v>
      </c>
      <c r="O3652" s="99"/>
      <c r="P3652" s="12">
        <f t="shared" si="1046"/>
        <v>125</v>
      </c>
      <c r="Q3652" s="7">
        <f t="shared" si="1047"/>
        <v>5989352.8500000006</v>
      </c>
      <c r="R3652" s="44" t="str">
        <f>VLOOKUP(F3652,'Set up'!$A$2:$E$64,5,FALSE)</f>
        <v>Trsf</v>
      </c>
    </row>
    <row r="3653" spans="1:18" ht="16.25" customHeight="1" x14ac:dyDescent="0.35">
      <c r="A3653" s="140">
        <v>45691</v>
      </c>
      <c r="B3653" s="5">
        <f t="shared" si="1048"/>
        <v>2</v>
      </c>
      <c r="C3653" s="5">
        <f t="shared" si="1049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51"/>
        <v>45691</v>
      </c>
      <c r="L3653" s="5">
        <f t="shared" si="1052"/>
        <v>2</v>
      </c>
      <c r="M3653" s="5">
        <f t="shared" si="1053"/>
        <v>2025</v>
      </c>
      <c r="N3653" s="135">
        <v>6480</v>
      </c>
      <c r="O3653" s="99"/>
      <c r="P3653" s="12">
        <f t="shared" si="1046"/>
        <v>6480</v>
      </c>
      <c r="Q3653" s="7">
        <f t="shared" si="1047"/>
        <v>5995832.8500000006</v>
      </c>
      <c r="R3653" s="44" t="str">
        <f>VLOOKUP(F3653,'Set up'!$A$2:$E$64,5,FALSE)</f>
        <v>Trsf</v>
      </c>
    </row>
    <row r="3654" spans="1:18" ht="16.25" customHeight="1" x14ac:dyDescent="0.35">
      <c r="A3654" s="140">
        <v>45691</v>
      </c>
      <c r="B3654" s="5">
        <f t="shared" si="1048"/>
        <v>2</v>
      </c>
      <c r="C3654" s="5">
        <f t="shared" si="1049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51"/>
        <v>45691</v>
      </c>
      <c r="L3654" s="5">
        <f t="shared" si="1052"/>
        <v>2</v>
      </c>
      <c r="M3654" s="5">
        <f t="shared" si="1053"/>
        <v>2025</v>
      </c>
      <c r="N3654" s="135">
        <v>2088</v>
      </c>
      <c r="O3654" s="99"/>
      <c r="P3654" s="12">
        <f t="shared" si="1046"/>
        <v>2088</v>
      </c>
      <c r="Q3654" s="7">
        <f t="shared" si="1047"/>
        <v>5997920.8500000006</v>
      </c>
      <c r="R3654" s="44" t="str">
        <f>VLOOKUP(F3654,'Set up'!$A$2:$E$64,5,FALSE)</f>
        <v>Trsf</v>
      </c>
    </row>
    <row r="3655" spans="1:18" ht="16.25" customHeight="1" x14ac:dyDescent="0.35">
      <c r="A3655" s="140">
        <v>45691</v>
      </c>
      <c r="B3655" s="5">
        <f t="shared" si="1048"/>
        <v>2</v>
      </c>
      <c r="C3655" s="5">
        <f t="shared" si="1049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51"/>
        <v>45691</v>
      </c>
      <c r="L3655" s="5">
        <f t="shared" si="1052"/>
        <v>2</v>
      </c>
      <c r="M3655" s="5">
        <f t="shared" si="1053"/>
        <v>2025</v>
      </c>
      <c r="N3655" s="135">
        <v>1485</v>
      </c>
      <c r="O3655" s="99"/>
      <c r="P3655" s="12">
        <f t="shared" si="1046"/>
        <v>1485</v>
      </c>
      <c r="Q3655" s="7">
        <f t="shared" si="1047"/>
        <v>5999405.8500000006</v>
      </c>
      <c r="R3655" s="44" t="str">
        <f>VLOOKUP(F3655,'Set up'!$A$2:$E$64,5,FALSE)</f>
        <v>Trsf</v>
      </c>
    </row>
    <row r="3656" spans="1:18" ht="16.25" customHeight="1" x14ac:dyDescent="0.35">
      <c r="A3656" s="140">
        <v>45691</v>
      </c>
      <c r="B3656" s="5">
        <f t="shared" si="1048"/>
        <v>2</v>
      </c>
      <c r="C3656" s="5">
        <f t="shared" si="1049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51"/>
        <v>45691</v>
      </c>
      <c r="L3656" s="5">
        <f t="shared" si="1052"/>
        <v>2</v>
      </c>
      <c r="M3656" s="5">
        <f t="shared" si="1053"/>
        <v>2025</v>
      </c>
      <c r="N3656" s="135">
        <v>460</v>
      </c>
      <c r="O3656" s="99"/>
      <c r="P3656" s="12">
        <f t="shared" si="1046"/>
        <v>460</v>
      </c>
      <c r="Q3656" s="7">
        <f t="shared" si="1047"/>
        <v>5999865.8500000006</v>
      </c>
      <c r="R3656" s="44" t="str">
        <f>VLOOKUP(F3656,'Set up'!$A$2:$E$64,5,FALSE)</f>
        <v>Trsf</v>
      </c>
    </row>
    <row r="3657" spans="1:18" ht="16.25" customHeight="1" x14ac:dyDescent="0.35">
      <c r="A3657" s="140">
        <v>45691</v>
      </c>
      <c r="B3657" s="5">
        <f t="shared" si="1048"/>
        <v>2</v>
      </c>
      <c r="C3657" s="5">
        <f t="shared" si="1049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51"/>
        <v>45691</v>
      </c>
      <c r="L3657" s="5">
        <f t="shared" si="1052"/>
        <v>2</v>
      </c>
      <c r="M3657" s="5">
        <f t="shared" si="1053"/>
        <v>2025</v>
      </c>
      <c r="N3657" s="135">
        <v>1000</v>
      </c>
      <c r="O3657" s="99"/>
      <c r="P3657" s="12">
        <f t="shared" si="1046"/>
        <v>1000</v>
      </c>
      <c r="Q3657" s="7">
        <f t="shared" si="1047"/>
        <v>6000865.8500000006</v>
      </c>
      <c r="R3657" s="44" t="str">
        <f>VLOOKUP(F3657,'Set up'!$A$2:$E$64,5,FALSE)</f>
        <v>Trsf</v>
      </c>
    </row>
    <row r="3658" spans="1:18" ht="16.25" customHeight="1" x14ac:dyDescent="0.35">
      <c r="A3658" s="140">
        <v>45693</v>
      </c>
      <c r="B3658" s="5">
        <f t="shared" si="1048"/>
        <v>2</v>
      </c>
      <c r="C3658" s="5">
        <f t="shared" si="1049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51"/>
        <v>45693</v>
      </c>
      <c r="L3658" s="5">
        <f t="shared" si="1052"/>
        <v>2</v>
      </c>
      <c r="M3658" s="5">
        <f t="shared" si="1053"/>
        <v>2025</v>
      </c>
      <c r="N3658" s="135">
        <v>62.5</v>
      </c>
      <c r="O3658" s="99"/>
      <c r="P3658" s="12">
        <f t="shared" si="1046"/>
        <v>62.5</v>
      </c>
      <c r="Q3658" s="7">
        <f t="shared" si="1047"/>
        <v>6000928.3500000006</v>
      </c>
      <c r="R3658" s="44" t="str">
        <f>VLOOKUP(F3658,'Set up'!$A$2:$E$64,5,FALSE)</f>
        <v>Trsf</v>
      </c>
    </row>
    <row r="3659" spans="1:18" ht="16.25" customHeight="1" x14ac:dyDescent="0.35">
      <c r="A3659" s="140">
        <v>45693</v>
      </c>
      <c r="B3659" s="5">
        <f t="shared" si="1048"/>
        <v>2</v>
      </c>
      <c r="C3659" s="5">
        <f t="shared" si="1049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51"/>
        <v>45693</v>
      </c>
      <c r="L3659" s="5">
        <f t="shared" si="1052"/>
        <v>2</v>
      </c>
      <c r="M3659" s="5">
        <f t="shared" si="1053"/>
        <v>2025</v>
      </c>
      <c r="N3659" s="135">
        <v>4860</v>
      </c>
      <c r="O3659" s="99"/>
      <c r="P3659" s="12">
        <f t="shared" si="1046"/>
        <v>4860</v>
      </c>
      <c r="Q3659" s="7">
        <f t="shared" si="1047"/>
        <v>6005788.3500000006</v>
      </c>
      <c r="R3659" s="44" t="str">
        <f>VLOOKUP(F3659,'Set up'!$A$2:$E$64,5,FALSE)</f>
        <v>Trsf</v>
      </c>
    </row>
    <row r="3660" spans="1:18" ht="16.25" customHeight="1" x14ac:dyDescent="0.35">
      <c r="A3660" s="140">
        <v>45693</v>
      </c>
      <c r="B3660" s="5">
        <f t="shared" si="1048"/>
        <v>2</v>
      </c>
      <c r="C3660" s="5">
        <f t="shared" si="1049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51"/>
        <v>45693</v>
      </c>
      <c r="L3660" s="5">
        <f t="shared" si="1052"/>
        <v>2</v>
      </c>
      <c r="M3660" s="5">
        <f t="shared" si="1053"/>
        <v>2025</v>
      </c>
      <c r="N3660" s="135">
        <v>1566</v>
      </c>
      <c r="O3660" s="99"/>
      <c r="P3660" s="12">
        <f t="shared" si="1046"/>
        <v>1566</v>
      </c>
      <c r="Q3660" s="7">
        <f t="shared" si="1047"/>
        <v>6007354.3500000006</v>
      </c>
      <c r="R3660" s="44" t="str">
        <f>VLOOKUP(F3660,'Set up'!$A$2:$E$64,5,FALSE)</f>
        <v>Trsf</v>
      </c>
    </row>
    <row r="3661" spans="1:18" ht="16.25" customHeight="1" x14ac:dyDescent="0.35">
      <c r="A3661" s="140">
        <v>45693</v>
      </c>
      <c r="B3661" s="5">
        <f t="shared" si="1048"/>
        <v>2</v>
      </c>
      <c r="C3661" s="5">
        <f t="shared" si="1049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51"/>
        <v>45693</v>
      </c>
      <c r="L3661" s="5">
        <f t="shared" si="1052"/>
        <v>2</v>
      </c>
      <c r="M3661" s="5">
        <f t="shared" si="1053"/>
        <v>2025</v>
      </c>
      <c r="N3661" s="135">
        <v>990</v>
      </c>
      <c r="O3661" s="99"/>
      <c r="P3661" s="12">
        <f t="shared" si="1046"/>
        <v>990</v>
      </c>
      <c r="Q3661" s="7">
        <f t="shared" si="1047"/>
        <v>6008344.3500000006</v>
      </c>
      <c r="R3661" s="44" t="str">
        <f>VLOOKUP(F3661,'Set up'!$A$2:$E$64,5,FALSE)</f>
        <v>Trsf</v>
      </c>
    </row>
    <row r="3662" spans="1:18" ht="16.25" customHeight="1" x14ac:dyDescent="0.35">
      <c r="A3662" s="140">
        <v>45695</v>
      </c>
      <c r="B3662" s="5">
        <f t="shared" si="1048"/>
        <v>2</v>
      </c>
      <c r="C3662" s="5">
        <f t="shared" si="1049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51"/>
        <v>45695</v>
      </c>
      <c r="L3662" s="5">
        <f t="shared" si="1052"/>
        <v>2</v>
      </c>
      <c r="M3662" s="5">
        <f t="shared" si="1053"/>
        <v>2025</v>
      </c>
      <c r="N3662" s="135">
        <v>300</v>
      </c>
      <c r="O3662" s="99"/>
      <c r="P3662" s="12">
        <f t="shared" si="1046"/>
        <v>300</v>
      </c>
      <c r="Q3662" s="7">
        <f t="shared" si="1047"/>
        <v>6008644.3500000006</v>
      </c>
      <c r="R3662" s="44" t="str">
        <f>VLOOKUP(F3662,'Set up'!$A$2:$E$64,5,FALSE)</f>
        <v>Cash</v>
      </c>
    </row>
    <row r="3663" spans="1:18" ht="16.25" customHeight="1" x14ac:dyDescent="0.35">
      <c r="A3663" s="140">
        <v>45695</v>
      </c>
      <c r="B3663" s="5">
        <f t="shared" si="1048"/>
        <v>2</v>
      </c>
      <c r="C3663" s="5">
        <f t="shared" si="1049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51"/>
        <v>45695</v>
      </c>
      <c r="L3663" s="5">
        <f t="shared" si="1052"/>
        <v>2</v>
      </c>
      <c r="M3663" s="5">
        <f t="shared" si="1053"/>
        <v>2025</v>
      </c>
      <c r="N3663" s="135">
        <v>225</v>
      </c>
      <c r="O3663" s="99"/>
      <c r="P3663" s="12">
        <f t="shared" si="1046"/>
        <v>225</v>
      </c>
      <c r="Q3663" s="7">
        <f t="shared" si="1047"/>
        <v>6008869.3500000006</v>
      </c>
      <c r="R3663" s="44" t="str">
        <f>VLOOKUP(F3663,'Set up'!$A$2:$E$64,5,FALSE)</f>
        <v>Cash</v>
      </c>
    </row>
    <row r="3664" spans="1:18" ht="16.25" customHeight="1" x14ac:dyDescent="0.35">
      <c r="A3664" s="140">
        <v>45695</v>
      </c>
      <c r="B3664" s="5">
        <f t="shared" si="1048"/>
        <v>2</v>
      </c>
      <c r="C3664" s="5">
        <f t="shared" si="1049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51"/>
        <v>45695</v>
      </c>
      <c r="L3664" s="5">
        <f t="shared" si="1052"/>
        <v>2</v>
      </c>
      <c r="M3664" s="5">
        <f t="shared" si="1053"/>
        <v>2025</v>
      </c>
      <c r="N3664" s="135">
        <v>1755</v>
      </c>
      <c r="O3664" s="99"/>
      <c r="P3664" s="12">
        <f t="shared" si="1046"/>
        <v>1755</v>
      </c>
      <c r="Q3664" s="7">
        <f t="shared" si="1047"/>
        <v>6010624.3500000006</v>
      </c>
      <c r="R3664" s="44" t="str">
        <f>VLOOKUP(F3664,'Set up'!$A$2:$E$64,5,FALSE)</f>
        <v>Trsf</v>
      </c>
    </row>
    <row r="3665" spans="1:19" ht="16.25" customHeight="1" x14ac:dyDescent="0.35">
      <c r="A3665" s="140">
        <v>45695</v>
      </c>
      <c r="B3665" s="5">
        <f t="shared" si="1048"/>
        <v>2</v>
      </c>
      <c r="C3665" s="5">
        <f t="shared" si="1049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51"/>
        <v>45695</v>
      </c>
      <c r="L3665" s="5">
        <f t="shared" si="1052"/>
        <v>2</v>
      </c>
      <c r="M3665" s="5">
        <f t="shared" si="1053"/>
        <v>2025</v>
      </c>
      <c r="N3665" s="135">
        <v>405</v>
      </c>
      <c r="O3665" s="99"/>
      <c r="P3665" s="12">
        <f t="shared" si="1046"/>
        <v>405</v>
      </c>
      <c r="Q3665" s="7">
        <f t="shared" si="1047"/>
        <v>6011029.3500000006</v>
      </c>
      <c r="R3665" s="44" t="str">
        <f>VLOOKUP(F3665,'Set up'!$A$2:$E$64,5,FALSE)</f>
        <v>Trsf</v>
      </c>
    </row>
    <row r="3666" spans="1:19" ht="16.25" customHeight="1" x14ac:dyDescent="0.35">
      <c r="A3666" s="140">
        <v>45695</v>
      </c>
      <c r="B3666" s="5">
        <f t="shared" si="1048"/>
        <v>2</v>
      </c>
      <c r="C3666" s="5">
        <f t="shared" si="1049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51"/>
        <v>45695</v>
      </c>
      <c r="L3666" s="5">
        <f t="shared" si="1052"/>
        <v>2</v>
      </c>
      <c r="M3666" s="5">
        <f t="shared" si="1053"/>
        <v>2025</v>
      </c>
      <c r="N3666" s="135">
        <v>110</v>
      </c>
      <c r="O3666" s="99"/>
      <c r="P3666" s="12">
        <f t="shared" si="1046"/>
        <v>110</v>
      </c>
      <c r="Q3666" s="7">
        <f t="shared" si="1047"/>
        <v>6011139.3500000006</v>
      </c>
      <c r="R3666" s="44" t="str">
        <f>VLOOKUP(F3666,'Set up'!$A$2:$E$64,5,FALSE)</f>
        <v>Trsf</v>
      </c>
    </row>
    <row r="3667" spans="1:19" ht="16.25" customHeight="1" x14ac:dyDescent="0.35">
      <c r="A3667" s="140">
        <v>45695</v>
      </c>
      <c r="B3667" s="5">
        <f t="shared" si="1048"/>
        <v>2</v>
      </c>
      <c r="C3667" s="5">
        <f t="shared" si="1049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51"/>
        <v>45695</v>
      </c>
      <c r="L3667" s="5">
        <f t="shared" si="1052"/>
        <v>2</v>
      </c>
      <c r="M3667" s="5">
        <f t="shared" si="1053"/>
        <v>2025</v>
      </c>
      <c r="N3667" s="135">
        <v>187.5</v>
      </c>
      <c r="O3667" s="99"/>
      <c r="P3667" s="12">
        <f t="shared" si="1046"/>
        <v>187.5</v>
      </c>
      <c r="Q3667" s="7">
        <f t="shared" si="1047"/>
        <v>6011326.8500000006</v>
      </c>
      <c r="R3667" s="44" t="str">
        <f>VLOOKUP(F3667,'Set up'!$A$2:$E$64,5,FALSE)</f>
        <v>Trsf</v>
      </c>
    </row>
    <row r="3668" spans="1:19" ht="16.25" customHeight="1" x14ac:dyDescent="0.35">
      <c r="A3668" s="140">
        <v>45699</v>
      </c>
      <c r="B3668" s="5">
        <f t="shared" si="1048"/>
        <v>2</v>
      </c>
      <c r="C3668" s="5">
        <f t="shared" si="1049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51"/>
        <v>45699</v>
      </c>
      <c r="L3668" s="5">
        <f t="shared" si="1052"/>
        <v>2</v>
      </c>
      <c r="M3668" s="5">
        <f t="shared" si="1053"/>
        <v>2025</v>
      </c>
      <c r="N3668" s="135">
        <v>375</v>
      </c>
      <c r="O3668" s="99"/>
      <c r="P3668" s="12">
        <f t="shared" si="1046"/>
        <v>375</v>
      </c>
      <c r="Q3668" s="7">
        <f t="shared" si="1047"/>
        <v>6011701.8500000006</v>
      </c>
      <c r="R3668" s="44" t="str">
        <f>VLOOKUP(F3668,'Set up'!$A$2:$E$64,5,FALSE)</f>
        <v>Trsf</v>
      </c>
    </row>
    <row r="3669" spans="1:19" ht="16.25" customHeight="1" x14ac:dyDescent="0.35">
      <c r="A3669" s="140">
        <v>45699</v>
      </c>
      <c r="B3669" s="5">
        <f t="shared" si="1048"/>
        <v>2</v>
      </c>
      <c r="C3669" s="5">
        <f t="shared" si="1049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51"/>
        <v>45699</v>
      </c>
      <c r="L3669" s="5">
        <f t="shared" si="1052"/>
        <v>2</v>
      </c>
      <c r="M3669" s="5">
        <f t="shared" si="1053"/>
        <v>2025</v>
      </c>
      <c r="N3669" s="135">
        <v>19440</v>
      </c>
      <c r="O3669" s="99"/>
      <c r="P3669" s="12">
        <f t="shared" si="1046"/>
        <v>19440</v>
      </c>
      <c r="Q3669" s="7">
        <f t="shared" si="1047"/>
        <v>6031141.8500000006</v>
      </c>
      <c r="R3669" s="44" t="str">
        <f>VLOOKUP(F3669,'Set up'!$A$2:$E$64,5,FALSE)</f>
        <v>Trsf</v>
      </c>
    </row>
    <row r="3670" spans="1:19" ht="16.25" customHeight="1" x14ac:dyDescent="0.35">
      <c r="A3670" s="140">
        <v>45699</v>
      </c>
      <c r="B3670" s="5">
        <f t="shared" si="1048"/>
        <v>2</v>
      </c>
      <c r="C3670" s="5">
        <f t="shared" si="1049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51"/>
        <v>45699</v>
      </c>
      <c r="L3670" s="5">
        <f t="shared" si="1052"/>
        <v>2</v>
      </c>
      <c r="M3670" s="5">
        <f t="shared" si="1053"/>
        <v>2025</v>
      </c>
      <c r="N3670" s="135">
        <v>6264</v>
      </c>
      <c r="O3670" s="99"/>
      <c r="P3670" s="12">
        <f t="shared" si="1046"/>
        <v>6264</v>
      </c>
      <c r="Q3670" s="7">
        <f t="shared" si="1047"/>
        <v>6037405.8500000006</v>
      </c>
      <c r="R3670" s="44" t="str">
        <f>VLOOKUP(F3670,'Set up'!$A$2:$E$64,5,FALSE)</f>
        <v>Trsf</v>
      </c>
    </row>
    <row r="3671" spans="1:19" ht="16.25" customHeight="1" x14ac:dyDescent="0.35">
      <c r="A3671" s="140">
        <v>45699</v>
      </c>
      <c r="B3671" s="5">
        <f t="shared" si="1048"/>
        <v>2</v>
      </c>
      <c r="C3671" s="5">
        <f t="shared" si="1049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51"/>
        <v>45699</v>
      </c>
      <c r="L3671" s="5">
        <f t="shared" si="1052"/>
        <v>2</v>
      </c>
      <c r="M3671" s="5">
        <f t="shared" si="1053"/>
        <v>2025</v>
      </c>
      <c r="N3671" s="135">
        <v>4455</v>
      </c>
      <c r="O3671" s="99"/>
      <c r="P3671" s="12">
        <f t="shared" si="1046"/>
        <v>4455</v>
      </c>
      <c r="Q3671" s="7">
        <f t="shared" si="1047"/>
        <v>6041860.8500000006</v>
      </c>
      <c r="R3671" s="44" t="str">
        <f>VLOOKUP(F3671,'Set up'!$A$2:$E$64,5,FALSE)</f>
        <v>Trsf</v>
      </c>
    </row>
    <row r="3672" spans="1:19" ht="16.25" customHeight="1" x14ac:dyDescent="0.35">
      <c r="A3672" s="140">
        <v>45699</v>
      </c>
      <c r="B3672" s="5">
        <f t="shared" si="1048"/>
        <v>2</v>
      </c>
      <c r="C3672" s="5">
        <f t="shared" si="1049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51"/>
        <v>45699</v>
      </c>
      <c r="L3672" s="5">
        <f t="shared" si="1052"/>
        <v>2</v>
      </c>
      <c r="M3672" s="5">
        <f t="shared" si="1053"/>
        <v>2025</v>
      </c>
      <c r="N3672" s="135">
        <v>920</v>
      </c>
      <c r="O3672" s="99"/>
      <c r="P3672" s="12">
        <f t="shared" si="1046"/>
        <v>920</v>
      </c>
      <c r="Q3672" s="7">
        <f t="shared" si="1047"/>
        <v>6042780.8500000006</v>
      </c>
      <c r="R3672" s="44" t="str">
        <f>VLOOKUP(F3672,'Set up'!$A$2:$E$64,5,FALSE)</f>
        <v>Trsf</v>
      </c>
    </row>
    <row r="3673" spans="1:19" ht="16.25" customHeight="1" x14ac:dyDescent="0.35">
      <c r="A3673" s="140">
        <v>45699</v>
      </c>
      <c r="B3673" s="5">
        <f t="shared" si="1048"/>
        <v>2</v>
      </c>
      <c r="C3673" s="5">
        <f t="shared" si="1049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51"/>
        <v>45699</v>
      </c>
      <c r="L3673" s="5">
        <f t="shared" si="1052"/>
        <v>2</v>
      </c>
      <c r="M3673" s="5">
        <f t="shared" si="1053"/>
        <v>2025</v>
      </c>
      <c r="N3673" s="135">
        <v>1950</v>
      </c>
      <c r="O3673" s="99"/>
      <c r="P3673" s="12">
        <f t="shared" si="1046"/>
        <v>1950</v>
      </c>
      <c r="Q3673" s="7">
        <f t="shared" si="1047"/>
        <v>6044730.8500000006</v>
      </c>
      <c r="R3673" s="44" t="str">
        <f>VLOOKUP(F3673,'Set up'!$A$2:$E$64,5,FALSE)</f>
        <v>Trsf</v>
      </c>
    </row>
    <row r="3674" spans="1:19" ht="16.25" customHeight="1" x14ac:dyDescent="0.35">
      <c r="A3674" s="140">
        <v>45700</v>
      </c>
      <c r="B3674" s="5">
        <f t="shared" si="1048"/>
        <v>2</v>
      </c>
      <c r="C3674" s="5">
        <f t="shared" si="1049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51"/>
        <v>45700</v>
      </c>
      <c r="L3674" s="5">
        <f t="shared" si="1052"/>
        <v>2</v>
      </c>
      <c r="M3674" s="5">
        <f t="shared" si="1053"/>
        <v>2025</v>
      </c>
      <c r="N3674" s="135">
        <v>185</v>
      </c>
      <c r="O3674" s="6">
        <f t="shared" ref="O3674" si="1054">-N3674</f>
        <v>-185</v>
      </c>
      <c r="P3674" s="12">
        <f t="shared" si="1046"/>
        <v>0</v>
      </c>
      <c r="Q3674" s="7">
        <f t="shared" si="1047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48"/>
        <v>2</v>
      </c>
      <c r="C3675" s="5">
        <f t="shared" si="1049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51"/>
        <v>45700</v>
      </c>
      <c r="L3675" s="5">
        <f t="shared" si="1052"/>
        <v>2</v>
      </c>
      <c r="M3675" s="5">
        <f t="shared" si="1053"/>
        <v>2025</v>
      </c>
      <c r="N3675" s="135">
        <v>250</v>
      </c>
      <c r="O3675" s="6">
        <f>-N3675</f>
        <v>-250</v>
      </c>
      <c r="P3675" s="12">
        <f t="shared" si="1046"/>
        <v>0</v>
      </c>
      <c r="Q3675" s="7">
        <f t="shared" si="1047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48"/>
        <v>2</v>
      </c>
      <c r="C3676" s="5">
        <f t="shared" si="1049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51"/>
        <v>45700</v>
      </c>
      <c r="L3676" s="5">
        <f t="shared" si="1052"/>
        <v>2</v>
      </c>
      <c r="M3676" s="5">
        <f t="shared" si="1053"/>
        <v>2025</v>
      </c>
      <c r="N3676" s="135">
        <v>432</v>
      </c>
      <c r="O3676" s="6">
        <f>-N3676</f>
        <v>-432</v>
      </c>
      <c r="P3676" s="12">
        <f t="shared" si="1046"/>
        <v>0</v>
      </c>
      <c r="Q3676" s="7">
        <f t="shared" si="1047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48"/>
        <v>2</v>
      </c>
      <c r="C3677" s="5">
        <f t="shared" si="1049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51"/>
        <v>45700</v>
      </c>
      <c r="L3677" s="5">
        <f t="shared" si="1052"/>
        <v>2</v>
      </c>
      <c r="M3677" s="5">
        <f t="shared" si="1053"/>
        <v>2025</v>
      </c>
      <c r="N3677" s="135">
        <v>280</v>
      </c>
      <c r="O3677" s="6">
        <f>-N3677</f>
        <v>-280</v>
      </c>
      <c r="P3677" s="12">
        <f t="shared" si="1046"/>
        <v>0</v>
      </c>
      <c r="Q3677" s="7">
        <f t="shared" si="1047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48"/>
        <v>2</v>
      </c>
      <c r="C3678" s="5">
        <f t="shared" si="1049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51"/>
        <v>45700</v>
      </c>
      <c r="L3678" s="5">
        <f t="shared" si="1052"/>
        <v>2</v>
      </c>
      <c r="M3678" s="5">
        <f t="shared" si="1053"/>
        <v>2025</v>
      </c>
      <c r="N3678" s="135">
        <v>110</v>
      </c>
      <c r="O3678" s="6">
        <f>-N3678</f>
        <v>-110</v>
      </c>
      <c r="P3678" s="12">
        <f t="shared" si="1046"/>
        <v>0</v>
      </c>
      <c r="Q3678" s="7">
        <f t="shared" si="1047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48"/>
        <v>2</v>
      </c>
      <c r="C3679" s="5">
        <f t="shared" si="1049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51"/>
        <v>45700</v>
      </c>
      <c r="L3679" s="5">
        <f t="shared" si="1052"/>
        <v>2</v>
      </c>
      <c r="M3679" s="5">
        <f t="shared" si="1053"/>
        <v>2025</v>
      </c>
      <c r="N3679" s="135">
        <v>875</v>
      </c>
      <c r="O3679" s="6">
        <f>-N3679</f>
        <v>-875</v>
      </c>
      <c r="P3679" s="12">
        <f t="shared" si="1046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48"/>
        <v>2</v>
      </c>
      <c r="C3680" s="5">
        <f t="shared" si="1049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51"/>
        <v>45702</v>
      </c>
      <c r="L3680" s="5">
        <f t="shared" si="1052"/>
        <v>2</v>
      </c>
      <c r="M3680" s="5">
        <f t="shared" si="1053"/>
        <v>2025</v>
      </c>
      <c r="N3680" s="98">
        <v>390</v>
      </c>
      <c r="O3680" s="99"/>
      <c r="P3680" s="12">
        <f t="shared" si="1046"/>
        <v>390</v>
      </c>
      <c r="Q3680" s="7">
        <f t="shared" ref="Q3680:Q3681" si="1055">SUM(Q3679+N3680)</f>
        <v>6047252.8500000006</v>
      </c>
      <c r="R3680" s="44" t="str">
        <f>VLOOKUP(F3680,'Set up'!$A$2:$E$64,5,FALSE)</f>
        <v>Trsf</v>
      </c>
    </row>
    <row r="3681" spans="1:19" ht="16.25" customHeight="1" x14ac:dyDescent="0.35">
      <c r="A3681" s="140">
        <v>45702</v>
      </c>
      <c r="B3681" s="5">
        <f t="shared" si="1048"/>
        <v>2</v>
      </c>
      <c r="C3681" s="5">
        <f t="shared" si="1049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51"/>
        <v>45702</v>
      </c>
      <c r="L3681" s="5">
        <f t="shared" si="1052"/>
        <v>2</v>
      </c>
      <c r="M3681" s="5">
        <f t="shared" si="1053"/>
        <v>2025</v>
      </c>
      <c r="N3681" s="98">
        <v>283.8</v>
      </c>
      <c r="O3681" s="99"/>
      <c r="P3681" s="12">
        <f t="shared" si="1046"/>
        <v>283.8</v>
      </c>
      <c r="Q3681" s="7">
        <f t="shared" si="1055"/>
        <v>6047536.6500000004</v>
      </c>
      <c r="R3681" s="44" t="str">
        <f>VLOOKUP(F3681,'Set up'!$A$2:$E$64,5,FALSE)</f>
        <v>Trsf</v>
      </c>
    </row>
    <row r="3682" spans="1:19" ht="16.25" customHeight="1" x14ac:dyDescent="0.35">
      <c r="A3682" s="140">
        <v>45702</v>
      </c>
      <c r="B3682" s="5">
        <f t="shared" si="1048"/>
        <v>2</v>
      </c>
      <c r="C3682" s="5">
        <f t="shared" si="1049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51"/>
        <v>45702</v>
      </c>
      <c r="L3682" s="5">
        <f t="shared" si="1052"/>
        <v>2</v>
      </c>
      <c r="M3682" s="5">
        <f t="shared" si="1053"/>
        <v>2025</v>
      </c>
      <c r="N3682" s="135">
        <v>500</v>
      </c>
      <c r="O3682" s="6">
        <f>-N3682</f>
        <v>-500</v>
      </c>
      <c r="P3682" s="12">
        <f t="shared" si="1046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48"/>
        <v>2</v>
      </c>
      <c r="C3683" s="5">
        <f t="shared" si="1049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51"/>
        <v>45702</v>
      </c>
      <c r="L3683" s="5">
        <f t="shared" si="1052"/>
        <v>2</v>
      </c>
      <c r="M3683" s="5">
        <f t="shared" si="1053"/>
        <v>2025</v>
      </c>
      <c r="N3683" s="135">
        <v>200</v>
      </c>
      <c r="O3683" s="6">
        <f>-N3683</f>
        <v>-200</v>
      </c>
      <c r="P3683" s="12">
        <f t="shared" ref="P3683:P3723" si="1056">SUM(N3683+O3683)</f>
        <v>0</v>
      </c>
      <c r="Q3683" s="7">
        <f t="shared" si="1047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48"/>
        <v>2</v>
      </c>
      <c r="C3684" s="5">
        <f t="shared" si="1049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si="1051"/>
        <v>45705</v>
      </c>
      <c r="L3684" s="5">
        <f t="shared" si="1052"/>
        <v>2</v>
      </c>
      <c r="M3684" s="5">
        <f t="shared" si="1053"/>
        <v>2025</v>
      </c>
      <c r="N3684" s="96">
        <v>1755</v>
      </c>
      <c r="O3684" s="6">
        <f t="shared" ref="O3684:O3686" si="1057">-N3684</f>
        <v>-1755</v>
      </c>
      <c r="P3684" s="12">
        <f t="shared" si="1056"/>
        <v>0</v>
      </c>
      <c r="Q3684" s="7">
        <f t="shared" ref="Q3684:Q3686" si="1058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48"/>
        <v>2</v>
      </c>
      <c r="C3685" s="5">
        <f t="shared" si="1049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51"/>
        <v>45705</v>
      </c>
      <c r="L3685" s="5">
        <f t="shared" si="1052"/>
        <v>2</v>
      </c>
      <c r="M3685" s="5">
        <f t="shared" si="1053"/>
        <v>2025</v>
      </c>
      <c r="N3685" s="96">
        <v>277.5</v>
      </c>
      <c r="O3685" s="6">
        <f t="shared" si="1057"/>
        <v>-277.5</v>
      </c>
      <c r="P3685" s="12">
        <f t="shared" si="1056"/>
        <v>0</v>
      </c>
      <c r="Q3685" s="7">
        <f t="shared" si="1058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48"/>
        <v>2</v>
      </c>
      <c r="C3686" s="5">
        <f t="shared" si="1049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51"/>
        <v>45705</v>
      </c>
      <c r="L3686" s="5">
        <f t="shared" si="1052"/>
        <v>2</v>
      </c>
      <c r="M3686" s="5">
        <f t="shared" si="1053"/>
        <v>2025</v>
      </c>
      <c r="N3686" s="96">
        <v>95</v>
      </c>
      <c r="O3686" s="6">
        <f t="shared" si="1057"/>
        <v>-95</v>
      </c>
      <c r="P3686" s="12">
        <f t="shared" si="1056"/>
        <v>0</v>
      </c>
      <c r="Q3686" s="7">
        <f t="shared" si="1058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48"/>
        <v>2</v>
      </c>
      <c r="C3687" s="5">
        <f t="shared" si="1049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51"/>
        <v>45750</v>
      </c>
      <c r="L3687" s="5">
        <f t="shared" si="1052"/>
        <v>4</v>
      </c>
      <c r="M3687" s="5">
        <f t="shared" si="1053"/>
        <v>2025</v>
      </c>
      <c r="N3687" s="135">
        <v>1755</v>
      </c>
      <c r="O3687" s="99"/>
      <c r="P3687" s="12">
        <f t="shared" si="1056"/>
        <v>1755</v>
      </c>
      <c r="Q3687" s="7">
        <f>SUM(Q3683+N3687)</f>
        <v>6049317.8500000006</v>
      </c>
      <c r="R3687" s="44" t="str">
        <f>VLOOKUP(F3687,'Set up'!$A$2:$E$64,5,FALSE)</f>
        <v>PD Chq</v>
      </c>
    </row>
    <row r="3688" spans="1:19" ht="16.25" customHeight="1" x14ac:dyDescent="0.35">
      <c r="A3688" s="140">
        <v>45705</v>
      </c>
      <c r="B3688" s="5">
        <f t="shared" si="1048"/>
        <v>2</v>
      </c>
      <c r="C3688" s="5">
        <f t="shared" si="1049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51"/>
        <v>45750</v>
      </c>
      <c r="L3688" s="5">
        <f t="shared" si="1052"/>
        <v>4</v>
      </c>
      <c r="M3688" s="5">
        <f t="shared" si="1053"/>
        <v>2025</v>
      </c>
      <c r="N3688" s="135">
        <v>228</v>
      </c>
      <c r="O3688" s="99"/>
      <c r="P3688" s="12">
        <f t="shared" si="1056"/>
        <v>228</v>
      </c>
      <c r="Q3688" s="7">
        <f t="shared" ref="Q3688:Q3720" si="1059">SUM(Q3687+N3688)</f>
        <v>6049545.8500000006</v>
      </c>
      <c r="R3688" s="44" t="str">
        <f>VLOOKUP(F3688,'Set up'!$A$2:$E$64,5,FALSE)</f>
        <v>PD Chq</v>
      </c>
    </row>
    <row r="3689" spans="1:19" ht="16.25" customHeight="1" x14ac:dyDescent="0.35">
      <c r="A3689" s="140">
        <v>45705</v>
      </c>
      <c r="B3689" s="5">
        <f t="shared" si="1048"/>
        <v>2</v>
      </c>
      <c r="C3689" s="5">
        <f t="shared" si="1049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51"/>
        <v>45750</v>
      </c>
      <c r="L3689" s="5">
        <f t="shared" si="1052"/>
        <v>4</v>
      </c>
      <c r="M3689" s="5">
        <f t="shared" si="1053"/>
        <v>2025</v>
      </c>
      <c r="N3689" s="135">
        <v>220</v>
      </c>
      <c r="O3689" s="99"/>
      <c r="P3689" s="12">
        <f t="shared" si="1056"/>
        <v>220</v>
      </c>
      <c r="Q3689" s="7">
        <f t="shared" si="1059"/>
        <v>6049765.8500000006</v>
      </c>
      <c r="R3689" s="44" t="str">
        <f>VLOOKUP(F3689,'Set up'!$A$2:$E$64,5,FALSE)</f>
        <v>PD Chq</v>
      </c>
    </row>
    <row r="3690" spans="1:19" ht="16.25" customHeight="1" x14ac:dyDescent="0.35">
      <c r="A3690" s="140">
        <v>45705</v>
      </c>
      <c r="B3690" s="5">
        <f t="shared" si="1048"/>
        <v>2</v>
      </c>
      <c r="C3690" s="5">
        <f t="shared" si="1049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51"/>
        <v>45750</v>
      </c>
      <c r="L3690" s="5">
        <f t="shared" si="1052"/>
        <v>4</v>
      </c>
      <c r="M3690" s="5">
        <f t="shared" si="1053"/>
        <v>2025</v>
      </c>
      <c r="N3690" s="135">
        <v>130</v>
      </c>
      <c r="O3690" s="99"/>
      <c r="P3690" s="12">
        <f t="shared" si="1056"/>
        <v>130</v>
      </c>
      <c r="Q3690" s="7">
        <f t="shared" si="1059"/>
        <v>6049895.8500000006</v>
      </c>
      <c r="R3690" s="44" t="str">
        <f>VLOOKUP(F3690,'Set up'!$A$2:$E$64,5,FALSE)</f>
        <v>PD Chq</v>
      </c>
    </row>
    <row r="3691" spans="1:19" ht="16.25" customHeight="1" x14ac:dyDescent="0.35">
      <c r="A3691" s="140">
        <v>45705</v>
      </c>
      <c r="B3691" s="5">
        <f t="shared" si="1048"/>
        <v>2</v>
      </c>
      <c r="C3691" s="5">
        <f t="shared" si="1049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51"/>
        <v>45705</v>
      </c>
      <c r="L3691" s="5">
        <f t="shared" si="1052"/>
        <v>2</v>
      </c>
      <c r="M3691" s="5">
        <f t="shared" si="1053"/>
        <v>2025</v>
      </c>
      <c r="N3691" s="135">
        <v>125</v>
      </c>
      <c r="O3691" s="99"/>
      <c r="P3691" s="12">
        <f t="shared" si="1056"/>
        <v>125</v>
      </c>
      <c r="Q3691" s="7">
        <f t="shared" si="1059"/>
        <v>6050020.8500000006</v>
      </c>
      <c r="R3691" s="44" t="str">
        <f>VLOOKUP(F3691,'Set up'!$A$2:$E$64,5,FALSE)</f>
        <v>Trsf</v>
      </c>
    </row>
    <row r="3692" spans="1:19" ht="16.25" customHeight="1" x14ac:dyDescent="0.35">
      <c r="A3692" s="140">
        <v>45705</v>
      </c>
      <c r="B3692" s="5">
        <f t="shared" si="1048"/>
        <v>2</v>
      </c>
      <c r="C3692" s="5">
        <f t="shared" si="1049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51"/>
        <v>45705</v>
      </c>
      <c r="L3692" s="5">
        <f t="shared" si="1052"/>
        <v>2</v>
      </c>
      <c r="M3692" s="5">
        <f t="shared" si="1053"/>
        <v>2025</v>
      </c>
      <c r="N3692" s="135">
        <v>6480</v>
      </c>
      <c r="O3692" s="99"/>
      <c r="P3692" s="12">
        <f t="shared" si="1056"/>
        <v>6480</v>
      </c>
      <c r="Q3692" s="7">
        <f t="shared" si="1059"/>
        <v>6056500.8500000006</v>
      </c>
      <c r="R3692" s="44" t="str">
        <f>VLOOKUP(F3692,'Set up'!$A$2:$E$64,5,FALSE)</f>
        <v>Trsf</v>
      </c>
    </row>
    <row r="3693" spans="1:19" ht="16.25" customHeight="1" x14ac:dyDescent="0.35">
      <c r="A3693" s="140">
        <v>45705</v>
      </c>
      <c r="B3693" s="5">
        <f t="shared" si="1048"/>
        <v>2</v>
      </c>
      <c r="C3693" s="5">
        <f t="shared" si="1049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51"/>
        <v>45705</v>
      </c>
      <c r="L3693" s="5">
        <f t="shared" si="1052"/>
        <v>2</v>
      </c>
      <c r="M3693" s="5">
        <f t="shared" si="1053"/>
        <v>2025</v>
      </c>
      <c r="N3693" s="135">
        <v>1740</v>
      </c>
      <c r="O3693" s="99"/>
      <c r="P3693" s="12">
        <f t="shared" si="1056"/>
        <v>1740</v>
      </c>
      <c r="Q3693" s="7">
        <f t="shared" si="1059"/>
        <v>6058240.8500000006</v>
      </c>
      <c r="R3693" s="44" t="str">
        <f>VLOOKUP(F3693,'Set up'!$A$2:$E$64,5,FALSE)</f>
        <v>Trsf</v>
      </c>
    </row>
    <row r="3694" spans="1:19" ht="16.25" customHeight="1" x14ac:dyDescent="0.35">
      <c r="A3694" s="140">
        <v>45705</v>
      </c>
      <c r="B3694" s="5">
        <f t="shared" ref="B3694:B3720" si="1060">MONTH(A3694)</f>
        <v>2</v>
      </c>
      <c r="C3694" s="5">
        <f t="shared" ref="C3694:C3720" si="1061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51"/>
        <v>45705</v>
      </c>
      <c r="L3694" s="5">
        <f t="shared" si="1052"/>
        <v>2</v>
      </c>
      <c r="M3694" s="5">
        <f t="shared" si="1053"/>
        <v>2025</v>
      </c>
      <c r="N3694" s="135">
        <v>1485</v>
      </c>
      <c r="O3694" s="99"/>
      <c r="P3694" s="12">
        <f t="shared" si="1056"/>
        <v>1485</v>
      </c>
      <c r="Q3694" s="7">
        <f t="shared" si="1059"/>
        <v>6059725.8500000006</v>
      </c>
      <c r="R3694" s="44" t="str">
        <f>VLOOKUP(F3694,'Set up'!$A$2:$E$64,5,FALSE)</f>
        <v>Trsf</v>
      </c>
    </row>
    <row r="3695" spans="1:19" ht="16.25" customHeight="1" x14ac:dyDescent="0.35">
      <c r="A3695" s="140">
        <v>45707</v>
      </c>
      <c r="B3695" s="5">
        <f t="shared" si="1060"/>
        <v>2</v>
      </c>
      <c r="C3695" s="5">
        <f t="shared" si="1061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51"/>
        <v>45737</v>
      </c>
      <c r="L3695" s="5">
        <f t="shared" si="1052"/>
        <v>3</v>
      </c>
      <c r="M3695" s="5">
        <f t="shared" si="1053"/>
        <v>2025</v>
      </c>
      <c r="N3695" s="135">
        <v>5265</v>
      </c>
      <c r="O3695" s="99"/>
      <c r="P3695" s="12">
        <f t="shared" si="1056"/>
        <v>5265</v>
      </c>
      <c r="Q3695" s="7">
        <f t="shared" si="1059"/>
        <v>6064990.8500000006</v>
      </c>
      <c r="R3695" s="44" t="str">
        <f>VLOOKUP(F3695,'Set up'!$A$2:$E$64,5,FALSE)</f>
        <v>Chq</v>
      </c>
    </row>
    <row r="3696" spans="1:19" ht="16.25" customHeight="1" x14ac:dyDescent="0.35">
      <c r="A3696" s="140">
        <v>45707</v>
      </c>
      <c r="B3696" s="5">
        <f t="shared" si="1060"/>
        <v>2</v>
      </c>
      <c r="C3696" s="5">
        <f t="shared" si="1061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51"/>
        <v>45737</v>
      </c>
      <c r="L3696" s="5">
        <f t="shared" si="1052"/>
        <v>3</v>
      </c>
      <c r="M3696" s="5">
        <f t="shared" si="1053"/>
        <v>2025</v>
      </c>
      <c r="N3696" s="135">
        <v>1263.5999999999999</v>
      </c>
      <c r="O3696" s="99"/>
      <c r="P3696" s="12">
        <f t="shared" si="1056"/>
        <v>1263.5999999999999</v>
      </c>
      <c r="Q3696" s="7">
        <f t="shared" si="1059"/>
        <v>6066254.4500000002</v>
      </c>
      <c r="R3696" s="44" t="str">
        <f>VLOOKUP(F3696,'Set up'!$A$2:$E$64,5,FALSE)</f>
        <v>Chq</v>
      </c>
    </row>
    <row r="3697" spans="1:18" ht="16.25" customHeight="1" x14ac:dyDescent="0.35">
      <c r="A3697" s="140">
        <v>45707</v>
      </c>
      <c r="B3697" s="5">
        <f t="shared" si="1060"/>
        <v>2</v>
      </c>
      <c r="C3697" s="5">
        <f t="shared" si="1061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51"/>
        <v>45737</v>
      </c>
      <c r="L3697" s="5">
        <f t="shared" si="1052"/>
        <v>3</v>
      </c>
      <c r="M3697" s="5">
        <f t="shared" si="1053"/>
        <v>2025</v>
      </c>
      <c r="N3697" s="135">
        <v>842.4</v>
      </c>
      <c r="O3697" s="99"/>
      <c r="P3697" s="12">
        <f t="shared" si="1056"/>
        <v>842.4</v>
      </c>
      <c r="Q3697" s="7">
        <f t="shared" si="1059"/>
        <v>6067096.8500000006</v>
      </c>
      <c r="R3697" s="44" t="str">
        <f>VLOOKUP(F3697,'Set up'!$A$2:$E$64,5,FALSE)</f>
        <v>Chq</v>
      </c>
    </row>
    <row r="3698" spans="1:18" ht="16.25" customHeight="1" x14ac:dyDescent="0.35">
      <c r="A3698" s="140">
        <v>45707</v>
      </c>
      <c r="B3698" s="5">
        <f t="shared" si="1060"/>
        <v>2</v>
      </c>
      <c r="C3698" s="5">
        <f t="shared" si="1061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51"/>
        <v>45737</v>
      </c>
      <c r="L3698" s="5">
        <f t="shared" si="1052"/>
        <v>3</v>
      </c>
      <c r="M3698" s="5">
        <f t="shared" si="1053"/>
        <v>2025</v>
      </c>
      <c r="N3698" s="135">
        <v>180</v>
      </c>
      <c r="O3698" s="99"/>
      <c r="P3698" s="12">
        <f t="shared" si="1056"/>
        <v>180</v>
      </c>
      <c r="Q3698" s="7">
        <f t="shared" si="1059"/>
        <v>6067276.8500000006</v>
      </c>
      <c r="R3698" s="44" t="str">
        <f>VLOOKUP(F3698,'Set up'!$A$2:$E$64,5,FALSE)</f>
        <v>Chq</v>
      </c>
    </row>
    <row r="3699" spans="1:18" ht="16.25" customHeight="1" x14ac:dyDescent="0.35">
      <c r="A3699" s="140">
        <v>45707</v>
      </c>
      <c r="B3699" s="5">
        <f t="shared" si="1060"/>
        <v>2</v>
      </c>
      <c r="C3699" s="5">
        <f t="shared" si="1061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si="1051"/>
        <v>45737</v>
      </c>
      <c r="L3699" s="5">
        <f t="shared" si="1052"/>
        <v>3</v>
      </c>
      <c r="M3699" s="5">
        <f t="shared" si="1053"/>
        <v>2025</v>
      </c>
      <c r="N3699" s="135">
        <v>312.5</v>
      </c>
      <c r="O3699" s="99"/>
      <c r="P3699" s="12">
        <f t="shared" si="1056"/>
        <v>312.5</v>
      </c>
      <c r="Q3699" s="7">
        <f t="shared" si="1059"/>
        <v>6067589.3500000006</v>
      </c>
      <c r="R3699" s="44" t="str">
        <f>VLOOKUP(F3699,'Set up'!$A$2:$E$64,5,FALSE)</f>
        <v>Chq</v>
      </c>
    </row>
    <row r="3700" spans="1:18" ht="16.25" customHeight="1" x14ac:dyDescent="0.35">
      <c r="A3700" s="140">
        <v>45707</v>
      </c>
      <c r="B3700" s="5">
        <f t="shared" si="1060"/>
        <v>2</v>
      </c>
      <c r="C3700" s="5">
        <f t="shared" si="1061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51"/>
        <v>45737</v>
      </c>
      <c r="L3700" s="5">
        <f t="shared" si="1052"/>
        <v>3</v>
      </c>
      <c r="M3700" s="5">
        <f t="shared" si="1053"/>
        <v>2025</v>
      </c>
      <c r="N3700" s="135">
        <v>95</v>
      </c>
      <c r="O3700" s="99"/>
      <c r="P3700" s="12">
        <f t="shared" si="1056"/>
        <v>95</v>
      </c>
      <c r="Q3700" s="7">
        <f t="shared" si="1059"/>
        <v>6067684.3500000006</v>
      </c>
      <c r="R3700" s="44" t="str">
        <f>VLOOKUP(F3700,'Set up'!$A$2:$E$64,5,FALSE)</f>
        <v>Chq</v>
      </c>
    </row>
    <row r="3701" spans="1:18" ht="16.25" customHeight="1" x14ac:dyDescent="0.35">
      <c r="A3701" s="140">
        <v>45707</v>
      </c>
      <c r="B3701" s="5">
        <f t="shared" si="1060"/>
        <v>2</v>
      </c>
      <c r="C3701" s="5">
        <f t="shared" si="1061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51"/>
        <v>45737</v>
      </c>
      <c r="L3701" s="5">
        <f t="shared" si="1052"/>
        <v>3</v>
      </c>
      <c r="M3701" s="5">
        <f t="shared" si="1053"/>
        <v>2025</v>
      </c>
      <c r="N3701" s="135">
        <v>930</v>
      </c>
      <c r="O3701" s="99"/>
      <c r="P3701" s="12">
        <f t="shared" si="1056"/>
        <v>930</v>
      </c>
      <c r="Q3701" s="7">
        <f t="shared" si="1059"/>
        <v>6068614.3500000006</v>
      </c>
      <c r="R3701" s="44" t="str">
        <f>VLOOKUP(F3701,'Set up'!$A$2:$E$64,5,FALSE)</f>
        <v>Chq</v>
      </c>
    </row>
    <row r="3702" spans="1:18" ht="16.25" customHeight="1" x14ac:dyDescent="0.35">
      <c r="A3702" s="140">
        <v>45707</v>
      </c>
      <c r="B3702" s="5">
        <f t="shared" si="1060"/>
        <v>2</v>
      </c>
      <c r="C3702" s="5">
        <f t="shared" si="1061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51"/>
        <v>45737</v>
      </c>
      <c r="L3702" s="5">
        <f t="shared" si="1052"/>
        <v>3</v>
      </c>
      <c r="M3702" s="5">
        <f t="shared" si="1053"/>
        <v>2025</v>
      </c>
      <c r="N3702" s="135">
        <v>280</v>
      </c>
      <c r="O3702" s="99"/>
      <c r="P3702" s="12">
        <f t="shared" si="1056"/>
        <v>280</v>
      </c>
      <c r="Q3702" s="7">
        <f t="shared" si="1059"/>
        <v>6068894.3500000006</v>
      </c>
      <c r="R3702" s="44" t="str">
        <f>VLOOKUP(F3702,'Set up'!$A$2:$E$64,5,FALSE)</f>
        <v>Chq</v>
      </c>
    </row>
    <row r="3703" spans="1:18" ht="16.25" customHeight="1" x14ac:dyDescent="0.35">
      <c r="A3703" s="140">
        <v>45707</v>
      </c>
      <c r="B3703" s="5">
        <f t="shared" si="1060"/>
        <v>2</v>
      </c>
      <c r="C3703" s="5">
        <f t="shared" si="1061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51"/>
        <v>45737</v>
      </c>
      <c r="L3703" s="5">
        <f t="shared" si="1052"/>
        <v>3</v>
      </c>
      <c r="M3703" s="5">
        <f t="shared" si="1053"/>
        <v>2025</v>
      </c>
      <c r="N3703" s="139">
        <v>0</v>
      </c>
      <c r="O3703" s="99"/>
      <c r="P3703" s="12">
        <f t="shared" si="1056"/>
        <v>0</v>
      </c>
      <c r="Q3703" s="7">
        <f t="shared" si="1059"/>
        <v>6068894.3500000006</v>
      </c>
      <c r="R3703" s="44" t="str">
        <f>VLOOKUP(F3703,'Set up'!$A$2:$E$64,5,FALSE)</f>
        <v>Chq</v>
      </c>
    </row>
    <row r="3704" spans="1:18" ht="16.25" customHeight="1" x14ac:dyDescent="0.35">
      <c r="A3704" s="140">
        <v>45707</v>
      </c>
      <c r="B3704" s="5">
        <f t="shared" si="1060"/>
        <v>2</v>
      </c>
      <c r="C3704" s="5">
        <f t="shared" si="1061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51"/>
        <v>45707</v>
      </c>
      <c r="L3704" s="5">
        <f t="shared" si="1052"/>
        <v>2</v>
      </c>
      <c r="M3704" s="5">
        <f t="shared" si="1053"/>
        <v>2025</v>
      </c>
      <c r="N3704" s="135">
        <v>125</v>
      </c>
      <c r="O3704" s="99"/>
      <c r="P3704" s="12">
        <f t="shared" si="1056"/>
        <v>125</v>
      </c>
      <c r="Q3704" s="7">
        <f t="shared" si="1059"/>
        <v>6069019.3500000006</v>
      </c>
      <c r="R3704" s="44" t="str">
        <f>VLOOKUP(F3704,'Set up'!$A$2:$E$64,5,FALSE)</f>
        <v>Trsf</v>
      </c>
    </row>
    <row r="3705" spans="1:18" ht="16.25" customHeight="1" x14ac:dyDescent="0.35">
      <c r="A3705" s="140">
        <v>45707</v>
      </c>
      <c r="B3705" s="5">
        <f t="shared" si="1060"/>
        <v>2</v>
      </c>
      <c r="C3705" s="5">
        <f t="shared" si="1061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51"/>
        <v>45707</v>
      </c>
      <c r="L3705" s="5">
        <f t="shared" si="1052"/>
        <v>2</v>
      </c>
      <c r="M3705" s="5">
        <f t="shared" si="1053"/>
        <v>2025</v>
      </c>
      <c r="N3705" s="135">
        <v>6480</v>
      </c>
      <c r="O3705" s="99"/>
      <c r="P3705" s="12">
        <f t="shared" si="1056"/>
        <v>6480</v>
      </c>
      <c r="Q3705" s="7">
        <f t="shared" si="1059"/>
        <v>6075499.3500000006</v>
      </c>
      <c r="R3705" s="44" t="str">
        <f>VLOOKUP(F3705,'Set up'!$A$2:$E$64,5,FALSE)</f>
        <v>Trsf</v>
      </c>
    </row>
    <row r="3706" spans="1:18" ht="16.25" customHeight="1" x14ac:dyDescent="0.35">
      <c r="A3706" s="140">
        <v>45707</v>
      </c>
      <c r="B3706" s="5">
        <f t="shared" si="1060"/>
        <v>2</v>
      </c>
      <c r="C3706" s="5">
        <f t="shared" si="1061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51"/>
        <v>45707</v>
      </c>
      <c r="L3706" s="5">
        <f t="shared" si="1052"/>
        <v>2</v>
      </c>
      <c r="M3706" s="5">
        <f t="shared" si="1053"/>
        <v>2025</v>
      </c>
      <c r="N3706" s="135">
        <v>2088</v>
      </c>
      <c r="O3706" s="99"/>
      <c r="P3706" s="12">
        <f t="shared" si="1056"/>
        <v>2088</v>
      </c>
      <c r="Q3706" s="7">
        <f t="shared" si="1059"/>
        <v>6077587.3500000006</v>
      </c>
      <c r="R3706" s="44" t="str">
        <f>VLOOKUP(F3706,'Set up'!$A$2:$E$64,5,FALSE)</f>
        <v>Trsf</v>
      </c>
    </row>
    <row r="3707" spans="1:18" ht="16.25" customHeight="1" x14ac:dyDescent="0.35">
      <c r="A3707" s="140">
        <v>45707</v>
      </c>
      <c r="B3707" s="5">
        <f t="shared" si="1060"/>
        <v>2</v>
      </c>
      <c r="C3707" s="5">
        <f t="shared" si="1061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51"/>
        <v>45707</v>
      </c>
      <c r="L3707" s="5">
        <f t="shared" si="1052"/>
        <v>2</v>
      </c>
      <c r="M3707" s="5">
        <f t="shared" si="1053"/>
        <v>2025</v>
      </c>
      <c r="N3707" s="135">
        <v>1485</v>
      </c>
      <c r="O3707" s="99"/>
      <c r="P3707" s="12">
        <f t="shared" si="1056"/>
        <v>1485</v>
      </c>
      <c r="Q3707" s="7">
        <f t="shared" si="1059"/>
        <v>6079072.3500000006</v>
      </c>
      <c r="R3707" s="44" t="str">
        <f>VLOOKUP(F3707,'Set up'!$A$2:$E$64,5,FALSE)</f>
        <v>Trsf</v>
      </c>
    </row>
    <row r="3708" spans="1:18" ht="16.25" customHeight="1" x14ac:dyDescent="0.35">
      <c r="A3708" s="140">
        <v>45707</v>
      </c>
      <c r="B3708" s="5">
        <f t="shared" si="1060"/>
        <v>2</v>
      </c>
      <c r="C3708" s="5">
        <f t="shared" si="1061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51"/>
        <v>45707</v>
      </c>
      <c r="L3708" s="5">
        <f t="shared" si="1052"/>
        <v>2</v>
      </c>
      <c r="M3708" s="5">
        <f t="shared" si="1053"/>
        <v>2025</v>
      </c>
      <c r="N3708" s="135">
        <v>690</v>
      </c>
      <c r="O3708" s="99"/>
      <c r="P3708" s="12">
        <f t="shared" si="1056"/>
        <v>690</v>
      </c>
      <c r="Q3708" s="7">
        <f t="shared" si="1059"/>
        <v>6079762.3500000006</v>
      </c>
      <c r="R3708" s="44" t="str">
        <f>VLOOKUP(F3708,'Set up'!$A$2:$E$64,5,FALSE)</f>
        <v>Trsf</v>
      </c>
    </row>
    <row r="3709" spans="1:18" ht="16.25" customHeight="1" x14ac:dyDescent="0.35">
      <c r="A3709" s="140">
        <v>45707</v>
      </c>
      <c r="B3709" s="5">
        <f t="shared" si="1060"/>
        <v>2</v>
      </c>
      <c r="C3709" s="5">
        <f t="shared" si="1061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51"/>
        <v>45707</v>
      </c>
      <c r="L3709" s="5">
        <f t="shared" si="1052"/>
        <v>2</v>
      </c>
      <c r="M3709" s="5">
        <f t="shared" si="1053"/>
        <v>2025</v>
      </c>
      <c r="N3709" s="135">
        <v>1000</v>
      </c>
      <c r="O3709" s="99"/>
      <c r="P3709" s="12">
        <f t="shared" si="1056"/>
        <v>1000</v>
      </c>
      <c r="Q3709" s="7">
        <f t="shared" si="1059"/>
        <v>6080762.3500000006</v>
      </c>
      <c r="R3709" s="44" t="str">
        <f>VLOOKUP(F3709,'Set up'!$A$2:$E$64,5,FALSE)</f>
        <v>Trsf</v>
      </c>
    </row>
    <row r="3710" spans="1:18" ht="16.25" customHeight="1" x14ac:dyDescent="0.35">
      <c r="A3710" s="140">
        <v>45712</v>
      </c>
      <c r="B3710" s="5">
        <f t="shared" si="1060"/>
        <v>2</v>
      </c>
      <c r="C3710" s="5">
        <f t="shared" si="1061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51"/>
        <v>45712</v>
      </c>
      <c r="L3710" s="5">
        <f t="shared" si="1052"/>
        <v>2</v>
      </c>
      <c r="M3710" s="5">
        <f t="shared" si="1053"/>
        <v>2025</v>
      </c>
      <c r="N3710" s="135">
        <v>312.5</v>
      </c>
      <c r="O3710" s="99"/>
      <c r="P3710" s="12">
        <f t="shared" si="1056"/>
        <v>312.5</v>
      </c>
      <c r="Q3710" s="7">
        <f t="shared" si="1059"/>
        <v>6081074.8500000006</v>
      </c>
      <c r="R3710" s="44" t="str">
        <f>VLOOKUP(F3710,'Set up'!$A$2:$E$64,5,FALSE)</f>
        <v>Trsf</v>
      </c>
    </row>
    <row r="3711" spans="1:18" ht="16.25" customHeight="1" x14ac:dyDescent="0.35">
      <c r="A3711" s="140">
        <v>45712</v>
      </c>
      <c r="B3711" s="5">
        <f t="shared" si="1060"/>
        <v>2</v>
      </c>
      <c r="C3711" s="5">
        <f t="shared" si="1061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51"/>
        <v>45712</v>
      </c>
      <c r="L3711" s="5">
        <f t="shared" si="1052"/>
        <v>2</v>
      </c>
      <c r="M3711" s="5">
        <f t="shared" si="1053"/>
        <v>2025</v>
      </c>
      <c r="N3711" s="135">
        <v>16200</v>
      </c>
      <c r="O3711" s="99"/>
      <c r="P3711" s="12">
        <f t="shared" si="1056"/>
        <v>16200</v>
      </c>
      <c r="Q3711" s="7">
        <f t="shared" si="1059"/>
        <v>6097274.8500000006</v>
      </c>
      <c r="R3711" s="44" t="str">
        <f>VLOOKUP(F3711,'Set up'!$A$2:$E$64,5,FALSE)</f>
        <v>Trsf</v>
      </c>
    </row>
    <row r="3712" spans="1:18" ht="16.25" customHeight="1" x14ac:dyDescent="0.35">
      <c r="A3712" s="140">
        <v>45712</v>
      </c>
      <c r="B3712" s="5">
        <f t="shared" si="1060"/>
        <v>2</v>
      </c>
      <c r="C3712" s="5">
        <f t="shared" si="1061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51"/>
        <v>45712</v>
      </c>
      <c r="L3712" s="5">
        <f t="shared" si="1052"/>
        <v>2</v>
      </c>
      <c r="M3712" s="5">
        <f t="shared" si="1053"/>
        <v>2025</v>
      </c>
      <c r="N3712" s="135">
        <v>4350</v>
      </c>
      <c r="O3712" s="99"/>
      <c r="P3712" s="12">
        <f t="shared" si="1056"/>
        <v>4350</v>
      </c>
      <c r="Q3712" s="7">
        <f t="shared" si="1059"/>
        <v>6101624.8500000006</v>
      </c>
      <c r="R3712" s="44" t="str">
        <f>VLOOKUP(F3712,'Set up'!$A$2:$E$64,5,FALSE)</f>
        <v>Trsf</v>
      </c>
    </row>
    <row r="3713" spans="1:19" ht="16.25" customHeight="1" x14ac:dyDescent="0.35">
      <c r="A3713" s="140">
        <v>45712</v>
      </c>
      <c r="B3713" s="5">
        <f t="shared" si="1060"/>
        <v>2</v>
      </c>
      <c r="C3713" s="5">
        <f t="shared" si="1061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51"/>
        <v>45712</v>
      </c>
      <c r="L3713" s="5">
        <f t="shared" si="1052"/>
        <v>2</v>
      </c>
      <c r="M3713" s="5">
        <f t="shared" si="1053"/>
        <v>2025</v>
      </c>
      <c r="N3713" s="135">
        <v>3712.5</v>
      </c>
      <c r="O3713" s="99"/>
      <c r="P3713" s="12">
        <f t="shared" si="1056"/>
        <v>3712.5</v>
      </c>
      <c r="Q3713" s="7">
        <f t="shared" si="1059"/>
        <v>6105337.3500000006</v>
      </c>
      <c r="R3713" s="44" t="str">
        <f>VLOOKUP(F3713,'Set up'!$A$2:$E$64,5,FALSE)</f>
        <v>Trsf</v>
      </c>
    </row>
    <row r="3714" spans="1:19" ht="16.25" customHeight="1" x14ac:dyDescent="0.35">
      <c r="A3714" s="140">
        <v>45712</v>
      </c>
      <c r="B3714" s="5">
        <f t="shared" si="1060"/>
        <v>2</v>
      </c>
      <c r="C3714" s="5">
        <f t="shared" si="1061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51"/>
        <v>45712</v>
      </c>
      <c r="L3714" s="5">
        <f t="shared" si="1052"/>
        <v>2</v>
      </c>
      <c r="M3714" s="5">
        <f t="shared" si="1053"/>
        <v>2025</v>
      </c>
      <c r="N3714" s="135">
        <v>460</v>
      </c>
      <c r="O3714" s="99"/>
      <c r="P3714" s="12">
        <f t="shared" si="1056"/>
        <v>460</v>
      </c>
      <c r="Q3714" s="7">
        <f t="shared" si="1059"/>
        <v>6105797.3500000006</v>
      </c>
      <c r="R3714" s="44" t="str">
        <f>VLOOKUP(F3714,'Set up'!$A$2:$E$64,5,FALSE)</f>
        <v>Trsf</v>
      </c>
    </row>
    <row r="3715" spans="1:19" ht="16.25" customHeight="1" x14ac:dyDescent="0.35">
      <c r="A3715" s="140">
        <v>45712</v>
      </c>
      <c r="B3715" s="5">
        <f t="shared" si="1060"/>
        <v>2</v>
      </c>
      <c r="C3715" s="5">
        <f t="shared" si="1061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ref="K3715:K3720" si="1062">A3715+J3715</f>
        <v>45712</v>
      </c>
      <c r="L3715" s="5">
        <f t="shared" ref="L3715:L3720" si="1063">MONTH(K3715)</f>
        <v>2</v>
      </c>
      <c r="M3715" s="5">
        <f t="shared" ref="M3715:M3720" si="1064">YEAR(K3715)</f>
        <v>2025</v>
      </c>
      <c r="N3715" s="135">
        <v>1000</v>
      </c>
      <c r="O3715" s="99"/>
      <c r="P3715" s="12">
        <f t="shared" si="1056"/>
        <v>1000</v>
      </c>
      <c r="Q3715" s="7">
        <f t="shared" si="1059"/>
        <v>6106797.3500000006</v>
      </c>
      <c r="R3715" s="44" t="str">
        <f>VLOOKUP(F3715,'Set up'!$A$2:$E$64,5,FALSE)</f>
        <v>Trsf</v>
      </c>
    </row>
    <row r="3716" spans="1:19" ht="16.25" customHeight="1" x14ac:dyDescent="0.35">
      <c r="A3716" s="140">
        <v>45712</v>
      </c>
      <c r="B3716" s="5">
        <f t="shared" si="1060"/>
        <v>2</v>
      </c>
      <c r="C3716" s="5">
        <f t="shared" si="1061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62"/>
        <v>45712</v>
      </c>
      <c r="L3716" s="5">
        <f t="shared" si="1063"/>
        <v>2</v>
      </c>
      <c r="M3716" s="5">
        <f t="shared" si="1064"/>
        <v>2025</v>
      </c>
      <c r="N3716" s="135">
        <v>250</v>
      </c>
      <c r="O3716" s="99"/>
      <c r="P3716" s="12">
        <f t="shared" si="1056"/>
        <v>250</v>
      </c>
      <c r="Q3716" s="7">
        <f t="shared" si="1059"/>
        <v>6107047.3500000006</v>
      </c>
      <c r="R3716" s="44" t="str">
        <f>VLOOKUP(F3716,'Set up'!$A$2:$E$64,5,FALSE)</f>
        <v>Trsf</v>
      </c>
    </row>
    <row r="3717" spans="1:19" ht="16.25" customHeight="1" x14ac:dyDescent="0.35">
      <c r="A3717" s="140">
        <v>45712</v>
      </c>
      <c r="B3717" s="5">
        <f t="shared" si="1060"/>
        <v>2</v>
      </c>
      <c r="C3717" s="5">
        <f t="shared" si="1061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62"/>
        <v>45712</v>
      </c>
      <c r="L3717" s="5">
        <f t="shared" si="1063"/>
        <v>2</v>
      </c>
      <c r="M3717" s="5">
        <f t="shared" si="1064"/>
        <v>2025</v>
      </c>
      <c r="N3717" s="135">
        <v>1755</v>
      </c>
      <c r="O3717" s="99"/>
      <c r="P3717" s="12">
        <f t="shared" si="1056"/>
        <v>1755</v>
      </c>
      <c r="Q3717" s="7">
        <f t="shared" si="1059"/>
        <v>6108802.3500000006</v>
      </c>
      <c r="R3717" s="44" t="str">
        <f>VLOOKUP(F3717,'Set up'!$A$2:$E$64,5,FALSE)</f>
        <v>Trsf</v>
      </c>
    </row>
    <row r="3718" spans="1:19" ht="16.25" customHeight="1" x14ac:dyDescent="0.35">
      <c r="A3718" s="140">
        <v>45712</v>
      </c>
      <c r="B3718" s="5">
        <f t="shared" si="1060"/>
        <v>2</v>
      </c>
      <c r="C3718" s="5">
        <f t="shared" si="1061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62"/>
        <v>45712</v>
      </c>
      <c r="L3718" s="5">
        <f t="shared" si="1063"/>
        <v>2</v>
      </c>
      <c r="M3718" s="5">
        <f t="shared" si="1064"/>
        <v>2025</v>
      </c>
      <c r="N3718" s="135">
        <v>405</v>
      </c>
      <c r="O3718" s="99"/>
      <c r="P3718" s="12">
        <f t="shared" si="1056"/>
        <v>405</v>
      </c>
      <c r="Q3718" s="7">
        <f t="shared" si="1059"/>
        <v>6109207.3500000006</v>
      </c>
      <c r="R3718" s="44" t="str">
        <f>VLOOKUP(F3718,'Set up'!$A$2:$E$64,5,FALSE)</f>
        <v>Trsf</v>
      </c>
    </row>
    <row r="3719" spans="1:19" ht="16.25" customHeight="1" x14ac:dyDescent="0.35">
      <c r="A3719" s="140">
        <v>45713</v>
      </c>
      <c r="B3719" s="5">
        <f t="shared" si="1060"/>
        <v>2</v>
      </c>
      <c r="C3719" s="5">
        <f t="shared" si="1061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62"/>
        <v>45713</v>
      </c>
      <c r="L3719" s="5">
        <f t="shared" si="1063"/>
        <v>2</v>
      </c>
      <c r="M3719" s="5">
        <f t="shared" si="1064"/>
        <v>2025</v>
      </c>
      <c r="N3719" s="135">
        <v>1732.5</v>
      </c>
      <c r="O3719" s="6">
        <f>-N3719</f>
        <v>-1732.5</v>
      </c>
      <c r="P3719" s="12">
        <f t="shared" si="1056"/>
        <v>0</v>
      </c>
      <c r="Q3719" s="7">
        <f t="shared" si="1059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60"/>
        <v>2</v>
      </c>
      <c r="C3720" s="5">
        <f t="shared" si="1061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62"/>
        <v>45713</v>
      </c>
      <c r="L3720" s="5">
        <f t="shared" si="1063"/>
        <v>2</v>
      </c>
      <c r="M3720" s="5">
        <f t="shared" si="1064"/>
        <v>2025</v>
      </c>
      <c r="N3720" s="135">
        <v>432</v>
      </c>
      <c r="O3720" s="141">
        <f>-431.5</f>
        <v>-431.5</v>
      </c>
      <c r="P3720" s="12">
        <f t="shared" si="1056"/>
        <v>0.5</v>
      </c>
      <c r="Q3720" s="7">
        <f t="shared" si="1059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v>3</v>
      </c>
      <c r="C3721" s="5"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ref="K3721:K3784" si="1065">A3721+J3721</f>
        <v>45717</v>
      </c>
      <c r="L3721" s="5">
        <f t="shared" ref="L3721:L3784" si="1066">MONTH(K3721)</f>
        <v>3</v>
      </c>
      <c r="M3721" s="5">
        <f t="shared" ref="M3721:M3784" si="1067">YEAR(K3721)</f>
        <v>2025</v>
      </c>
      <c r="N3721" s="135">
        <v>1755</v>
      </c>
      <c r="O3721" s="6">
        <f t="shared" ref="O3721:O3723" si="1068">-N3721</f>
        <v>-1755</v>
      </c>
      <c r="P3721" s="12">
        <f t="shared" si="1056"/>
        <v>0</v>
      </c>
      <c r="Q3721" s="7">
        <v>6113126.8500000006</v>
      </c>
      <c r="R3721" s="44" t="str">
        <f>VLOOKUP(F3721,'Set up'!$A$2:$E$64,5,FALSE)</f>
        <v>Cash</v>
      </c>
      <c r="S3721" s="1" t="s">
        <v>3601</v>
      </c>
    </row>
    <row r="3722" spans="1:19" ht="16.25" customHeight="1" x14ac:dyDescent="0.35">
      <c r="A3722" s="140">
        <v>45717</v>
      </c>
      <c r="B3722" s="5">
        <v>3</v>
      </c>
      <c r="C3722" s="5"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65"/>
        <v>45717</v>
      </c>
      <c r="L3722" s="5">
        <f t="shared" si="1066"/>
        <v>3</v>
      </c>
      <c r="M3722" s="5">
        <f t="shared" si="1067"/>
        <v>2025</v>
      </c>
      <c r="N3722" s="135">
        <v>832.5</v>
      </c>
      <c r="O3722" s="6">
        <f t="shared" si="1068"/>
        <v>-832.5</v>
      </c>
      <c r="P3722" s="12">
        <f t="shared" si="1056"/>
        <v>0</v>
      </c>
      <c r="Q3722" s="7">
        <v>6113959.3500000006</v>
      </c>
      <c r="R3722" s="44" t="str">
        <f>VLOOKUP(F3722,'Set up'!$A$2:$E$64,5,FALSE)</f>
        <v>Cash</v>
      </c>
      <c r="S3722" s="1" t="s">
        <v>3601</v>
      </c>
    </row>
    <row r="3723" spans="1:19" ht="16.25" customHeight="1" x14ac:dyDescent="0.35">
      <c r="A3723" s="140">
        <v>45717</v>
      </c>
      <c r="B3723" s="5">
        <v>3</v>
      </c>
      <c r="C3723" s="5"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65"/>
        <v>45717</v>
      </c>
      <c r="L3723" s="5">
        <f t="shared" si="1066"/>
        <v>3</v>
      </c>
      <c r="M3723" s="5">
        <f t="shared" si="1067"/>
        <v>2025</v>
      </c>
      <c r="N3723" s="135">
        <v>540</v>
      </c>
      <c r="O3723" s="6">
        <f t="shared" si="1068"/>
        <v>-540</v>
      </c>
      <c r="P3723" s="12">
        <f t="shared" si="1056"/>
        <v>0</v>
      </c>
      <c r="Q3723" s="7">
        <v>6114499.3500000006</v>
      </c>
      <c r="R3723" s="44" t="str">
        <f>VLOOKUP(F3723,'Set up'!$A$2:$E$64,5,FALSE)</f>
        <v>Cash</v>
      </c>
      <c r="S3723" s="1" t="s">
        <v>3601</v>
      </c>
    </row>
    <row r="3724" spans="1:19" ht="16.25" customHeight="1" x14ac:dyDescent="0.35">
      <c r="A3724" s="140">
        <v>45720</v>
      </c>
      <c r="B3724" s="5">
        <v>3</v>
      </c>
      <c r="C3724" s="5"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65"/>
        <v>45720</v>
      </c>
      <c r="L3724" s="5">
        <f t="shared" si="1066"/>
        <v>3</v>
      </c>
      <c r="M3724" s="5">
        <f t="shared" si="1067"/>
        <v>2025</v>
      </c>
      <c r="N3724" s="135">
        <v>5197.5</v>
      </c>
      <c r="O3724" s="6">
        <f t="shared" ref="O3724:O3738" si="1069">-N3724</f>
        <v>-5197.5</v>
      </c>
      <c r="P3724" s="6">
        <f t="shared" ref="P3724:P3807" si="1070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3597</v>
      </c>
    </row>
    <row r="3725" spans="1:19" ht="16.25" customHeight="1" x14ac:dyDescent="0.35">
      <c r="A3725" s="140">
        <v>45720</v>
      </c>
      <c r="B3725" s="5">
        <v>3</v>
      </c>
      <c r="C3725" s="5"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65"/>
        <v>45720</v>
      </c>
      <c r="L3725" s="5">
        <f t="shared" si="1066"/>
        <v>3</v>
      </c>
      <c r="M3725" s="5">
        <f t="shared" si="1067"/>
        <v>2025</v>
      </c>
      <c r="N3725" s="135">
        <v>1215</v>
      </c>
      <c r="O3725" s="6">
        <f t="shared" si="1069"/>
        <v>-1215</v>
      </c>
      <c r="P3725" s="6">
        <f t="shared" si="1070"/>
        <v>0</v>
      </c>
      <c r="Q3725" s="7">
        <v>6120911.8500000006</v>
      </c>
      <c r="R3725" s="44" t="str">
        <f>VLOOKUP(F3725,'Set up'!$A$2:$E$64,5,FALSE)</f>
        <v>Chq</v>
      </c>
      <c r="S3725" s="1" t="s">
        <v>3597</v>
      </c>
    </row>
    <row r="3726" spans="1:19" ht="16.25" customHeight="1" x14ac:dyDescent="0.35">
      <c r="A3726" s="140">
        <v>45720</v>
      </c>
      <c r="B3726" s="5">
        <v>3</v>
      </c>
      <c r="C3726" s="5"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65"/>
        <v>45720</v>
      </c>
      <c r="L3726" s="5">
        <f t="shared" si="1066"/>
        <v>3</v>
      </c>
      <c r="M3726" s="5">
        <f t="shared" si="1067"/>
        <v>2025</v>
      </c>
      <c r="N3726" s="135">
        <v>2025</v>
      </c>
      <c r="O3726" s="6">
        <f t="shared" si="1069"/>
        <v>-2025</v>
      </c>
      <c r="P3726" s="6">
        <f t="shared" si="1070"/>
        <v>0</v>
      </c>
      <c r="Q3726" s="7">
        <v>6122936.8500000006</v>
      </c>
      <c r="R3726" s="44" t="str">
        <f>VLOOKUP(F3726,'Set up'!$A$2:$E$64,5,FALSE)</f>
        <v>Chq</v>
      </c>
      <c r="S3726" s="1" t="s">
        <v>3597</v>
      </c>
    </row>
    <row r="3727" spans="1:19" ht="16.25" customHeight="1" x14ac:dyDescent="0.35">
      <c r="A3727" s="140">
        <v>45720</v>
      </c>
      <c r="B3727" s="5">
        <v>3</v>
      </c>
      <c r="C3727" s="5"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65"/>
        <v>45720</v>
      </c>
      <c r="L3727" s="5">
        <f t="shared" si="1066"/>
        <v>3</v>
      </c>
      <c r="M3727" s="5">
        <f t="shared" si="1067"/>
        <v>2025</v>
      </c>
      <c r="N3727" s="135">
        <v>2270.4</v>
      </c>
      <c r="O3727" s="6">
        <f t="shared" si="1069"/>
        <v>-2270.4</v>
      </c>
      <c r="P3727" s="6">
        <f t="shared" si="1070"/>
        <v>0</v>
      </c>
      <c r="Q3727" s="7">
        <v>6125207.2500000009</v>
      </c>
      <c r="R3727" s="44" t="str">
        <f>VLOOKUP(F3727,'Set up'!$A$2:$E$64,5,FALSE)</f>
        <v>Chq</v>
      </c>
      <c r="S3727" s="1" t="s">
        <v>3597</v>
      </c>
    </row>
    <row r="3728" spans="1:19" ht="16.25" customHeight="1" x14ac:dyDescent="0.35">
      <c r="A3728" s="140">
        <v>45720</v>
      </c>
      <c r="B3728" s="5">
        <v>3</v>
      </c>
      <c r="C3728" s="5"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65"/>
        <v>45720</v>
      </c>
      <c r="L3728" s="5">
        <f t="shared" si="1066"/>
        <v>3</v>
      </c>
      <c r="M3728" s="5">
        <f t="shared" si="1067"/>
        <v>2025</v>
      </c>
      <c r="N3728" s="135">
        <v>1750</v>
      </c>
      <c r="O3728" s="6">
        <f t="shared" si="1069"/>
        <v>-1750</v>
      </c>
      <c r="P3728" s="6">
        <f t="shared" si="1070"/>
        <v>0</v>
      </c>
      <c r="Q3728" s="7">
        <v>6126957.2500000009</v>
      </c>
      <c r="R3728" s="44" t="str">
        <f>VLOOKUP(F3728,'Set up'!$A$2:$E$64,5,FALSE)</f>
        <v>Chq</v>
      </c>
      <c r="S3728" s="1" t="s">
        <v>3597</v>
      </c>
    </row>
    <row r="3729" spans="1:19" ht="16.25" customHeight="1" x14ac:dyDescent="0.35">
      <c r="A3729" s="140">
        <v>45720</v>
      </c>
      <c r="B3729" s="5">
        <v>3</v>
      </c>
      <c r="C3729" s="5"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65"/>
        <v>45720</v>
      </c>
      <c r="L3729" s="5">
        <f t="shared" si="1066"/>
        <v>3</v>
      </c>
      <c r="M3729" s="5">
        <f t="shared" si="1067"/>
        <v>2025</v>
      </c>
      <c r="N3729" s="135">
        <v>55.2</v>
      </c>
      <c r="O3729" s="6">
        <f t="shared" si="1069"/>
        <v>-55.2</v>
      </c>
      <c r="P3729" s="6">
        <f t="shared" si="1070"/>
        <v>0</v>
      </c>
      <c r="Q3729" s="7">
        <v>6127012.4500000011</v>
      </c>
      <c r="R3729" s="44" t="str">
        <f>VLOOKUP(F3729,'Set up'!$A$2:$E$64,5,FALSE)</f>
        <v>Chq</v>
      </c>
      <c r="S3729" s="1" t="s">
        <v>3597</v>
      </c>
    </row>
    <row r="3730" spans="1:19" ht="16.25" customHeight="1" x14ac:dyDescent="0.35">
      <c r="A3730" s="140">
        <v>45720</v>
      </c>
      <c r="B3730" s="5">
        <v>3</v>
      </c>
      <c r="C3730" s="5"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65"/>
        <v>45720</v>
      </c>
      <c r="L3730" s="5">
        <f t="shared" si="1066"/>
        <v>3</v>
      </c>
      <c r="M3730" s="5">
        <f t="shared" si="1067"/>
        <v>2025</v>
      </c>
      <c r="N3730" s="135">
        <v>1108.4000000000001</v>
      </c>
      <c r="O3730" s="6">
        <f t="shared" si="1069"/>
        <v>-1108.4000000000001</v>
      </c>
      <c r="P3730" s="6">
        <f t="shared" si="1070"/>
        <v>0</v>
      </c>
      <c r="Q3730" s="7">
        <v>6128120.8500000015</v>
      </c>
      <c r="R3730" s="44" t="str">
        <f>VLOOKUP(F3730,'Set up'!$A$2:$E$64,5,FALSE)</f>
        <v>Chq</v>
      </c>
      <c r="S3730" s="1" t="s">
        <v>3597</v>
      </c>
    </row>
    <row r="3731" spans="1:19" ht="16.25" customHeight="1" x14ac:dyDescent="0.35">
      <c r="A3731" s="140">
        <v>45720</v>
      </c>
      <c r="B3731" s="5">
        <v>3</v>
      </c>
      <c r="C3731" s="5"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65"/>
        <v>45720</v>
      </c>
      <c r="L3731" s="5">
        <f t="shared" si="1066"/>
        <v>3</v>
      </c>
      <c r="M3731" s="5">
        <f t="shared" si="1067"/>
        <v>2025</v>
      </c>
      <c r="N3731" s="135">
        <v>260</v>
      </c>
      <c r="O3731" s="6">
        <f t="shared" si="1069"/>
        <v>-260</v>
      </c>
      <c r="P3731" s="6">
        <f t="shared" si="1070"/>
        <v>0</v>
      </c>
      <c r="Q3731" s="7">
        <v>6128380.8500000015</v>
      </c>
      <c r="R3731" s="44" t="str">
        <f>VLOOKUP(F3731,'Set up'!$A$2:$E$64,5,FALSE)</f>
        <v>Chq</v>
      </c>
      <c r="S3731" s="1" t="s">
        <v>3597</v>
      </c>
    </row>
    <row r="3732" spans="1:19" ht="16.25" customHeight="1" x14ac:dyDescent="0.35">
      <c r="A3732" s="140">
        <v>45720</v>
      </c>
      <c r="B3732" s="5">
        <v>3</v>
      </c>
      <c r="C3732" s="5"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65"/>
        <v>45720</v>
      </c>
      <c r="L3732" s="5">
        <f t="shared" si="1066"/>
        <v>3</v>
      </c>
      <c r="M3732" s="5">
        <f t="shared" si="1067"/>
        <v>2025</v>
      </c>
      <c r="N3732" s="135">
        <v>180</v>
      </c>
      <c r="O3732" s="6">
        <f t="shared" si="1069"/>
        <v>-180</v>
      </c>
      <c r="P3732" s="6">
        <f t="shared" si="1070"/>
        <v>0</v>
      </c>
      <c r="Q3732" s="7">
        <v>6128560.8500000015</v>
      </c>
      <c r="R3732" s="44" t="str">
        <f>VLOOKUP(F3732,'Set up'!$A$2:$E$64,5,FALSE)</f>
        <v>Chq</v>
      </c>
      <c r="S3732" s="1" t="s">
        <v>3597</v>
      </c>
    </row>
    <row r="3733" spans="1:19" ht="16.25" customHeight="1" x14ac:dyDescent="0.35">
      <c r="A3733" s="140">
        <v>45720</v>
      </c>
      <c r="B3733" s="5">
        <v>3</v>
      </c>
      <c r="C3733" s="5"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65"/>
        <v>45720</v>
      </c>
      <c r="L3733" s="5">
        <f t="shared" si="1066"/>
        <v>3</v>
      </c>
      <c r="M3733" s="5">
        <f t="shared" si="1067"/>
        <v>2025</v>
      </c>
      <c r="N3733" s="135">
        <v>1290</v>
      </c>
      <c r="O3733" s="6">
        <f t="shared" si="1069"/>
        <v>-1290</v>
      </c>
      <c r="P3733" s="6">
        <f t="shared" si="1070"/>
        <v>0</v>
      </c>
      <c r="Q3733" s="7">
        <v>6129850.8500000015</v>
      </c>
      <c r="R3733" s="44" t="str">
        <f>VLOOKUP(F3733,'Set up'!$A$2:$E$64,5,FALSE)</f>
        <v>Chq</v>
      </c>
      <c r="S3733" s="1" t="s">
        <v>3597</v>
      </c>
    </row>
    <row r="3734" spans="1:19" ht="16.25" customHeight="1" x14ac:dyDescent="0.35">
      <c r="A3734" s="140">
        <v>45720</v>
      </c>
      <c r="B3734" s="5">
        <v>3</v>
      </c>
      <c r="C3734" s="5"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65"/>
        <v>45720</v>
      </c>
      <c r="L3734" s="5">
        <f t="shared" si="1066"/>
        <v>3</v>
      </c>
      <c r="M3734" s="5">
        <f t="shared" si="1067"/>
        <v>2025</v>
      </c>
      <c r="N3734" s="135">
        <v>420</v>
      </c>
      <c r="O3734" s="6">
        <f t="shared" si="1069"/>
        <v>-420</v>
      </c>
      <c r="P3734" s="6">
        <f t="shared" si="1070"/>
        <v>0</v>
      </c>
      <c r="Q3734" s="7">
        <v>6130270.8500000015</v>
      </c>
      <c r="R3734" s="44" t="str">
        <f>VLOOKUP(F3734,'Set up'!$A$2:$E$64,5,FALSE)</f>
        <v>Chq</v>
      </c>
      <c r="S3734" s="1" t="s">
        <v>3597</v>
      </c>
    </row>
    <row r="3735" spans="1:19" ht="16.25" customHeight="1" x14ac:dyDescent="0.35">
      <c r="A3735" s="140">
        <v>45720</v>
      </c>
      <c r="B3735" s="5">
        <v>3</v>
      </c>
      <c r="C3735" s="5"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65"/>
        <v>45720</v>
      </c>
      <c r="L3735" s="5">
        <f t="shared" si="1066"/>
        <v>3</v>
      </c>
      <c r="M3735" s="5">
        <f t="shared" si="1067"/>
        <v>2025</v>
      </c>
      <c r="N3735" s="135">
        <v>345</v>
      </c>
      <c r="O3735" s="6">
        <f t="shared" si="1069"/>
        <v>-345</v>
      </c>
      <c r="P3735" s="6">
        <f t="shared" si="1070"/>
        <v>0</v>
      </c>
      <c r="Q3735" s="7">
        <v>6130615.8500000015</v>
      </c>
      <c r="R3735" s="44" t="str">
        <f>VLOOKUP(F3735,'Set up'!$A$2:$E$64,5,FALSE)</f>
        <v>Chq</v>
      </c>
      <c r="S3735" s="1" t="s">
        <v>3597</v>
      </c>
    </row>
    <row r="3736" spans="1:19" ht="16.25" customHeight="1" x14ac:dyDescent="0.35">
      <c r="A3736" s="140">
        <v>45720</v>
      </c>
      <c r="B3736" s="5">
        <v>3</v>
      </c>
      <c r="C3736" s="5"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65"/>
        <v>45720</v>
      </c>
      <c r="L3736" s="5">
        <f t="shared" si="1066"/>
        <v>3</v>
      </c>
      <c r="M3736" s="5">
        <f t="shared" si="1067"/>
        <v>2025</v>
      </c>
      <c r="N3736" s="135">
        <v>70</v>
      </c>
      <c r="O3736" s="6">
        <f t="shared" si="1069"/>
        <v>-70</v>
      </c>
      <c r="P3736" s="6">
        <f t="shared" si="1070"/>
        <v>0</v>
      </c>
      <c r="Q3736" s="7">
        <v>6130685.8500000015</v>
      </c>
      <c r="R3736" s="44" t="str">
        <f>VLOOKUP(F3736,'Set up'!$A$2:$E$64,5,FALSE)</f>
        <v>Chq</v>
      </c>
      <c r="S3736" s="1" t="s">
        <v>3597</v>
      </c>
    </row>
    <row r="3737" spans="1:19" ht="16.25" customHeight="1" x14ac:dyDescent="0.35">
      <c r="A3737" s="140">
        <v>45720</v>
      </c>
      <c r="B3737" s="5">
        <v>3</v>
      </c>
      <c r="C3737" s="5"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65"/>
        <v>45720</v>
      </c>
      <c r="L3737" s="5">
        <f t="shared" si="1066"/>
        <v>3</v>
      </c>
      <c r="M3737" s="5">
        <f t="shared" si="1067"/>
        <v>2025</v>
      </c>
      <c r="N3737" s="135">
        <v>430</v>
      </c>
      <c r="O3737" s="6">
        <f t="shared" si="1069"/>
        <v>-430</v>
      </c>
      <c r="P3737" s="6">
        <f t="shared" si="1070"/>
        <v>0</v>
      </c>
      <c r="Q3737" s="7">
        <v>6131115.8500000015</v>
      </c>
      <c r="R3737" s="44" t="str">
        <f>VLOOKUP(F3737,'Set up'!$A$2:$E$64,5,FALSE)</f>
        <v>Chq</v>
      </c>
      <c r="S3737" s="1" t="s">
        <v>3597</v>
      </c>
    </row>
    <row r="3738" spans="1:19" ht="16.25" customHeight="1" x14ac:dyDescent="0.35">
      <c r="A3738" s="140">
        <v>45720</v>
      </c>
      <c r="B3738" s="5">
        <v>3</v>
      </c>
      <c r="C3738" s="5"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65"/>
        <v>45720</v>
      </c>
      <c r="L3738" s="5">
        <f t="shared" si="1066"/>
        <v>3</v>
      </c>
      <c r="M3738" s="5">
        <f t="shared" si="1067"/>
        <v>2025</v>
      </c>
      <c r="N3738" s="135">
        <v>280</v>
      </c>
      <c r="O3738" s="6">
        <f t="shared" si="1069"/>
        <v>-280</v>
      </c>
      <c r="P3738" s="6">
        <f t="shared" si="1070"/>
        <v>0</v>
      </c>
      <c r="Q3738" s="7">
        <v>6131395.8500000015</v>
      </c>
      <c r="R3738" s="44" t="str">
        <f>VLOOKUP(F3738,'Set up'!$A$2:$E$64,5,FALSE)</f>
        <v>Chq</v>
      </c>
      <c r="S3738" s="1" t="s">
        <v>3597</v>
      </c>
    </row>
    <row r="3739" spans="1:19" ht="16.25" customHeight="1" x14ac:dyDescent="0.35">
      <c r="A3739" s="140">
        <v>45720</v>
      </c>
      <c r="B3739" s="5">
        <v>3</v>
      </c>
      <c r="C3739" s="5"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65"/>
        <v>45720</v>
      </c>
      <c r="L3739" s="5">
        <f t="shared" si="1066"/>
        <v>3</v>
      </c>
      <c r="M3739" s="5">
        <f t="shared" si="1067"/>
        <v>2025</v>
      </c>
      <c r="N3739" s="135">
        <v>312.5</v>
      </c>
      <c r="O3739" s="141"/>
      <c r="P3739" s="12">
        <f t="shared" si="1070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5" customHeight="1" x14ac:dyDescent="0.35">
      <c r="A3740" s="140">
        <v>45720</v>
      </c>
      <c r="B3740" s="5">
        <v>3</v>
      </c>
      <c r="C3740" s="5"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65"/>
        <v>45720</v>
      </c>
      <c r="L3740" s="5">
        <f t="shared" si="1066"/>
        <v>3</v>
      </c>
      <c r="M3740" s="5">
        <f t="shared" si="1067"/>
        <v>2025</v>
      </c>
      <c r="N3740" s="135">
        <v>16200</v>
      </c>
      <c r="O3740" s="141"/>
      <c r="P3740" s="12">
        <f t="shared" si="1070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5" customHeight="1" x14ac:dyDescent="0.35">
      <c r="A3741" s="140">
        <v>45720</v>
      </c>
      <c r="B3741" s="5">
        <v>3</v>
      </c>
      <c r="C3741" s="5"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65"/>
        <v>45720</v>
      </c>
      <c r="L3741" s="5">
        <f t="shared" si="1066"/>
        <v>3</v>
      </c>
      <c r="M3741" s="5">
        <f t="shared" si="1067"/>
        <v>2025</v>
      </c>
      <c r="N3741" s="135">
        <v>6438</v>
      </c>
      <c r="O3741" s="141"/>
      <c r="P3741" s="12">
        <f t="shared" si="1070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5" customHeight="1" x14ac:dyDescent="0.35">
      <c r="A3742" s="140">
        <v>45720</v>
      </c>
      <c r="B3742" s="5">
        <v>3</v>
      </c>
      <c r="C3742" s="5"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65"/>
        <v>45720</v>
      </c>
      <c r="L3742" s="5">
        <f t="shared" si="1066"/>
        <v>3</v>
      </c>
      <c r="M3742" s="5">
        <f t="shared" si="1067"/>
        <v>2025</v>
      </c>
      <c r="N3742" s="135">
        <v>3712.5</v>
      </c>
      <c r="O3742" s="141"/>
      <c r="P3742" s="12">
        <f t="shared" si="1070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5" customHeight="1" x14ac:dyDescent="0.35">
      <c r="A3743" s="140">
        <v>45720</v>
      </c>
      <c r="B3743" s="5">
        <v>3</v>
      </c>
      <c r="C3743" s="5"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65"/>
        <v>45720</v>
      </c>
      <c r="L3743" s="5">
        <f t="shared" si="1066"/>
        <v>3</v>
      </c>
      <c r="M3743" s="5">
        <f t="shared" si="1067"/>
        <v>2025</v>
      </c>
      <c r="N3743" s="135">
        <v>460</v>
      </c>
      <c r="O3743" s="141"/>
      <c r="P3743" s="12">
        <f t="shared" si="1070"/>
        <v>460</v>
      </c>
      <c r="Q3743" s="7">
        <v>6158518.8500000015</v>
      </c>
      <c r="R3743" s="44" t="str">
        <f>VLOOKUP(F3743,'Set up'!$A$2:$E$64,5,FALSE)</f>
        <v>Trsf</v>
      </c>
    </row>
    <row r="3744" spans="1:19" ht="16.25" customHeight="1" x14ac:dyDescent="0.35">
      <c r="A3744" s="140">
        <v>45720</v>
      </c>
      <c r="B3744" s="5">
        <v>3</v>
      </c>
      <c r="C3744" s="5"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65"/>
        <v>45720</v>
      </c>
      <c r="L3744" s="5">
        <f t="shared" si="1066"/>
        <v>3</v>
      </c>
      <c r="M3744" s="5">
        <f t="shared" si="1067"/>
        <v>2025</v>
      </c>
      <c r="N3744" s="135">
        <v>2000</v>
      </c>
      <c r="O3744" s="141"/>
      <c r="P3744" s="12">
        <f t="shared" si="1070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5" customHeight="1" x14ac:dyDescent="0.35">
      <c r="A3745" s="140">
        <v>45722</v>
      </c>
      <c r="B3745" s="5">
        <v>3</v>
      </c>
      <c r="C3745" s="5"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65"/>
        <v>45722</v>
      </c>
      <c r="L3745" s="5">
        <f t="shared" si="1066"/>
        <v>3</v>
      </c>
      <c r="M3745" s="5">
        <f t="shared" si="1067"/>
        <v>2025</v>
      </c>
      <c r="N3745" s="135">
        <v>390</v>
      </c>
      <c r="O3745" s="141"/>
      <c r="P3745" s="12">
        <f t="shared" si="1070"/>
        <v>390</v>
      </c>
      <c r="Q3745" s="7">
        <v>6160908.8500000015</v>
      </c>
      <c r="R3745" s="44" t="str">
        <f>VLOOKUP(F3745,'Set up'!$A$2:$E$64,5,FALSE)</f>
        <v>Trsf</v>
      </c>
    </row>
    <row r="3746" spans="1:19" ht="16.25" customHeight="1" x14ac:dyDescent="0.35">
      <c r="A3746" s="140">
        <v>45722</v>
      </c>
      <c r="B3746" s="5">
        <v>3</v>
      </c>
      <c r="C3746" s="5"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65"/>
        <v>45722</v>
      </c>
      <c r="L3746" s="5">
        <f t="shared" si="1066"/>
        <v>3</v>
      </c>
      <c r="M3746" s="5">
        <f t="shared" si="1067"/>
        <v>2025</v>
      </c>
      <c r="N3746" s="135">
        <v>1755</v>
      </c>
      <c r="O3746" s="141"/>
      <c r="P3746" s="12">
        <f t="shared" si="1070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5" customHeight="1" x14ac:dyDescent="0.35">
      <c r="A3747" s="140">
        <v>45722</v>
      </c>
      <c r="B3747" s="5">
        <v>3</v>
      </c>
      <c r="C3747" s="5"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65"/>
        <v>45722</v>
      </c>
      <c r="L3747" s="5">
        <f t="shared" si="1066"/>
        <v>3</v>
      </c>
      <c r="M3747" s="5">
        <f t="shared" si="1067"/>
        <v>2025</v>
      </c>
      <c r="N3747" s="135">
        <v>405</v>
      </c>
      <c r="O3747" s="141"/>
      <c r="P3747" s="12">
        <f t="shared" si="1070"/>
        <v>405</v>
      </c>
      <c r="Q3747" s="7">
        <v>6163068.8500000015</v>
      </c>
      <c r="R3747" s="44" t="str">
        <f>VLOOKUP(F3747,'Set up'!$A$2:$E$64,5,FALSE)</f>
        <v>Trsf</v>
      </c>
    </row>
    <row r="3748" spans="1:19" ht="16.25" customHeight="1" x14ac:dyDescent="0.35">
      <c r="A3748" s="140">
        <v>45722</v>
      </c>
      <c r="B3748" s="5">
        <v>3</v>
      </c>
      <c r="C3748" s="5"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si="1065"/>
        <v>45722</v>
      </c>
      <c r="L3748" s="5">
        <f t="shared" si="1066"/>
        <v>3</v>
      </c>
      <c r="M3748" s="5">
        <f t="shared" si="1067"/>
        <v>2025</v>
      </c>
      <c r="N3748" s="135">
        <v>187.5</v>
      </c>
      <c r="O3748" s="141"/>
      <c r="P3748" s="12">
        <f t="shared" si="1070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5" customHeight="1" x14ac:dyDescent="0.35">
      <c r="A3749" s="140">
        <v>45722</v>
      </c>
      <c r="B3749" s="5">
        <v>3</v>
      </c>
      <c r="C3749" s="5"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65"/>
        <v>45722</v>
      </c>
      <c r="L3749" s="5">
        <f t="shared" si="1066"/>
        <v>3</v>
      </c>
      <c r="M3749" s="5">
        <f t="shared" si="1067"/>
        <v>2025</v>
      </c>
      <c r="N3749" s="135">
        <v>150</v>
      </c>
      <c r="O3749" s="141"/>
      <c r="P3749" s="12">
        <f t="shared" si="1070"/>
        <v>150</v>
      </c>
      <c r="Q3749" s="7">
        <v>6163406.3500000015</v>
      </c>
      <c r="R3749" s="44" t="str">
        <f>VLOOKUP(F3749,'Set up'!$A$2:$E$64,5,FALSE)</f>
        <v>Trsf</v>
      </c>
    </row>
    <row r="3750" spans="1:19" ht="16.25" customHeight="1" x14ac:dyDescent="0.35">
      <c r="A3750" s="140">
        <v>45722</v>
      </c>
      <c r="B3750" s="5">
        <v>3</v>
      </c>
      <c r="C3750" s="5"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65"/>
        <v>45722</v>
      </c>
      <c r="L3750" s="5">
        <f t="shared" si="1066"/>
        <v>3</v>
      </c>
      <c r="M3750" s="5">
        <f t="shared" si="1067"/>
        <v>2025</v>
      </c>
      <c r="N3750" s="135">
        <v>260</v>
      </c>
      <c r="O3750" s="141"/>
      <c r="P3750" s="12">
        <f t="shared" si="1070"/>
        <v>260</v>
      </c>
      <c r="Q3750" s="7">
        <v>6163666.3500000015</v>
      </c>
      <c r="R3750" s="44" t="str">
        <f>VLOOKUP(F3750,'Set up'!$A$2:$E$64,5,FALSE)</f>
        <v>Trsf</v>
      </c>
    </row>
    <row r="3751" spans="1:19" ht="16.25" customHeight="1" x14ac:dyDescent="0.35">
      <c r="A3751" s="140">
        <v>45722</v>
      </c>
      <c r="B3751" s="5">
        <v>3</v>
      </c>
      <c r="C3751" s="5"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65"/>
        <v>45722</v>
      </c>
      <c r="L3751" s="5">
        <f t="shared" si="1066"/>
        <v>3</v>
      </c>
      <c r="M3751" s="5">
        <f t="shared" si="1067"/>
        <v>2025</v>
      </c>
      <c r="N3751" s="135">
        <v>110</v>
      </c>
      <c r="O3751" s="141"/>
      <c r="P3751" s="12">
        <f t="shared" si="1070"/>
        <v>110</v>
      </c>
      <c r="Q3751" s="7">
        <v>6163776.3500000015</v>
      </c>
      <c r="R3751" s="44" t="str">
        <f>VLOOKUP(F3751,'Set up'!$A$2:$E$64,5,FALSE)</f>
        <v>Trsf</v>
      </c>
    </row>
    <row r="3752" spans="1:19" ht="16.25" customHeight="1" x14ac:dyDescent="0.35">
      <c r="A3752" s="140">
        <v>45723</v>
      </c>
      <c r="B3752" s="5">
        <v>3</v>
      </c>
      <c r="C3752" s="5"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65"/>
        <v>45753</v>
      </c>
      <c r="L3752" s="5">
        <f t="shared" si="1066"/>
        <v>4</v>
      </c>
      <c r="M3752" s="5">
        <f t="shared" si="1067"/>
        <v>2025</v>
      </c>
      <c r="N3752" s="135">
        <v>144</v>
      </c>
      <c r="O3752" s="6">
        <f t="shared" ref="O3752" si="1071">-N3752</f>
        <v>-144</v>
      </c>
      <c r="P3752" s="12">
        <f t="shared" si="1070"/>
        <v>0</v>
      </c>
      <c r="Q3752" s="7">
        <v>6163920.3500000015</v>
      </c>
      <c r="R3752" s="44" t="str">
        <f>VLOOKUP(F3752,'Set up'!$A$2:$E$64,5,FALSE)</f>
        <v>Chq</v>
      </c>
      <c r="S3752" s="1" t="s">
        <v>3600</v>
      </c>
    </row>
    <row r="3753" spans="1:19" ht="16.25" customHeight="1" x14ac:dyDescent="0.35">
      <c r="A3753" s="140">
        <v>45723</v>
      </c>
      <c r="B3753" s="5">
        <v>3</v>
      </c>
      <c r="C3753" s="5"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65"/>
        <v>45723</v>
      </c>
      <c r="L3753" s="5">
        <f t="shared" si="1066"/>
        <v>3</v>
      </c>
      <c r="M3753" s="5">
        <f t="shared" si="1067"/>
        <v>2025</v>
      </c>
      <c r="N3753" s="135">
        <v>460</v>
      </c>
      <c r="O3753" s="141"/>
      <c r="P3753" s="12">
        <f t="shared" si="1070"/>
        <v>460</v>
      </c>
      <c r="Q3753" s="7">
        <v>6164380.3500000015</v>
      </c>
      <c r="R3753" s="44" t="str">
        <f>VLOOKUP(F3753,'Set up'!$A$2:$E$64,5,FALSE)</f>
        <v>Trsf</v>
      </c>
    </row>
    <row r="3754" spans="1:19" ht="16.25" customHeight="1" x14ac:dyDescent="0.35">
      <c r="A3754" s="140">
        <v>45726</v>
      </c>
      <c r="B3754" s="5">
        <v>3</v>
      </c>
      <c r="C3754" s="5"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65"/>
        <v>45726</v>
      </c>
      <c r="L3754" s="5">
        <f t="shared" si="1066"/>
        <v>3</v>
      </c>
      <c r="M3754" s="5">
        <f t="shared" si="1067"/>
        <v>2025</v>
      </c>
      <c r="N3754" s="135">
        <v>125</v>
      </c>
      <c r="O3754" s="141"/>
      <c r="P3754" s="12">
        <f t="shared" si="1070"/>
        <v>125</v>
      </c>
      <c r="Q3754" s="7">
        <v>6164505.3500000015</v>
      </c>
      <c r="R3754" s="44" t="str">
        <f>VLOOKUP(F3754,'Set up'!$A$2:$E$64,5,FALSE)</f>
        <v>Trsf</v>
      </c>
    </row>
    <row r="3755" spans="1:19" ht="16.25" customHeight="1" x14ac:dyDescent="0.35">
      <c r="A3755" s="140">
        <v>45726</v>
      </c>
      <c r="B3755" s="5">
        <v>3</v>
      </c>
      <c r="C3755" s="5"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65"/>
        <v>45726</v>
      </c>
      <c r="L3755" s="5">
        <f t="shared" si="1066"/>
        <v>3</v>
      </c>
      <c r="M3755" s="5">
        <f t="shared" si="1067"/>
        <v>2025</v>
      </c>
      <c r="N3755" s="135">
        <v>8100</v>
      </c>
      <c r="O3755" s="141"/>
      <c r="P3755" s="12">
        <f t="shared" si="1070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5" customHeight="1" x14ac:dyDescent="0.35">
      <c r="A3756" s="140">
        <v>45726</v>
      </c>
      <c r="B3756" s="5">
        <v>3</v>
      </c>
      <c r="C3756" s="5"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65"/>
        <v>45726</v>
      </c>
      <c r="L3756" s="5">
        <f t="shared" si="1066"/>
        <v>3</v>
      </c>
      <c r="M3756" s="5">
        <f t="shared" si="1067"/>
        <v>2025</v>
      </c>
      <c r="N3756" s="135">
        <v>3219</v>
      </c>
      <c r="O3756" s="141"/>
      <c r="P3756" s="12">
        <f t="shared" si="1070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5" customHeight="1" x14ac:dyDescent="0.35">
      <c r="A3757" s="140">
        <v>45726</v>
      </c>
      <c r="B3757" s="5">
        <v>3</v>
      </c>
      <c r="C3757" s="5"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65"/>
        <v>45726</v>
      </c>
      <c r="L3757" s="5">
        <f t="shared" si="1066"/>
        <v>3</v>
      </c>
      <c r="M3757" s="5">
        <f t="shared" si="1067"/>
        <v>2025</v>
      </c>
      <c r="N3757" s="135">
        <v>1980</v>
      </c>
      <c r="O3757" s="141"/>
      <c r="P3757" s="12">
        <f t="shared" si="1070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5" customHeight="1" x14ac:dyDescent="0.35">
      <c r="A3758" s="140">
        <v>45726</v>
      </c>
      <c r="B3758" s="5">
        <v>3</v>
      </c>
      <c r="C3758" s="5"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65"/>
        <v>45726</v>
      </c>
      <c r="L3758" s="5">
        <f t="shared" si="1066"/>
        <v>3</v>
      </c>
      <c r="M3758" s="5">
        <f t="shared" si="1067"/>
        <v>2025</v>
      </c>
      <c r="N3758" s="135">
        <v>460</v>
      </c>
      <c r="O3758" s="141"/>
      <c r="P3758" s="12">
        <f t="shared" si="1070"/>
        <v>460</v>
      </c>
      <c r="Q3758" s="7">
        <v>6178264.3500000015</v>
      </c>
      <c r="R3758" s="44" t="str">
        <f>VLOOKUP(F3758,'Set up'!$A$2:$E$64,5,FALSE)</f>
        <v>Trsf</v>
      </c>
    </row>
    <row r="3759" spans="1:19" ht="16.25" customHeight="1" x14ac:dyDescent="0.35">
      <c r="A3759" s="140">
        <v>45726</v>
      </c>
      <c r="B3759" s="5">
        <v>3</v>
      </c>
      <c r="C3759" s="5"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65"/>
        <v>45726</v>
      </c>
      <c r="L3759" s="5">
        <f t="shared" si="1066"/>
        <v>3</v>
      </c>
      <c r="M3759" s="5">
        <f t="shared" si="1067"/>
        <v>2025</v>
      </c>
      <c r="N3759" s="135">
        <v>1000</v>
      </c>
      <c r="O3759" s="141"/>
      <c r="P3759" s="12">
        <f t="shared" si="1070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5" customHeight="1" x14ac:dyDescent="0.35">
      <c r="A3760" s="140">
        <v>45728</v>
      </c>
      <c r="B3760" s="5">
        <v>3</v>
      </c>
      <c r="C3760" s="5"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65"/>
        <v>45728</v>
      </c>
      <c r="L3760" s="5">
        <f t="shared" si="1066"/>
        <v>3</v>
      </c>
      <c r="M3760" s="5">
        <f t="shared" si="1067"/>
        <v>2025</v>
      </c>
      <c r="N3760" s="135">
        <v>3420</v>
      </c>
      <c r="O3760" s="141"/>
      <c r="P3760" s="12">
        <f t="shared" si="1070"/>
        <v>3420</v>
      </c>
      <c r="Q3760" s="7">
        <v>6182684.3500000015</v>
      </c>
      <c r="R3760" s="44" t="str">
        <f>VLOOKUP(F3760,'Set up'!$A$2:$E$64,5,FALSE)</f>
        <v>Chq</v>
      </c>
    </row>
    <row r="3761" spans="1:19" ht="16.25" customHeight="1" x14ac:dyDescent="0.35">
      <c r="A3761" s="140">
        <v>45728</v>
      </c>
      <c r="B3761" s="5">
        <v>3</v>
      </c>
      <c r="C3761" s="5"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65"/>
        <v>45728</v>
      </c>
      <c r="L3761" s="5">
        <f t="shared" si="1066"/>
        <v>3</v>
      </c>
      <c r="M3761" s="5">
        <f t="shared" si="1067"/>
        <v>2025</v>
      </c>
      <c r="N3761" s="135">
        <v>648</v>
      </c>
      <c r="O3761" s="141"/>
      <c r="P3761" s="12">
        <f t="shared" si="1070"/>
        <v>648</v>
      </c>
      <c r="Q3761" s="7">
        <v>6183332.3500000015</v>
      </c>
      <c r="R3761" s="44" t="str">
        <f>VLOOKUP(F3761,'Set up'!$A$2:$E$64,5,FALSE)</f>
        <v>Chq</v>
      </c>
    </row>
    <row r="3762" spans="1:19" ht="16.25" customHeight="1" x14ac:dyDescent="0.35">
      <c r="A3762" s="140">
        <v>45728</v>
      </c>
      <c r="B3762" s="5">
        <v>3</v>
      </c>
      <c r="C3762" s="5"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65"/>
        <v>45728</v>
      </c>
      <c r="L3762" s="5">
        <f t="shared" si="1066"/>
        <v>3</v>
      </c>
      <c r="M3762" s="5">
        <f t="shared" si="1067"/>
        <v>2025</v>
      </c>
      <c r="N3762" s="135">
        <v>230</v>
      </c>
      <c r="O3762" s="141"/>
      <c r="P3762" s="12">
        <f t="shared" si="1070"/>
        <v>230</v>
      </c>
      <c r="Q3762" s="7">
        <v>6183562.3500000015</v>
      </c>
      <c r="R3762" s="44" t="str">
        <f>VLOOKUP(F3762,'Set up'!$A$2:$E$64,5,FALSE)</f>
        <v>Chq</v>
      </c>
    </row>
    <row r="3763" spans="1:19" ht="16.25" customHeight="1" x14ac:dyDescent="0.35">
      <c r="A3763" s="140">
        <v>45728</v>
      </c>
      <c r="B3763" s="5">
        <v>3</v>
      </c>
      <c r="C3763" s="5"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si="1065"/>
        <v>45728</v>
      </c>
      <c r="L3763" s="5">
        <f t="shared" si="1066"/>
        <v>3</v>
      </c>
      <c r="M3763" s="5">
        <f t="shared" si="1067"/>
        <v>2025</v>
      </c>
      <c r="N3763" s="135">
        <v>325</v>
      </c>
      <c r="O3763" s="141"/>
      <c r="P3763" s="12">
        <f t="shared" si="1070"/>
        <v>325</v>
      </c>
      <c r="Q3763" s="7">
        <v>6183887.3500000015</v>
      </c>
      <c r="R3763" s="44" t="str">
        <f>VLOOKUP(F3763,'Set up'!$A$2:$E$64,5,FALSE)</f>
        <v>Chq</v>
      </c>
    </row>
    <row r="3764" spans="1:19" ht="16.25" customHeight="1" x14ac:dyDescent="0.35">
      <c r="A3764" s="140">
        <v>45729</v>
      </c>
      <c r="B3764" s="5">
        <v>3</v>
      </c>
      <c r="C3764" s="5"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65"/>
        <v>45729</v>
      </c>
      <c r="L3764" s="5">
        <f t="shared" si="1066"/>
        <v>3</v>
      </c>
      <c r="M3764" s="5">
        <f t="shared" si="1067"/>
        <v>2025</v>
      </c>
      <c r="N3764" s="135">
        <v>1755</v>
      </c>
      <c r="O3764" s="141"/>
      <c r="P3764" s="12">
        <f t="shared" si="1070"/>
        <v>1755</v>
      </c>
      <c r="Q3764" s="7">
        <v>6185642.3500000015</v>
      </c>
      <c r="R3764" s="44" t="str">
        <f>VLOOKUP(F3764,'Set up'!$A$2:$E$64,5,FALSE)</f>
        <v>Cash</v>
      </c>
    </row>
    <row r="3765" spans="1:19" ht="16.25" customHeight="1" x14ac:dyDescent="0.35">
      <c r="A3765" s="140">
        <v>45729</v>
      </c>
      <c r="B3765" s="5">
        <v>3</v>
      </c>
      <c r="C3765" s="5"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65"/>
        <v>45729</v>
      </c>
      <c r="L3765" s="5">
        <f t="shared" si="1066"/>
        <v>3</v>
      </c>
      <c r="M3765" s="5">
        <f t="shared" si="1067"/>
        <v>2025</v>
      </c>
      <c r="N3765" s="135">
        <v>555</v>
      </c>
      <c r="O3765" s="141"/>
      <c r="P3765" s="12">
        <f t="shared" si="1070"/>
        <v>555</v>
      </c>
      <c r="Q3765" s="7">
        <v>6186197.3500000015</v>
      </c>
      <c r="R3765" s="44" t="str">
        <f>VLOOKUP(F3765,'Set up'!$A$2:$E$64,5,FALSE)</f>
        <v>Cash</v>
      </c>
    </row>
    <row r="3766" spans="1:19" ht="16.25" customHeight="1" x14ac:dyDescent="0.35">
      <c r="A3766" s="140">
        <v>45729</v>
      </c>
      <c r="B3766" s="5">
        <v>3</v>
      </c>
      <c r="C3766" s="5"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65"/>
        <v>45729</v>
      </c>
      <c r="L3766" s="5">
        <f t="shared" si="1066"/>
        <v>3</v>
      </c>
      <c r="M3766" s="5">
        <f t="shared" si="1067"/>
        <v>2025</v>
      </c>
      <c r="N3766" s="135">
        <v>95</v>
      </c>
      <c r="O3766" s="141"/>
      <c r="P3766" s="12">
        <f t="shared" si="1070"/>
        <v>95</v>
      </c>
      <c r="Q3766" s="7">
        <v>6186292.3500000015</v>
      </c>
      <c r="R3766" s="44" t="str">
        <f>VLOOKUP(F3766,'Set up'!$A$2:$E$64,5,FALSE)</f>
        <v>Cash</v>
      </c>
    </row>
    <row r="3767" spans="1:19" ht="16.25" customHeight="1" x14ac:dyDescent="0.35">
      <c r="A3767" s="140">
        <v>45729</v>
      </c>
      <c r="B3767" s="5">
        <v>3</v>
      </c>
      <c r="C3767" s="5"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65"/>
        <v>45729</v>
      </c>
      <c r="L3767" s="5">
        <f t="shared" si="1066"/>
        <v>3</v>
      </c>
      <c r="M3767" s="5">
        <f t="shared" si="1067"/>
        <v>2025</v>
      </c>
      <c r="N3767" s="135">
        <v>625</v>
      </c>
      <c r="O3767" s="141"/>
      <c r="P3767" s="12">
        <f t="shared" si="1070"/>
        <v>625</v>
      </c>
      <c r="Q3767" s="7">
        <v>6186917.3500000015</v>
      </c>
      <c r="R3767" s="44" t="str">
        <f>VLOOKUP(F3767,'Set up'!$A$2:$E$64,5,FALSE)</f>
        <v>Cash</v>
      </c>
    </row>
    <row r="3768" spans="1:19" ht="16.25" customHeight="1" x14ac:dyDescent="0.35">
      <c r="A3768" s="140">
        <v>45729</v>
      </c>
      <c r="B3768" s="5">
        <v>3</v>
      </c>
      <c r="C3768" s="5"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65"/>
        <v>45729</v>
      </c>
      <c r="L3768" s="5">
        <f t="shared" si="1066"/>
        <v>3</v>
      </c>
      <c r="M3768" s="5">
        <f t="shared" si="1067"/>
        <v>2025</v>
      </c>
      <c r="N3768" s="135">
        <v>1575</v>
      </c>
      <c r="O3768" s="6">
        <f t="shared" ref="O3768:O3769" si="1072">-N3768</f>
        <v>-1575</v>
      </c>
      <c r="P3768" s="12">
        <f t="shared" si="1070"/>
        <v>0</v>
      </c>
      <c r="Q3768" s="7">
        <v>6188492.3500000015</v>
      </c>
      <c r="R3768" s="44" t="str">
        <f>VLOOKUP(F3768,'Set up'!$A$2:$E$64,5,FALSE)</f>
        <v>Trsf</v>
      </c>
      <c r="S3768" s="1" t="s">
        <v>3608</v>
      </c>
    </row>
    <row r="3769" spans="1:19" ht="16.25" customHeight="1" x14ac:dyDescent="0.35">
      <c r="A3769" s="140">
        <v>45729</v>
      </c>
      <c r="B3769" s="5">
        <v>3</v>
      </c>
      <c r="C3769" s="5"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65"/>
        <v>45729</v>
      </c>
      <c r="L3769" s="5">
        <f t="shared" si="1066"/>
        <v>3</v>
      </c>
      <c r="M3769" s="5">
        <f t="shared" si="1067"/>
        <v>2025</v>
      </c>
      <c r="N3769" s="135">
        <v>858.4</v>
      </c>
      <c r="O3769" s="6">
        <f t="shared" si="1072"/>
        <v>-858.4</v>
      </c>
      <c r="P3769" s="12">
        <f t="shared" si="1070"/>
        <v>0</v>
      </c>
      <c r="Q3769" s="7">
        <v>6189350.7500000019</v>
      </c>
      <c r="R3769" s="44" t="str">
        <f>VLOOKUP(F3769,'Set up'!$A$2:$E$64,5,FALSE)</f>
        <v>Trsf</v>
      </c>
      <c r="S3769" s="1" t="s">
        <v>3609</v>
      </c>
    </row>
    <row r="3770" spans="1:19" ht="16.25" customHeight="1" x14ac:dyDescent="0.35">
      <c r="A3770" s="143">
        <v>45730</v>
      </c>
      <c r="B3770" s="144">
        <v>3</v>
      </c>
      <c r="C3770" s="144">
        <v>2025</v>
      </c>
      <c r="D3770" s="145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6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65"/>
        <v>45730</v>
      </c>
      <c r="L3770" s="5">
        <f t="shared" si="1066"/>
        <v>3</v>
      </c>
      <c r="M3770" s="5">
        <f t="shared" si="1067"/>
        <v>2025</v>
      </c>
      <c r="N3770" s="147">
        <v>0</v>
      </c>
      <c r="O3770" s="148"/>
      <c r="P3770" s="34">
        <f t="shared" si="1070"/>
        <v>0</v>
      </c>
      <c r="Q3770" s="149">
        <v>6189350.7500000019</v>
      </c>
      <c r="R3770" s="44" t="str">
        <f>VLOOKUP(F3770,'Set up'!$A$2:$E$64,5,FALSE)</f>
        <v>Chq</v>
      </c>
    </row>
    <row r="3771" spans="1:19" ht="16.25" customHeight="1" x14ac:dyDescent="0.35">
      <c r="A3771" s="140">
        <v>45730</v>
      </c>
      <c r="B3771" s="5">
        <v>3</v>
      </c>
      <c r="C3771" s="5"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65"/>
        <v>45730</v>
      </c>
      <c r="L3771" s="5">
        <f t="shared" si="1066"/>
        <v>3</v>
      </c>
      <c r="M3771" s="5">
        <f t="shared" si="1067"/>
        <v>2025</v>
      </c>
      <c r="N3771" s="135">
        <v>1710</v>
      </c>
      <c r="O3771" s="6">
        <f t="shared" ref="O3771:O3772" si="1073">-N3771</f>
        <v>-1710</v>
      </c>
      <c r="P3771" s="12">
        <f t="shared" si="1070"/>
        <v>0</v>
      </c>
      <c r="Q3771" s="7">
        <v>6191060.7500000019</v>
      </c>
      <c r="R3771" s="44" t="str">
        <f>VLOOKUP(F3771,'Set up'!$A$2:$E$64,5,FALSE)</f>
        <v>Cash</v>
      </c>
      <c r="S3771" s="1" t="s">
        <v>3602</v>
      </c>
    </row>
    <row r="3772" spans="1:19" ht="16.25" customHeight="1" x14ac:dyDescent="0.35">
      <c r="A3772" s="140">
        <v>45730</v>
      </c>
      <c r="B3772" s="5">
        <v>3</v>
      </c>
      <c r="C3772" s="5"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65"/>
        <v>45730</v>
      </c>
      <c r="L3772" s="5">
        <f t="shared" si="1066"/>
        <v>3</v>
      </c>
      <c r="M3772" s="5">
        <f t="shared" si="1067"/>
        <v>2025</v>
      </c>
      <c r="N3772" s="135">
        <v>313.2</v>
      </c>
      <c r="O3772" s="6">
        <f t="shared" si="1073"/>
        <v>-313.2</v>
      </c>
      <c r="P3772" s="12">
        <f t="shared" si="1070"/>
        <v>0</v>
      </c>
      <c r="Q3772" s="7">
        <v>6191373.950000002</v>
      </c>
      <c r="R3772" s="44" t="str">
        <f>VLOOKUP(F3772,'Set up'!$A$2:$E$64,5,FALSE)</f>
        <v>Cash</v>
      </c>
      <c r="S3772" s="1" t="s">
        <v>3602</v>
      </c>
    </row>
    <row r="3773" spans="1:19" ht="16.25" customHeight="1" x14ac:dyDescent="0.35">
      <c r="A3773" s="140">
        <v>45731</v>
      </c>
      <c r="B3773" s="5">
        <v>3</v>
      </c>
      <c r="C3773" s="5"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65"/>
        <v>45731</v>
      </c>
      <c r="L3773" s="5">
        <f t="shared" si="1066"/>
        <v>3</v>
      </c>
      <c r="M3773" s="5">
        <f t="shared" si="1067"/>
        <v>2025</v>
      </c>
      <c r="N3773" s="135">
        <v>187.5</v>
      </c>
      <c r="O3773" s="141"/>
      <c r="P3773" s="12">
        <f t="shared" si="1070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5" customHeight="1" x14ac:dyDescent="0.35">
      <c r="A3774" s="140">
        <v>45731</v>
      </c>
      <c r="B3774" s="5">
        <v>3</v>
      </c>
      <c r="C3774" s="5"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65"/>
        <v>45731</v>
      </c>
      <c r="L3774" s="5">
        <f t="shared" si="1066"/>
        <v>3</v>
      </c>
      <c r="M3774" s="5">
        <f t="shared" si="1067"/>
        <v>2025</v>
      </c>
      <c r="N3774" s="135">
        <v>8100</v>
      </c>
      <c r="O3774" s="141"/>
      <c r="P3774" s="12">
        <f t="shared" si="1070"/>
        <v>8100</v>
      </c>
      <c r="Q3774" s="7">
        <v>6199661.450000002</v>
      </c>
      <c r="R3774" s="44" t="str">
        <f>VLOOKUP(F3774,'Set up'!$A$2:$E$64,5,FALSE)</f>
        <v>Trsf</v>
      </c>
    </row>
    <row r="3775" spans="1:19" ht="16.25" customHeight="1" x14ac:dyDescent="0.35">
      <c r="A3775" s="140">
        <v>45731</v>
      </c>
      <c r="B3775" s="5">
        <v>3</v>
      </c>
      <c r="C3775" s="5"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65"/>
        <v>45731</v>
      </c>
      <c r="L3775" s="5">
        <f t="shared" si="1066"/>
        <v>3</v>
      </c>
      <c r="M3775" s="5">
        <f t="shared" si="1067"/>
        <v>2025</v>
      </c>
      <c r="N3775" s="135">
        <v>975</v>
      </c>
      <c r="O3775" s="141"/>
      <c r="P3775" s="12">
        <f t="shared" si="1070"/>
        <v>975</v>
      </c>
      <c r="Q3775" s="7">
        <v>6200636.450000002</v>
      </c>
      <c r="R3775" s="44" t="str">
        <f>VLOOKUP(F3775,'Set up'!$A$2:$E$64,5,FALSE)</f>
        <v>Trsf</v>
      </c>
    </row>
    <row r="3776" spans="1:19" ht="16.25" customHeight="1" x14ac:dyDescent="0.35">
      <c r="A3776" s="140">
        <v>45733</v>
      </c>
      <c r="B3776" s="5">
        <v>3</v>
      </c>
      <c r="C3776" s="5"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65"/>
        <v>45778</v>
      </c>
      <c r="L3776" s="5">
        <f t="shared" si="1066"/>
        <v>5</v>
      </c>
      <c r="M3776" s="5">
        <f t="shared" si="1067"/>
        <v>2025</v>
      </c>
      <c r="N3776" s="135">
        <v>1755</v>
      </c>
      <c r="O3776" s="141"/>
      <c r="P3776" s="12">
        <f t="shared" si="1070"/>
        <v>1755</v>
      </c>
      <c r="Q3776" s="7">
        <v>6202391.450000002</v>
      </c>
      <c r="R3776" s="44" t="str">
        <f>VLOOKUP(F3776,'Set up'!$A$2:$E$64,5,FALSE)</f>
        <v>PD Chq</v>
      </c>
    </row>
    <row r="3777" spans="1:19" ht="16.25" customHeight="1" x14ac:dyDescent="0.35">
      <c r="A3777" s="140">
        <v>45733</v>
      </c>
      <c r="B3777" s="5">
        <v>3</v>
      </c>
      <c r="C3777" s="5"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65"/>
        <v>45778</v>
      </c>
      <c r="L3777" s="5">
        <f t="shared" si="1066"/>
        <v>5</v>
      </c>
      <c r="M3777" s="5">
        <f t="shared" si="1067"/>
        <v>2025</v>
      </c>
      <c r="N3777" s="135">
        <v>220</v>
      </c>
      <c r="O3777" s="141"/>
      <c r="P3777" s="12">
        <f t="shared" si="1070"/>
        <v>220</v>
      </c>
      <c r="Q3777" s="7">
        <v>6202611.450000002</v>
      </c>
      <c r="R3777" s="44" t="str">
        <f>VLOOKUP(F3777,'Set up'!$A$2:$E$64,5,FALSE)</f>
        <v>PD Chq</v>
      </c>
    </row>
    <row r="3778" spans="1:19" ht="16.25" customHeight="1" x14ac:dyDescent="0.35">
      <c r="A3778" s="140">
        <v>45733</v>
      </c>
      <c r="B3778" s="5">
        <v>3</v>
      </c>
      <c r="C3778" s="5"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65"/>
        <v>45778</v>
      </c>
      <c r="L3778" s="5">
        <f t="shared" si="1066"/>
        <v>5</v>
      </c>
      <c r="M3778" s="5">
        <f t="shared" si="1067"/>
        <v>2025</v>
      </c>
      <c r="N3778" s="135">
        <v>195</v>
      </c>
      <c r="O3778" s="141"/>
      <c r="P3778" s="12">
        <f t="shared" si="1070"/>
        <v>195</v>
      </c>
      <c r="Q3778" s="7">
        <v>6202806.450000002</v>
      </c>
      <c r="R3778" s="44" t="str">
        <f>VLOOKUP(F3778,'Set up'!$A$2:$E$64,5,FALSE)</f>
        <v>PD Chq</v>
      </c>
    </row>
    <row r="3779" spans="1:19" ht="16.25" customHeight="1" x14ac:dyDescent="0.35">
      <c r="A3779" s="140">
        <v>45735</v>
      </c>
      <c r="B3779" s="5">
        <v>3</v>
      </c>
      <c r="C3779" s="5"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65"/>
        <v>45735</v>
      </c>
      <c r="L3779" s="5">
        <f t="shared" si="1066"/>
        <v>3</v>
      </c>
      <c r="M3779" s="5">
        <f t="shared" si="1067"/>
        <v>2025</v>
      </c>
      <c r="N3779" s="135">
        <v>1755</v>
      </c>
      <c r="O3779" s="141"/>
      <c r="P3779" s="12">
        <f t="shared" si="1070"/>
        <v>1755</v>
      </c>
      <c r="Q3779" s="7">
        <v>6204561.450000002</v>
      </c>
      <c r="R3779" s="44" t="str">
        <f>VLOOKUP(F3779,'Set up'!$A$2:$E$64,5,FALSE)</f>
        <v>Trsf</v>
      </c>
    </row>
    <row r="3780" spans="1:19" ht="16.25" customHeight="1" x14ac:dyDescent="0.35">
      <c r="A3780" s="140">
        <v>45735</v>
      </c>
      <c r="B3780" s="5">
        <v>3</v>
      </c>
      <c r="C3780" s="5"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65"/>
        <v>45735</v>
      </c>
      <c r="L3780" s="5">
        <f t="shared" si="1066"/>
        <v>3</v>
      </c>
      <c r="M3780" s="5">
        <f t="shared" si="1067"/>
        <v>2025</v>
      </c>
      <c r="N3780" s="135">
        <v>405</v>
      </c>
      <c r="O3780" s="141"/>
      <c r="P3780" s="12">
        <f t="shared" si="1070"/>
        <v>405</v>
      </c>
      <c r="Q3780" s="7">
        <v>6204966.450000002</v>
      </c>
      <c r="R3780" s="44" t="str">
        <f>VLOOKUP(F3780,'Set up'!$A$2:$E$64,5,FALSE)</f>
        <v>Trsf</v>
      </c>
    </row>
    <row r="3781" spans="1:19" ht="16.25" customHeight="1" x14ac:dyDescent="0.35">
      <c r="A3781" s="140">
        <v>45735</v>
      </c>
      <c r="B3781" s="5">
        <v>3</v>
      </c>
      <c r="C3781" s="5"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65"/>
        <v>45735</v>
      </c>
      <c r="L3781" s="5">
        <f t="shared" si="1066"/>
        <v>3</v>
      </c>
      <c r="M3781" s="5">
        <f t="shared" si="1067"/>
        <v>2025</v>
      </c>
      <c r="N3781" s="135">
        <v>110</v>
      </c>
      <c r="O3781" s="141"/>
      <c r="P3781" s="12">
        <f t="shared" si="1070"/>
        <v>110</v>
      </c>
      <c r="Q3781" s="7">
        <v>6205076.450000002</v>
      </c>
      <c r="R3781" s="44" t="str">
        <f>VLOOKUP(F3781,'Set up'!$A$2:$E$64,5,FALSE)</f>
        <v>Trsf</v>
      </c>
    </row>
    <row r="3782" spans="1:19" ht="16.25" customHeight="1" x14ac:dyDescent="0.35">
      <c r="A3782" s="140">
        <v>45735</v>
      </c>
      <c r="B3782" s="5">
        <v>3</v>
      </c>
      <c r="C3782" s="5"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65"/>
        <v>45735</v>
      </c>
      <c r="L3782" s="5">
        <f t="shared" si="1066"/>
        <v>3</v>
      </c>
      <c r="M3782" s="5">
        <f t="shared" si="1067"/>
        <v>2025</v>
      </c>
      <c r="N3782" s="135">
        <v>390</v>
      </c>
      <c r="O3782" s="141"/>
      <c r="P3782" s="12">
        <f t="shared" si="1070"/>
        <v>390</v>
      </c>
      <c r="Q3782" s="7">
        <v>6205466.450000002</v>
      </c>
      <c r="R3782" s="44" t="str">
        <f>VLOOKUP(F3782,'Set up'!$A$2:$E$64,5,FALSE)</f>
        <v>Trsf</v>
      </c>
    </row>
    <row r="3783" spans="1:19" ht="16.25" customHeight="1" x14ac:dyDescent="0.35">
      <c r="A3783" s="140">
        <v>45735</v>
      </c>
      <c r="B3783" s="5">
        <v>3</v>
      </c>
      <c r="C3783" s="5"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65"/>
        <v>45735</v>
      </c>
      <c r="L3783" s="5">
        <f t="shared" si="1066"/>
        <v>3</v>
      </c>
      <c r="M3783" s="5">
        <f t="shared" si="1067"/>
        <v>2025</v>
      </c>
      <c r="N3783" s="135">
        <v>125</v>
      </c>
      <c r="O3783" s="141"/>
      <c r="P3783" s="12">
        <f t="shared" si="1070"/>
        <v>125</v>
      </c>
      <c r="Q3783" s="7">
        <v>6205591.450000002</v>
      </c>
      <c r="R3783" s="44" t="str">
        <f>VLOOKUP(F3783,'Set up'!$A$2:$E$64,5,FALSE)</f>
        <v>Trsf</v>
      </c>
    </row>
    <row r="3784" spans="1:19" ht="16.25" customHeight="1" x14ac:dyDescent="0.35">
      <c r="A3784" s="140">
        <v>45735</v>
      </c>
      <c r="B3784" s="5">
        <v>3</v>
      </c>
      <c r="C3784" s="5"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65"/>
        <v>45735</v>
      </c>
      <c r="L3784" s="5">
        <f t="shared" si="1066"/>
        <v>3</v>
      </c>
      <c r="M3784" s="5">
        <f t="shared" si="1067"/>
        <v>2025</v>
      </c>
      <c r="N3784" s="135">
        <v>420</v>
      </c>
      <c r="O3784" s="141"/>
      <c r="P3784" s="12">
        <f t="shared" si="1070"/>
        <v>420</v>
      </c>
      <c r="Q3784" s="7">
        <v>6206011.450000002</v>
      </c>
      <c r="R3784" s="44" t="str">
        <f>VLOOKUP(F3784,'Set up'!$A$2:$E$64,5,FALSE)</f>
        <v>Trsf</v>
      </c>
    </row>
    <row r="3785" spans="1:19" ht="16.25" customHeight="1" x14ac:dyDescent="0.35">
      <c r="A3785" s="143">
        <v>45735</v>
      </c>
      <c r="B3785" s="144">
        <v>3</v>
      </c>
      <c r="C3785" s="144">
        <v>2025</v>
      </c>
      <c r="D3785" s="145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6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ref="K3785:K3830" si="1074">A3785+J3785</f>
        <v>45735</v>
      </c>
      <c r="L3785" s="5">
        <f t="shared" ref="L3785:L3830" si="1075">MONTH(K3785)</f>
        <v>3</v>
      </c>
      <c r="M3785" s="5">
        <f t="shared" ref="M3785:M3830" si="1076">YEAR(K3785)</f>
        <v>2025</v>
      </c>
      <c r="N3785" s="147">
        <v>0</v>
      </c>
      <c r="O3785" s="148"/>
      <c r="P3785" s="34">
        <f t="shared" si="1070"/>
        <v>0</v>
      </c>
      <c r="Q3785" s="149">
        <v>6206011.450000002</v>
      </c>
      <c r="R3785" s="44" t="str">
        <f>VLOOKUP(F3785,'Set up'!$A$2:$E$64,5,FALSE)</f>
        <v>Trsf</v>
      </c>
    </row>
    <row r="3786" spans="1:19" ht="16.25" customHeight="1" x14ac:dyDescent="0.35">
      <c r="A3786" s="140">
        <v>45736</v>
      </c>
      <c r="B3786" s="5">
        <v>3</v>
      </c>
      <c r="C3786" s="5"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74"/>
        <v>45736</v>
      </c>
      <c r="L3786" s="5">
        <f t="shared" si="1075"/>
        <v>3</v>
      </c>
      <c r="M3786" s="5">
        <f t="shared" si="1076"/>
        <v>2025</v>
      </c>
      <c r="N3786" s="135">
        <v>1597.5</v>
      </c>
      <c r="O3786" s="6">
        <f t="shared" ref="O3786" si="1077">-N3786</f>
        <v>-1597.5</v>
      </c>
      <c r="P3786" s="12">
        <f t="shared" si="1070"/>
        <v>0</v>
      </c>
      <c r="Q3786" s="7">
        <v>6207608.950000002</v>
      </c>
      <c r="R3786" s="44" t="str">
        <f>VLOOKUP(F3786,'Set up'!$A$2:$E$64,5,FALSE)</f>
        <v>Cash</v>
      </c>
      <c r="S3786" s="1" t="s">
        <v>3603</v>
      </c>
    </row>
    <row r="3787" spans="1:19" ht="16.25" customHeight="1" x14ac:dyDescent="0.35">
      <c r="A3787" s="140">
        <v>45736</v>
      </c>
      <c r="B3787" s="5">
        <v>3</v>
      </c>
      <c r="C3787" s="5"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74"/>
        <v>45736</v>
      </c>
      <c r="L3787" s="5">
        <f t="shared" si="1075"/>
        <v>3</v>
      </c>
      <c r="M3787" s="5">
        <f t="shared" si="1076"/>
        <v>2025</v>
      </c>
      <c r="N3787" s="135">
        <v>313.2</v>
      </c>
      <c r="O3787" s="141">
        <f>-303.2</f>
        <v>-303.2</v>
      </c>
      <c r="P3787" s="12">
        <f t="shared" si="1070"/>
        <v>10</v>
      </c>
      <c r="Q3787" s="7">
        <v>6207922.1500000022</v>
      </c>
      <c r="R3787" s="44" t="str">
        <f>VLOOKUP(F3787,'Set up'!$A$2:$E$64,5,FALSE)</f>
        <v>Cash</v>
      </c>
      <c r="S3787" s="1" t="s">
        <v>3604</v>
      </c>
    </row>
    <row r="3788" spans="1:19" ht="16.25" customHeight="1" x14ac:dyDescent="0.35">
      <c r="A3788" s="140">
        <v>45736</v>
      </c>
      <c r="B3788" s="5">
        <v>3</v>
      </c>
      <c r="C3788" s="5"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74"/>
        <v>45736</v>
      </c>
      <c r="L3788" s="5">
        <f t="shared" si="1075"/>
        <v>3</v>
      </c>
      <c r="M3788" s="5">
        <f t="shared" si="1076"/>
        <v>2025</v>
      </c>
      <c r="N3788" s="135">
        <v>115</v>
      </c>
      <c r="O3788" s="141"/>
      <c r="P3788" s="12">
        <f t="shared" si="1070"/>
        <v>115</v>
      </c>
      <c r="Q3788" s="7">
        <v>6208037.1500000022</v>
      </c>
      <c r="R3788" s="44" t="str">
        <f>VLOOKUP(F3788,'Set up'!$A$2:$E$64,5,FALSE)</f>
        <v>Cash</v>
      </c>
    </row>
    <row r="3789" spans="1:19" ht="16.25" customHeight="1" x14ac:dyDescent="0.35">
      <c r="A3789" s="140">
        <v>45736</v>
      </c>
      <c r="B3789" s="5">
        <v>3</v>
      </c>
      <c r="C3789" s="5"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74"/>
        <v>45736</v>
      </c>
      <c r="L3789" s="5">
        <f t="shared" si="1075"/>
        <v>3</v>
      </c>
      <c r="M3789" s="5">
        <f t="shared" si="1076"/>
        <v>2025</v>
      </c>
      <c r="N3789" s="135">
        <v>115</v>
      </c>
      <c r="O3789" s="141"/>
      <c r="P3789" s="12">
        <f t="shared" si="1070"/>
        <v>115</v>
      </c>
      <c r="Q3789" s="7">
        <v>6208152.1500000022</v>
      </c>
      <c r="R3789" s="44" t="str">
        <f>VLOOKUP(F3789,'Set up'!$A$2:$E$64,5,FALSE)</f>
        <v>Cash</v>
      </c>
    </row>
    <row r="3790" spans="1:19" ht="16.25" customHeight="1" x14ac:dyDescent="0.35">
      <c r="A3790" s="140">
        <v>45736</v>
      </c>
      <c r="B3790" s="5">
        <v>3</v>
      </c>
      <c r="C3790" s="5"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74"/>
        <v>45736</v>
      </c>
      <c r="L3790" s="5">
        <f t="shared" si="1075"/>
        <v>3</v>
      </c>
      <c r="M3790" s="5">
        <f t="shared" si="1076"/>
        <v>2025</v>
      </c>
      <c r="N3790" s="135">
        <v>60</v>
      </c>
      <c r="O3790" s="141"/>
      <c r="P3790" s="12">
        <f t="shared" si="1070"/>
        <v>60</v>
      </c>
      <c r="Q3790" s="7">
        <v>6208212.1500000022</v>
      </c>
      <c r="R3790" s="44" t="str">
        <f>VLOOKUP(F3790,'Set up'!$A$2:$E$64,5,FALSE)</f>
        <v>Cash</v>
      </c>
    </row>
    <row r="3791" spans="1:19" ht="16.25" customHeight="1" x14ac:dyDescent="0.35">
      <c r="A3791" s="140">
        <v>45736</v>
      </c>
      <c r="B3791" s="5">
        <v>3</v>
      </c>
      <c r="C3791" s="5"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74"/>
        <v>45736</v>
      </c>
      <c r="L3791" s="5">
        <f t="shared" si="1075"/>
        <v>3</v>
      </c>
      <c r="M3791" s="5">
        <f t="shared" si="1076"/>
        <v>2025</v>
      </c>
      <c r="N3791" s="135">
        <v>187.5</v>
      </c>
      <c r="O3791" s="141"/>
      <c r="P3791" s="12">
        <f t="shared" si="1070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5" customHeight="1" x14ac:dyDescent="0.35">
      <c r="A3792" s="140">
        <v>45736</v>
      </c>
      <c r="B3792" s="5">
        <v>3</v>
      </c>
      <c r="C3792" s="5"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74"/>
        <v>45736</v>
      </c>
      <c r="L3792" s="5">
        <f t="shared" si="1075"/>
        <v>3</v>
      </c>
      <c r="M3792" s="5">
        <f t="shared" si="1076"/>
        <v>2025</v>
      </c>
      <c r="N3792" s="135">
        <v>11340</v>
      </c>
      <c r="O3792" s="141"/>
      <c r="P3792" s="12">
        <f t="shared" si="1070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5" customHeight="1" x14ac:dyDescent="0.35">
      <c r="A3793" s="140">
        <v>45736</v>
      </c>
      <c r="B3793" s="5">
        <v>3</v>
      </c>
      <c r="C3793" s="5"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74"/>
        <v>45736</v>
      </c>
      <c r="L3793" s="5">
        <f t="shared" si="1075"/>
        <v>3</v>
      </c>
      <c r="M3793" s="5">
        <f t="shared" si="1076"/>
        <v>2025</v>
      </c>
      <c r="N3793" s="135">
        <v>3862.8</v>
      </c>
      <c r="O3793" s="141"/>
      <c r="P3793" s="12">
        <f t="shared" si="1070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5" customHeight="1" x14ac:dyDescent="0.35">
      <c r="A3794" s="140">
        <v>45736</v>
      </c>
      <c r="B3794" s="5">
        <v>3</v>
      </c>
      <c r="C3794" s="5"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74"/>
        <v>45736</v>
      </c>
      <c r="L3794" s="5">
        <f t="shared" si="1075"/>
        <v>3</v>
      </c>
      <c r="M3794" s="5">
        <f t="shared" si="1076"/>
        <v>2025</v>
      </c>
      <c r="N3794" s="135">
        <v>2227.5</v>
      </c>
      <c r="O3794" s="141"/>
      <c r="P3794" s="12">
        <f t="shared" si="1070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5" customHeight="1" x14ac:dyDescent="0.35">
      <c r="A3795" s="140">
        <v>45736</v>
      </c>
      <c r="B3795" s="5">
        <v>3</v>
      </c>
      <c r="C3795" s="5"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74"/>
        <v>45736</v>
      </c>
      <c r="L3795" s="5">
        <f t="shared" si="1075"/>
        <v>3</v>
      </c>
      <c r="M3795" s="5">
        <f t="shared" si="1076"/>
        <v>2025</v>
      </c>
      <c r="N3795" s="135">
        <v>460</v>
      </c>
      <c r="O3795" s="141"/>
      <c r="P3795" s="12">
        <f t="shared" si="1070"/>
        <v>460</v>
      </c>
      <c r="Q3795" s="7">
        <v>6226289.950000002</v>
      </c>
      <c r="R3795" s="44" t="str">
        <f>VLOOKUP(F3795,'Set up'!$A$2:$E$64,5,FALSE)</f>
        <v>Trsf</v>
      </c>
    </row>
    <row r="3796" spans="1:19" ht="16.25" customHeight="1" x14ac:dyDescent="0.35">
      <c r="A3796" s="140">
        <v>45738</v>
      </c>
      <c r="B3796" s="5">
        <v>3</v>
      </c>
      <c r="C3796" s="5"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74"/>
        <v>45738</v>
      </c>
      <c r="L3796" s="5">
        <f t="shared" si="1075"/>
        <v>3</v>
      </c>
      <c r="M3796" s="5">
        <f t="shared" si="1076"/>
        <v>2025</v>
      </c>
      <c r="N3796" s="135">
        <v>990</v>
      </c>
      <c r="O3796" s="141"/>
      <c r="P3796" s="12">
        <f t="shared" si="1070"/>
        <v>990</v>
      </c>
      <c r="Q3796" s="7">
        <v>6227279.950000002</v>
      </c>
      <c r="R3796" s="44" t="str">
        <f>VLOOKUP(F3796,'Set up'!$A$2:$E$64,5,FALSE)</f>
        <v>Trsf</v>
      </c>
    </row>
    <row r="3797" spans="1:19" ht="16.25" customHeight="1" x14ac:dyDescent="0.35">
      <c r="A3797" s="140">
        <v>45738</v>
      </c>
      <c r="B3797" s="5">
        <v>3</v>
      </c>
      <c r="C3797" s="5"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74"/>
        <v>45738</v>
      </c>
      <c r="L3797" s="5">
        <f t="shared" si="1075"/>
        <v>3</v>
      </c>
      <c r="M3797" s="5">
        <f t="shared" si="1076"/>
        <v>2025</v>
      </c>
      <c r="N3797" s="135">
        <v>1000</v>
      </c>
      <c r="O3797" s="141"/>
      <c r="P3797" s="12">
        <f t="shared" si="1070"/>
        <v>1000</v>
      </c>
      <c r="Q3797" s="7">
        <v>6228279.950000002</v>
      </c>
      <c r="R3797" s="44" t="str">
        <f>VLOOKUP(F3797,'Set up'!$A$2:$E$64,5,FALSE)</f>
        <v>Trsf</v>
      </c>
    </row>
    <row r="3798" spans="1:19" ht="16.25" customHeight="1" x14ac:dyDescent="0.35">
      <c r="A3798" s="140">
        <v>45740</v>
      </c>
      <c r="B3798" s="5">
        <v>3</v>
      </c>
      <c r="C3798" s="5"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74"/>
        <v>45740</v>
      </c>
      <c r="L3798" s="5">
        <f t="shared" si="1075"/>
        <v>3</v>
      </c>
      <c r="M3798" s="5">
        <f t="shared" si="1076"/>
        <v>2025</v>
      </c>
      <c r="N3798" s="135">
        <v>1642.5</v>
      </c>
      <c r="O3798" s="6">
        <f t="shared" ref="O3798:O3801" si="1078">-N3798</f>
        <v>-1642.5</v>
      </c>
      <c r="P3798" s="12">
        <f t="shared" si="1070"/>
        <v>0</v>
      </c>
      <c r="Q3798" s="7">
        <v>6229922.450000002</v>
      </c>
      <c r="R3798" s="44" t="str">
        <f>VLOOKUP(F3798,'Set up'!$A$2:$E$64,5,FALSE)</f>
        <v>Cash</v>
      </c>
      <c r="S3798" s="1" t="s">
        <v>3605</v>
      </c>
    </row>
    <row r="3799" spans="1:19" ht="16.25" customHeight="1" x14ac:dyDescent="0.35">
      <c r="A3799" s="140">
        <v>45740</v>
      </c>
      <c r="B3799" s="5">
        <v>3</v>
      </c>
      <c r="C3799" s="5"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74"/>
        <v>45740</v>
      </c>
      <c r="L3799" s="5">
        <f t="shared" si="1075"/>
        <v>3</v>
      </c>
      <c r="M3799" s="5">
        <f t="shared" si="1076"/>
        <v>2025</v>
      </c>
      <c r="N3799" s="135">
        <v>313.2</v>
      </c>
      <c r="O3799" s="6">
        <f t="shared" si="1078"/>
        <v>-313.2</v>
      </c>
      <c r="P3799" s="12">
        <f t="shared" si="1070"/>
        <v>0</v>
      </c>
      <c r="Q3799" s="7">
        <v>6230235.6500000022</v>
      </c>
      <c r="R3799" s="44" t="str">
        <f>VLOOKUP(F3799,'Set up'!$A$2:$E$64,5,FALSE)</f>
        <v>Cash</v>
      </c>
      <c r="S3799" s="1" t="s">
        <v>3605</v>
      </c>
    </row>
    <row r="3800" spans="1:19" ht="16.25" customHeight="1" x14ac:dyDescent="0.35">
      <c r="A3800" s="140">
        <v>45740</v>
      </c>
      <c r="B3800" s="5">
        <v>3</v>
      </c>
      <c r="C3800" s="5"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74"/>
        <v>45740</v>
      </c>
      <c r="L3800" s="5">
        <f t="shared" si="1075"/>
        <v>3</v>
      </c>
      <c r="M3800" s="5">
        <f t="shared" si="1076"/>
        <v>2025</v>
      </c>
      <c r="N3800" s="135">
        <v>115</v>
      </c>
      <c r="O3800" s="6">
        <f t="shared" si="1078"/>
        <v>-115</v>
      </c>
      <c r="P3800" s="12">
        <f t="shared" si="1070"/>
        <v>0</v>
      </c>
      <c r="Q3800" s="7">
        <v>6230350.6500000022</v>
      </c>
      <c r="R3800" s="44" t="str">
        <f>VLOOKUP(F3800,'Set up'!$A$2:$E$64,5,FALSE)</f>
        <v>Cash</v>
      </c>
      <c r="S3800" s="1" t="s">
        <v>3605</v>
      </c>
    </row>
    <row r="3801" spans="1:19" ht="16.25" customHeight="1" x14ac:dyDescent="0.35">
      <c r="A3801" s="140">
        <v>45740</v>
      </c>
      <c r="B3801" s="5">
        <v>3</v>
      </c>
      <c r="C3801" s="5"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74"/>
        <v>45740</v>
      </c>
      <c r="L3801" s="5">
        <f t="shared" si="1075"/>
        <v>3</v>
      </c>
      <c r="M3801" s="5">
        <f t="shared" si="1076"/>
        <v>2025</v>
      </c>
      <c r="N3801" s="135">
        <v>172.5</v>
      </c>
      <c r="O3801" s="6">
        <f t="shared" si="1078"/>
        <v>-172.5</v>
      </c>
      <c r="P3801" s="12">
        <f t="shared" si="1070"/>
        <v>0</v>
      </c>
      <c r="Q3801" s="7">
        <v>6230523.1500000022</v>
      </c>
      <c r="R3801" s="44" t="str">
        <f>VLOOKUP(F3801,'Set up'!$A$2:$E$64,5,FALSE)</f>
        <v>Cash</v>
      </c>
      <c r="S3801" s="1" t="s">
        <v>3605</v>
      </c>
    </row>
    <row r="3802" spans="1:19" ht="16.25" customHeight="1" x14ac:dyDescent="0.35">
      <c r="A3802" s="140">
        <v>45740</v>
      </c>
      <c r="B3802" s="5">
        <v>3</v>
      </c>
      <c r="C3802" s="5"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74"/>
        <v>45740</v>
      </c>
      <c r="L3802" s="5">
        <f t="shared" si="1075"/>
        <v>3</v>
      </c>
      <c r="M3802" s="5">
        <f t="shared" si="1076"/>
        <v>2025</v>
      </c>
      <c r="N3802" s="135">
        <v>375</v>
      </c>
      <c r="O3802" s="141"/>
      <c r="P3802" s="12">
        <f t="shared" si="1070"/>
        <v>375</v>
      </c>
      <c r="Q3802" s="7">
        <v>6230898.1500000022</v>
      </c>
      <c r="R3802" s="44" t="str">
        <f>VLOOKUP(F3802,'Set up'!$A$2:$E$64,5,FALSE)</f>
        <v>Trsf</v>
      </c>
    </row>
    <row r="3803" spans="1:19" ht="16.25" customHeight="1" x14ac:dyDescent="0.35">
      <c r="A3803" s="140">
        <v>45740</v>
      </c>
      <c r="B3803" s="5">
        <v>3</v>
      </c>
      <c r="C3803" s="5"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74"/>
        <v>45740</v>
      </c>
      <c r="L3803" s="5">
        <f t="shared" si="1075"/>
        <v>3</v>
      </c>
      <c r="M3803" s="5">
        <f t="shared" si="1076"/>
        <v>2025</v>
      </c>
      <c r="N3803" s="135">
        <v>19440</v>
      </c>
      <c r="O3803" s="141"/>
      <c r="P3803" s="12">
        <f t="shared" si="1070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5" customHeight="1" x14ac:dyDescent="0.35">
      <c r="A3804" s="140">
        <v>45740</v>
      </c>
      <c r="B3804" s="5">
        <v>3</v>
      </c>
      <c r="C3804" s="5"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74"/>
        <v>45740</v>
      </c>
      <c r="L3804" s="5">
        <f t="shared" si="1075"/>
        <v>3</v>
      </c>
      <c r="M3804" s="5">
        <f t="shared" si="1076"/>
        <v>2025</v>
      </c>
      <c r="N3804" s="135">
        <v>8584</v>
      </c>
      <c r="O3804" s="141"/>
      <c r="P3804" s="12">
        <f t="shared" si="1070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5" customHeight="1" x14ac:dyDescent="0.35">
      <c r="A3805" s="140">
        <v>45740</v>
      </c>
      <c r="B3805" s="5">
        <v>3</v>
      </c>
      <c r="C3805" s="5"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74"/>
        <v>45740</v>
      </c>
      <c r="L3805" s="5">
        <f t="shared" si="1075"/>
        <v>3</v>
      </c>
      <c r="M3805" s="5">
        <f t="shared" si="1076"/>
        <v>2025</v>
      </c>
      <c r="N3805" s="135">
        <v>4950</v>
      </c>
      <c r="O3805" s="141"/>
      <c r="P3805" s="12">
        <f t="shared" si="1070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5" customHeight="1" x14ac:dyDescent="0.35">
      <c r="A3806" s="140">
        <v>45740</v>
      </c>
      <c r="B3806" s="5">
        <v>3</v>
      </c>
      <c r="C3806" s="5"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74"/>
        <v>45740</v>
      </c>
      <c r="L3806" s="5">
        <f t="shared" si="1075"/>
        <v>3</v>
      </c>
      <c r="M3806" s="5">
        <f t="shared" si="1076"/>
        <v>2025</v>
      </c>
      <c r="N3806" s="135">
        <v>460</v>
      </c>
      <c r="O3806" s="141"/>
      <c r="P3806" s="12">
        <f t="shared" si="1070"/>
        <v>460</v>
      </c>
      <c r="Q3806" s="7">
        <v>6264332.1500000022</v>
      </c>
      <c r="R3806" s="44" t="str">
        <f>VLOOKUP(F3806,'Set up'!$A$2:$E$64,5,FALSE)</f>
        <v>Trsf</v>
      </c>
    </row>
    <row r="3807" spans="1:19" ht="16.25" customHeight="1" x14ac:dyDescent="0.35">
      <c r="A3807" s="140">
        <v>45740</v>
      </c>
      <c r="B3807" s="5">
        <v>3</v>
      </c>
      <c r="C3807" s="5"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74"/>
        <v>45740</v>
      </c>
      <c r="L3807" s="5">
        <f t="shared" si="1075"/>
        <v>3</v>
      </c>
      <c r="M3807" s="5">
        <f t="shared" si="1076"/>
        <v>2025</v>
      </c>
      <c r="N3807" s="135">
        <v>975</v>
      </c>
      <c r="O3807" s="141"/>
      <c r="P3807" s="12">
        <f t="shared" si="1070"/>
        <v>975</v>
      </c>
      <c r="Q3807" s="7">
        <v>6265307.1500000022</v>
      </c>
      <c r="R3807" s="44" t="str">
        <f>VLOOKUP(F3807,'Set up'!$A$2:$E$64,5,FALSE)</f>
        <v>Trsf</v>
      </c>
    </row>
    <row r="3808" spans="1:19" ht="16.25" customHeight="1" x14ac:dyDescent="0.35">
      <c r="A3808" s="140">
        <v>45743</v>
      </c>
      <c r="B3808" s="5">
        <v>3</v>
      </c>
      <c r="C3808" s="5"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74"/>
        <v>45743</v>
      </c>
      <c r="L3808" s="5">
        <f t="shared" si="1075"/>
        <v>3</v>
      </c>
      <c r="M3808" s="5">
        <f t="shared" si="1076"/>
        <v>2025</v>
      </c>
      <c r="N3808" s="135">
        <v>810</v>
      </c>
      <c r="O3808" s="6">
        <f t="shared" ref="O3808:O3812" si="1079">-N3808</f>
        <v>-810</v>
      </c>
      <c r="P3808" s="6">
        <f t="shared" ref="P3808:P3830" si="1080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3598</v>
      </c>
    </row>
    <row r="3809" spans="1:19" ht="16.25" customHeight="1" x14ac:dyDescent="0.35">
      <c r="A3809" s="140">
        <v>45743</v>
      </c>
      <c r="B3809" s="5">
        <v>3</v>
      </c>
      <c r="C3809" s="5"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74"/>
        <v>45743</v>
      </c>
      <c r="L3809" s="5">
        <f t="shared" si="1075"/>
        <v>3</v>
      </c>
      <c r="M3809" s="5">
        <f t="shared" si="1076"/>
        <v>2025</v>
      </c>
      <c r="N3809" s="135">
        <v>1400</v>
      </c>
      <c r="O3809" s="6">
        <f t="shared" si="1079"/>
        <v>-1400</v>
      </c>
      <c r="P3809" s="6">
        <f t="shared" si="1080"/>
        <v>0</v>
      </c>
      <c r="Q3809" s="7">
        <v>6267517.1500000022</v>
      </c>
      <c r="R3809" s="44" t="str">
        <f>VLOOKUP(F3809,'Set up'!$A$2:$E$64,5,FALSE)</f>
        <v>Chq</v>
      </c>
      <c r="S3809" s="1" t="s">
        <v>3598</v>
      </c>
    </row>
    <row r="3810" spans="1:19" ht="16.25" customHeight="1" x14ac:dyDescent="0.35">
      <c r="A3810" s="140">
        <v>45743</v>
      </c>
      <c r="B3810" s="5">
        <v>3</v>
      </c>
      <c r="C3810" s="5"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74"/>
        <v>45743</v>
      </c>
      <c r="L3810" s="5">
        <f t="shared" si="1075"/>
        <v>3</v>
      </c>
      <c r="M3810" s="5">
        <f t="shared" si="1076"/>
        <v>2025</v>
      </c>
      <c r="N3810" s="135">
        <v>55.2</v>
      </c>
      <c r="O3810" s="6">
        <f t="shared" si="1079"/>
        <v>-55.2</v>
      </c>
      <c r="P3810" s="6">
        <f t="shared" si="1080"/>
        <v>0</v>
      </c>
      <c r="Q3810" s="7">
        <v>6267572.3500000024</v>
      </c>
      <c r="R3810" s="44" t="str">
        <f>VLOOKUP(F3810,'Set up'!$A$2:$E$64,5,FALSE)</f>
        <v>Chq</v>
      </c>
      <c r="S3810" s="1" t="s">
        <v>3598</v>
      </c>
    </row>
    <row r="3811" spans="1:19" ht="16.25" customHeight="1" x14ac:dyDescent="0.35">
      <c r="A3811" s="140">
        <v>45743</v>
      </c>
      <c r="B3811" s="5">
        <v>3</v>
      </c>
      <c r="C3811" s="5"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74"/>
        <v>45743</v>
      </c>
      <c r="L3811" s="5">
        <f t="shared" si="1075"/>
        <v>3</v>
      </c>
      <c r="M3811" s="5">
        <f t="shared" si="1076"/>
        <v>2025</v>
      </c>
      <c r="N3811" s="135">
        <v>1720</v>
      </c>
      <c r="O3811" s="6">
        <f t="shared" si="1079"/>
        <v>-1720</v>
      </c>
      <c r="P3811" s="6">
        <f t="shared" si="1080"/>
        <v>0</v>
      </c>
      <c r="Q3811" s="7">
        <v>6269292.3500000024</v>
      </c>
      <c r="R3811" s="44" t="str">
        <f>VLOOKUP(F3811,'Set up'!$A$2:$E$64,5,FALSE)</f>
        <v>Chq</v>
      </c>
      <c r="S3811" s="1" t="s">
        <v>3598</v>
      </c>
    </row>
    <row r="3812" spans="1:19" ht="16.25" customHeight="1" x14ac:dyDescent="0.35">
      <c r="A3812" s="140">
        <v>45743</v>
      </c>
      <c r="B3812" s="5">
        <v>3</v>
      </c>
      <c r="C3812" s="5"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si="1074"/>
        <v>45743</v>
      </c>
      <c r="L3812" s="5">
        <f t="shared" si="1075"/>
        <v>3</v>
      </c>
      <c r="M3812" s="5">
        <f t="shared" si="1076"/>
        <v>2025</v>
      </c>
      <c r="N3812" s="135">
        <v>2838</v>
      </c>
      <c r="O3812" s="6">
        <f t="shared" si="1079"/>
        <v>-2838</v>
      </c>
      <c r="P3812" s="6">
        <f t="shared" si="1080"/>
        <v>0</v>
      </c>
      <c r="Q3812" s="7">
        <v>6272130.3500000024</v>
      </c>
      <c r="R3812" s="44" t="str">
        <f>VLOOKUP(F3812,'Set up'!$A$2:$E$64,5,FALSE)</f>
        <v>Chq</v>
      </c>
      <c r="S3812" s="1" t="s">
        <v>3598</v>
      </c>
    </row>
    <row r="3813" spans="1:19" ht="16.25" customHeight="1" x14ac:dyDescent="0.35">
      <c r="A3813" s="140">
        <v>45744</v>
      </c>
      <c r="B3813" s="5">
        <v>3</v>
      </c>
      <c r="C3813" s="5"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74"/>
        <v>45744</v>
      </c>
      <c r="L3813" s="5">
        <f t="shared" si="1075"/>
        <v>3</v>
      </c>
      <c r="M3813" s="5">
        <f t="shared" si="1076"/>
        <v>2025</v>
      </c>
      <c r="N3813" s="135">
        <v>375</v>
      </c>
      <c r="O3813" s="141"/>
      <c r="P3813" s="12">
        <f t="shared" si="1080"/>
        <v>375</v>
      </c>
      <c r="Q3813" s="7">
        <v>6272505.3500000024</v>
      </c>
      <c r="R3813" s="44" t="str">
        <f>VLOOKUP(F3813,'Set up'!$A$2:$E$64,5,FALSE)</f>
        <v>Trsf</v>
      </c>
    </row>
    <row r="3814" spans="1:19" ht="16.25" customHeight="1" x14ac:dyDescent="0.35">
      <c r="A3814" s="140">
        <v>45744</v>
      </c>
      <c r="B3814" s="5">
        <v>3</v>
      </c>
      <c r="C3814" s="5"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74"/>
        <v>45744</v>
      </c>
      <c r="L3814" s="5">
        <f t="shared" si="1075"/>
        <v>3</v>
      </c>
      <c r="M3814" s="5">
        <f t="shared" si="1076"/>
        <v>2025</v>
      </c>
      <c r="N3814" s="135">
        <v>19440</v>
      </c>
      <c r="O3814" s="141"/>
      <c r="P3814" s="12">
        <f t="shared" si="1080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5" customHeight="1" x14ac:dyDescent="0.35">
      <c r="A3815" s="140">
        <v>45744</v>
      </c>
      <c r="B3815" s="5">
        <v>3</v>
      </c>
      <c r="C3815" s="5"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74"/>
        <v>45744</v>
      </c>
      <c r="L3815" s="5">
        <f t="shared" si="1075"/>
        <v>3</v>
      </c>
      <c r="M3815" s="5">
        <f t="shared" si="1076"/>
        <v>2025</v>
      </c>
      <c r="N3815" s="135">
        <v>7725.6</v>
      </c>
      <c r="O3815" s="141"/>
      <c r="P3815" s="12">
        <f t="shared" si="1080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5" customHeight="1" x14ac:dyDescent="0.35">
      <c r="A3816" s="140">
        <v>45744</v>
      </c>
      <c r="B3816" s="5">
        <v>3</v>
      </c>
      <c r="C3816" s="5"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74"/>
        <v>45744</v>
      </c>
      <c r="L3816" s="5">
        <f t="shared" si="1075"/>
        <v>3</v>
      </c>
      <c r="M3816" s="5">
        <f t="shared" si="1076"/>
        <v>2025</v>
      </c>
      <c r="N3816" s="135">
        <v>2475</v>
      </c>
      <c r="O3816" s="141"/>
      <c r="P3816" s="12">
        <f t="shared" si="1080"/>
        <v>2475</v>
      </c>
      <c r="Q3816" s="7">
        <v>6302145.950000002</v>
      </c>
      <c r="R3816" s="44" t="str">
        <f>VLOOKUP(F3816,'Set up'!$A$2:$E$64,5,FALSE)</f>
        <v>Trsf</v>
      </c>
    </row>
    <row r="3817" spans="1:19" ht="16.25" customHeight="1" x14ac:dyDescent="0.35">
      <c r="A3817" s="140">
        <v>45744</v>
      </c>
      <c r="B3817" s="5">
        <v>3</v>
      </c>
      <c r="C3817" s="5"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74"/>
        <v>45744</v>
      </c>
      <c r="L3817" s="5">
        <f t="shared" si="1075"/>
        <v>3</v>
      </c>
      <c r="M3817" s="5">
        <f t="shared" si="1076"/>
        <v>2025</v>
      </c>
      <c r="N3817" s="135">
        <v>1760</v>
      </c>
      <c r="O3817" s="141"/>
      <c r="P3817" s="12">
        <f t="shared" si="1080"/>
        <v>1760</v>
      </c>
      <c r="Q3817" s="7">
        <v>6303905.950000002</v>
      </c>
      <c r="R3817" s="44" t="str">
        <f>VLOOKUP(F3817,'Set up'!$A$2:$E$64,5,FALSE)</f>
        <v>Trsf</v>
      </c>
    </row>
    <row r="3818" spans="1:19" ht="16.25" customHeight="1" x14ac:dyDescent="0.35">
      <c r="A3818" s="140">
        <v>45744</v>
      </c>
      <c r="B3818" s="5">
        <v>3</v>
      </c>
      <c r="C3818" s="5"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74"/>
        <v>45744</v>
      </c>
      <c r="L3818" s="5">
        <f t="shared" si="1075"/>
        <v>3</v>
      </c>
      <c r="M3818" s="5">
        <f t="shared" si="1076"/>
        <v>2025</v>
      </c>
      <c r="N3818" s="135">
        <v>920</v>
      </c>
      <c r="O3818" s="141"/>
      <c r="P3818" s="12">
        <f t="shared" si="1080"/>
        <v>920</v>
      </c>
      <c r="Q3818" s="7">
        <v>6304825.950000002</v>
      </c>
      <c r="R3818" s="44" t="str">
        <f>VLOOKUP(F3818,'Set up'!$A$2:$E$64,5,FALSE)</f>
        <v>Trsf</v>
      </c>
    </row>
    <row r="3819" spans="1:19" ht="16.25" customHeight="1" x14ac:dyDescent="0.35">
      <c r="A3819" s="140">
        <v>45744</v>
      </c>
      <c r="B3819" s="5">
        <v>3</v>
      </c>
      <c r="C3819" s="5"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74"/>
        <v>45744</v>
      </c>
      <c r="L3819" s="5">
        <f t="shared" si="1075"/>
        <v>3</v>
      </c>
      <c r="M3819" s="5">
        <f t="shared" si="1076"/>
        <v>2025</v>
      </c>
      <c r="N3819" s="135">
        <v>975</v>
      </c>
      <c r="O3819" s="141"/>
      <c r="P3819" s="12">
        <f t="shared" si="1080"/>
        <v>975</v>
      </c>
      <c r="Q3819" s="7">
        <v>6305800.950000002</v>
      </c>
      <c r="R3819" s="44" t="str">
        <f>VLOOKUP(F3819,'Set up'!$A$2:$E$64,5,FALSE)</f>
        <v>Trsf</v>
      </c>
    </row>
    <row r="3820" spans="1:19" ht="16.25" customHeight="1" x14ac:dyDescent="0.35">
      <c r="A3820" s="140">
        <v>45744</v>
      </c>
      <c r="B3820" s="5">
        <v>3</v>
      </c>
      <c r="C3820" s="5"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74"/>
        <v>45744</v>
      </c>
      <c r="L3820" s="5">
        <f t="shared" si="1075"/>
        <v>3</v>
      </c>
      <c r="M3820" s="5">
        <f t="shared" si="1076"/>
        <v>2025</v>
      </c>
      <c r="N3820" s="135">
        <v>1000</v>
      </c>
      <c r="O3820" s="141"/>
      <c r="P3820" s="12">
        <f t="shared" si="1080"/>
        <v>1000</v>
      </c>
      <c r="Q3820" s="7">
        <v>6306800.950000002</v>
      </c>
      <c r="R3820" s="44" t="str">
        <f>VLOOKUP(F3820,'Set up'!$A$2:$E$64,5,FALSE)</f>
        <v>Trsf</v>
      </c>
    </row>
    <row r="3821" spans="1:19" ht="16.25" customHeight="1" x14ac:dyDescent="0.35">
      <c r="A3821" s="140">
        <v>45744</v>
      </c>
      <c r="B3821" s="5">
        <v>3</v>
      </c>
      <c r="C3821" s="5"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74"/>
        <v>45744</v>
      </c>
      <c r="L3821" s="5">
        <f t="shared" si="1075"/>
        <v>3</v>
      </c>
      <c r="M3821" s="5">
        <f t="shared" si="1076"/>
        <v>2025</v>
      </c>
      <c r="N3821" s="135">
        <v>900</v>
      </c>
      <c r="O3821" s="141"/>
      <c r="P3821" s="12">
        <f t="shared" si="1080"/>
        <v>900</v>
      </c>
      <c r="Q3821" s="7">
        <v>6307700.950000002</v>
      </c>
      <c r="R3821" s="44" t="str">
        <f>VLOOKUP(F3821,'Set up'!$A$2:$E$64,5,FALSE)</f>
        <v>Trsf</v>
      </c>
    </row>
    <row r="3822" spans="1:19" ht="16.25" customHeight="1" x14ac:dyDescent="0.35">
      <c r="A3822" s="140">
        <v>45745</v>
      </c>
      <c r="B3822" s="5">
        <v>3</v>
      </c>
      <c r="C3822" s="5"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74"/>
        <v>45745</v>
      </c>
      <c r="L3822" s="5">
        <f t="shared" si="1075"/>
        <v>3</v>
      </c>
      <c r="M3822" s="5">
        <f t="shared" si="1076"/>
        <v>2025</v>
      </c>
      <c r="N3822" s="135">
        <v>1755</v>
      </c>
      <c r="O3822" s="141"/>
      <c r="P3822" s="12">
        <f t="shared" si="1080"/>
        <v>1755</v>
      </c>
      <c r="Q3822" s="7">
        <v>6309455.950000002</v>
      </c>
      <c r="R3822" s="44" t="str">
        <f>VLOOKUP(F3822,'Set up'!$A$2:$E$64,5,FALSE)</f>
        <v>Trsf</v>
      </c>
    </row>
    <row r="3823" spans="1:19" ht="16.25" customHeight="1" x14ac:dyDescent="0.35">
      <c r="A3823" s="140">
        <v>45745</v>
      </c>
      <c r="B3823" s="5">
        <v>3</v>
      </c>
      <c r="C3823" s="5"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74"/>
        <v>45745</v>
      </c>
      <c r="L3823" s="5">
        <f t="shared" si="1075"/>
        <v>3</v>
      </c>
      <c r="M3823" s="5">
        <f t="shared" si="1076"/>
        <v>2025</v>
      </c>
      <c r="N3823" s="135">
        <v>283.8</v>
      </c>
      <c r="O3823" s="141"/>
      <c r="P3823" s="12">
        <f t="shared" si="1080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5" customHeight="1" x14ac:dyDescent="0.35">
      <c r="A3824" s="140">
        <v>45745</v>
      </c>
      <c r="B3824" s="5">
        <v>3</v>
      </c>
      <c r="C3824" s="5"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74"/>
        <v>45745</v>
      </c>
      <c r="L3824" s="5">
        <f t="shared" si="1075"/>
        <v>3</v>
      </c>
      <c r="M3824" s="5">
        <f t="shared" si="1076"/>
        <v>2025</v>
      </c>
      <c r="N3824" s="135">
        <v>110</v>
      </c>
      <c r="O3824" s="141"/>
      <c r="P3824" s="12">
        <f t="shared" si="1080"/>
        <v>110</v>
      </c>
      <c r="Q3824" s="7">
        <v>6309849.7500000019</v>
      </c>
      <c r="R3824" s="44" t="str">
        <f>VLOOKUP(F3824,'Set up'!$A$2:$E$64,5,FALSE)</f>
        <v>Trsf</v>
      </c>
    </row>
    <row r="3825" spans="1:18" ht="16.25" customHeight="1" x14ac:dyDescent="0.35">
      <c r="A3825" s="140">
        <v>45745</v>
      </c>
      <c r="B3825" s="5">
        <v>3</v>
      </c>
      <c r="C3825" s="5"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74"/>
        <v>45745</v>
      </c>
      <c r="L3825" s="5">
        <f t="shared" si="1075"/>
        <v>3</v>
      </c>
      <c r="M3825" s="5">
        <f t="shared" si="1076"/>
        <v>2025</v>
      </c>
      <c r="N3825" s="135">
        <v>187.5</v>
      </c>
      <c r="O3825" s="141"/>
      <c r="P3825" s="12">
        <f t="shared" si="1080"/>
        <v>187.5</v>
      </c>
      <c r="Q3825" s="7">
        <v>6310037.2500000019</v>
      </c>
      <c r="R3825" s="44" t="str">
        <f>VLOOKUP(F3825,'Set up'!$A$2:$E$64,5,FALSE)</f>
        <v>Trsf</v>
      </c>
    </row>
    <row r="3826" spans="1:18" ht="16.25" customHeight="1" x14ac:dyDescent="0.35">
      <c r="A3826" s="140">
        <v>45745</v>
      </c>
      <c r="B3826" s="5">
        <v>3</v>
      </c>
      <c r="C3826" s="5"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74"/>
        <v>45745</v>
      </c>
      <c r="L3826" s="5">
        <f t="shared" si="1075"/>
        <v>3</v>
      </c>
      <c r="M3826" s="5">
        <f t="shared" si="1076"/>
        <v>2025</v>
      </c>
      <c r="N3826" s="135">
        <v>120</v>
      </c>
      <c r="O3826" s="141"/>
      <c r="P3826" s="12">
        <f t="shared" si="1080"/>
        <v>120</v>
      </c>
      <c r="Q3826" s="7">
        <v>6310157.2500000019</v>
      </c>
      <c r="R3826" s="44" t="str">
        <f>VLOOKUP(F3826,'Set up'!$A$2:$E$64,5,FALSE)</f>
        <v>Trsf</v>
      </c>
    </row>
    <row r="3827" spans="1:18" ht="16.25" customHeight="1" x14ac:dyDescent="0.35">
      <c r="A3827" s="140">
        <v>45745</v>
      </c>
      <c r="B3827" s="5">
        <v>3</v>
      </c>
      <c r="C3827" s="5"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si="1074"/>
        <v>45745</v>
      </c>
      <c r="L3827" s="5">
        <f t="shared" si="1075"/>
        <v>3</v>
      </c>
      <c r="M3827" s="5">
        <f t="shared" si="1076"/>
        <v>2025</v>
      </c>
      <c r="N3827" s="135">
        <v>1597.5</v>
      </c>
      <c r="O3827" s="141"/>
      <c r="P3827" s="12">
        <f t="shared" si="1080"/>
        <v>1597.5</v>
      </c>
      <c r="Q3827" s="7">
        <v>6311754.7500000019</v>
      </c>
      <c r="R3827" s="44" t="str">
        <f>VLOOKUP(F3827,'Set up'!$A$2:$E$64,5,FALSE)</f>
        <v>Cash</v>
      </c>
    </row>
    <row r="3828" spans="1:18" ht="16.25" customHeight="1" x14ac:dyDescent="0.35">
      <c r="A3828" s="140">
        <v>45745</v>
      </c>
      <c r="B3828" s="5">
        <v>3</v>
      </c>
      <c r="C3828" s="5"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074"/>
        <v>45745</v>
      </c>
      <c r="L3828" s="5">
        <f t="shared" si="1075"/>
        <v>3</v>
      </c>
      <c r="M3828" s="5">
        <f t="shared" si="1076"/>
        <v>2025</v>
      </c>
      <c r="N3828" s="135">
        <v>313.2</v>
      </c>
      <c r="O3828" s="141"/>
      <c r="P3828" s="12">
        <f t="shared" si="1080"/>
        <v>313.2</v>
      </c>
      <c r="Q3828" s="7">
        <v>6312067.950000002</v>
      </c>
      <c r="R3828" s="44" t="str">
        <f>VLOOKUP(F3828,'Set up'!$A$2:$E$64,5,FALSE)</f>
        <v>Cash</v>
      </c>
    </row>
    <row r="3829" spans="1:18" ht="16.25" customHeight="1" x14ac:dyDescent="0.35">
      <c r="A3829" s="140">
        <v>45745</v>
      </c>
      <c r="B3829" s="5">
        <v>3</v>
      </c>
      <c r="C3829" s="5"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074"/>
        <v>45745</v>
      </c>
      <c r="L3829" s="5">
        <f t="shared" si="1075"/>
        <v>3</v>
      </c>
      <c r="M3829" s="5">
        <f t="shared" si="1076"/>
        <v>2025</v>
      </c>
      <c r="N3829" s="135">
        <v>115</v>
      </c>
      <c r="O3829" s="141"/>
      <c r="P3829" s="12">
        <f t="shared" si="1080"/>
        <v>115</v>
      </c>
      <c r="Q3829" s="7">
        <v>6312182.950000002</v>
      </c>
      <c r="R3829" s="44" t="str">
        <f>VLOOKUP(F3829,'Set up'!$A$2:$E$64,5,FALSE)</f>
        <v>Cash</v>
      </c>
    </row>
    <row r="3830" spans="1:18" ht="16.25" customHeight="1" x14ac:dyDescent="0.35">
      <c r="A3830" s="140">
        <v>45745</v>
      </c>
      <c r="B3830" s="5">
        <v>3</v>
      </c>
      <c r="C3830" s="5"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074"/>
        <v>45745</v>
      </c>
      <c r="L3830" s="5">
        <f t="shared" si="1075"/>
        <v>3</v>
      </c>
      <c r="M3830" s="5">
        <f t="shared" si="1076"/>
        <v>2025</v>
      </c>
      <c r="N3830" s="135">
        <v>172.5</v>
      </c>
      <c r="O3830" s="141"/>
      <c r="P3830" s="12">
        <f t="shared" si="1080"/>
        <v>172.5</v>
      </c>
      <c r="Q3830" s="7">
        <v>6312355.450000002</v>
      </c>
      <c r="R3830" s="44" t="str">
        <f>VLOOKUP(F3830,'Set up'!$A$2:$E$64,5,FALSE)</f>
        <v>Cash</v>
      </c>
    </row>
    <row r="3831" spans="1:18" ht="16.25" customHeight="1" x14ac:dyDescent="0.35">
      <c r="A3831" s="4"/>
      <c r="F3831" s="132"/>
      <c r="G3831" s="133"/>
      <c r="K3831" s="4"/>
      <c r="N3831" s="12"/>
      <c r="O3831" s="12"/>
      <c r="P3831" s="12"/>
      <c r="Q3831" s="7"/>
      <c r="R3831" s="44"/>
    </row>
    <row r="3832" spans="1:18" ht="15" customHeight="1" x14ac:dyDescent="0.35">
      <c r="A3832" s="4"/>
      <c r="G3832" s="99"/>
      <c r="K3832" s="4"/>
      <c r="Q3832" s="7"/>
      <c r="R3832" s="44"/>
    </row>
    <row r="3833" spans="1:18" x14ac:dyDescent="0.35">
      <c r="K3833" s="4"/>
      <c r="Q3833" s="51"/>
    </row>
    <row r="3834" spans="1:18" x14ac:dyDescent="0.35">
      <c r="K3834" s="11" t="s">
        <v>194</v>
      </c>
      <c r="N3834" s="30">
        <f>SUM(N2:N3833)</f>
        <v>6315156.7500000019</v>
      </c>
      <c r="O3834" s="32">
        <f>SUM(O2:O3833)</f>
        <v>-5553110.3500000024</v>
      </c>
      <c r="P3834" s="34">
        <f>SUM(P2:P3833)</f>
        <v>762046.4</v>
      </c>
      <c r="Q3834" s="52">
        <f>SUM(N3834+O3834)</f>
        <v>762046.39999999944</v>
      </c>
    </row>
    <row r="3835" spans="1:18" x14ac:dyDescent="0.35">
      <c r="N3835" s="31" t="s">
        <v>197</v>
      </c>
      <c r="O3835" s="33" t="s">
        <v>195</v>
      </c>
      <c r="P3835" s="35" t="s">
        <v>196</v>
      </c>
      <c r="Q3835" s="53"/>
    </row>
    <row r="3836" spans="1:18" x14ac:dyDescent="0.35">
      <c r="N3836" s="28"/>
      <c r="O3836" s="28"/>
      <c r="P3836" s="28"/>
      <c r="Q3836" s="28"/>
    </row>
    <row r="3837" spans="1:18" x14ac:dyDescent="0.35">
      <c r="Q3837" s="51"/>
    </row>
    <row r="3838" spans="1:18" x14ac:dyDescent="0.35">
      <c r="O3838" s="32">
        <f>SUM(O3834)</f>
        <v>-5553110.3500000024</v>
      </c>
      <c r="P3838" s="27" t="s">
        <v>193</v>
      </c>
      <c r="Q3838" s="54" t="s">
        <v>195</v>
      </c>
    </row>
    <row r="3839" spans="1:18" x14ac:dyDescent="0.35">
      <c r="O3839" s="6">
        <v>0.5</v>
      </c>
      <c r="P3839" s="27" t="s">
        <v>193</v>
      </c>
      <c r="Q3839" s="50" t="s">
        <v>284</v>
      </c>
    </row>
    <row r="3840" spans="1:18" x14ac:dyDescent="0.35">
      <c r="P3840" s="27"/>
      <c r="Q3840" s="50"/>
    </row>
    <row r="3841" spans="15:17" ht="16" thickBot="1" x14ac:dyDescent="0.4">
      <c r="O3841" s="29">
        <f>SUM(O3838:O3840)</f>
        <v>-5553109.8500000024</v>
      </c>
      <c r="P3841" s="27" t="s">
        <v>193</v>
      </c>
      <c r="Q3841" s="49" t="s">
        <v>3612</v>
      </c>
    </row>
    <row r="3842" spans="15:17" ht="16" thickTop="1" x14ac:dyDescent="0.35">
      <c r="Q3842" s="51"/>
    </row>
    <row r="3843" spans="15:17" x14ac:dyDescent="0.35">
      <c r="Q384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4"/>
  <sheetViews>
    <sheetView topLeftCell="A43" workbookViewId="0">
      <selection activeCell="A66" sqref="A6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2025-04-18T05:54:34Z</cp:lastPrinted>
  <dcterms:created xsi:type="dcterms:W3CDTF">2020-07-09T14:04:13Z</dcterms:created>
  <dcterms:modified xsi:type="dcterms:W3CDTF">2025-05-20T04:19:11Z</dcterms:modified>
</cp:coreProperties>
</file>