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043A2C0B-B02D-400E-881D-0CC7636D54AD}" xr6:coauthVersionLast="47" xr6:coauthVersionMax="47" xr10:uidLastSave="{00000000-0000-0000-0000-000000000000}"/>
  <bookViews>
    <workbookView xWindow="-110" yWindow="-110" windowWidth="19420" windowHeight="10300" tabRatio="927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Sales'!$A$1:$T$3909</definedName>
    <definedName name="_xlnm._FilterDatabase" localSheetId="3" hidden="1">'Set up'!$A$1:$D$44</definedName>
    <definedName name="_xlnm.Print_Area" localSheetId="1">'Customer Aging'!$A$1:$H$71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132" r:id="rId11"/>
    <pivotCache cacheId="138" r:id="rId12"/>
    <pivotCache cacheId="147" r:id="rId13"/>
    <pivotCache cacheId="155" r:id="rId14"/>
    <pivotCache cacheId="161" r:id="rId15"/>
    <pivotCache cacheId="169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469" i="4" l="1"/>
  <c r="P3468" i="4"/>
  <c r="P3467" i="4"/>
  <c r="P3466" i="4"/>
  <c r="P3465" i="4"/>
  <c r="P3464" i="4"/>
  <c r="P3463" i="4"/>
  <c r="P3462" i="4"/>
  <c r="P3461" i="4"/>
  <c r="P3460" i="4"/>
  <c r="P3459" i="4"/>
  <c r="P3458" i="4"/>
  <c r="P3452" i="4"/>
  <c r="P3451" i="4"/>
  <c r="P3446" i="4"/>
  <c r="P3445" i="4"/>
  <c r="O3439" i="4"/>
  <c r="O3434" i="4"/>
  <c r="O3433" i="4"/>
  <c r="P3561" i="4"/>
  <c r="P3545" i="4"/>
  <c r="P3544" i="4"/>
  <c r="P3543" i="4"/>
  <c r="P3532" i="4"/>
  <c r="P3531" i="4"/>
  <c r="P3530" i="4"/>
  <c r="P3529" i="4"/>
  <c r="P3528" i="4"/>
  <c r="P3527" i="4"/>
  <c r="P3508" i="4"/>
  <c r="P3507" i="4"/>
  <c r="P3506" i="4"/>
  <c r="P3505" i="4"/>
  <c r="P3494" i="4"/>
  <c r="P3493" i="4"/>
  <c r="P3480" i="4"/>
  <c r="P3479" i="4"/>
  <c r="P3478" i="4"/>
  <c r="P3504" i="4"/>
  <c r="P3503" i="4"/>
  <c r="P3497" i="4"/>
  <c r="P3496" i="4"/>
  <c r="P3495" i="4"/>
  <c r="P3477" i="4"/>
  <c r="P3474" i="4"/>
  <c r="P3457" i="4"/>
  <c r="P3456" i="4"/>
  <c r="P3455" i="4"/>
  <c r="P3454" i="4"/>
  <c r="P3453" i="4"/>
  <c r="P3444" i="4"/>
  <c r="P3443" i="4"/>
  <c r="P3442" i="4"/>
  <c r="P3441" i="4"/>
  <c r="P3440" i="4"/>
  <c r="P3439" i="4"/>
  <c r="O3440" i="4"/>
  <c r="O3405" i="4"/>
  <c r="O3404" i="4"/>
  <c r="O3432" i="4"/>
  <c r="O3431" i="4"/>
  <c r="O3430" i="4"/>
  <c r="O3408" i="4"/>
  <c r="O3407" i="4"/>
  <c r="O3406" i="4"/>
  <c r="O3403" i="4"/>
  <c r="O3400" i="4"/>
  <c r="O3399" i="4"/>
  <c r="O3398" i="4"/>
  <c r="O3850" i="4"/>
  <c r="O3849" i="4"/>
  <c r="O3848" i="4"/>
  <c r="O3847" i="4"/>
  <c r="O3846" i="4"/>
  <c r="O3845" i="4"/>
  <c r="O3381" i="4"/>
  <c r="O3380" i="4"/>
  <c r="O3379" i="4"/>
  <c r="O3378" i="4"/>
  <c r="O3377" i="4"/>
  <c r="O3376" i="4"/>
  <c r="O3375" i="4"/>
  <c r="O3374" i="4"/>
  <c r="O3909" i="4"/>
  <c r="O3776" i="4"/>
  <c r="O3690" i="4"/>
  <c r="O3689" i="4"/>
  <c r="O3688" i="4"/>
  <c r="O3687" i="4"/>
  <c r="O3651" i="4"/>
  <c r="O3857" i="4" l="1"/>
  <c r="P3857" i="4" s="1"/>
  <c r="O3856" i="4"/>
  <c r="O3844" i="4"/>
  <c r="P3844" i="4" s="1"/>
  <c r="O3843" i="4"/>
  <c r="P3843" i="4" s="1"/>
  <c r="O3842" i="4"/>
  <c r="O3841" i="4"/>
  <c r="P3841" i="4" s="1"/>
  <c r="O3840" i="4"/>
  <c r="P3840" i="4" s="1"/>
  <c r="O3839" i="4"/>
  <c r="P3839" i="4" s="1"/>
  <c r="O3870" i="4"/>
  <c r="P3870" i="4" s="1"/>
  <c r="O3869" i="4"/>
  <c r="O3868" i="4"/>
  <c r="P3868" i="4" s="1"/>
  <c r="O3867" i="4"/>
  <c r="P3867" i="4" s="1"/>
  <c r="O3860" i="4"/>
  <c r="P3860" i="4" s="1"/>
  <c r="O3859" i="4"/>
  <c r="O3858" i="4"/>
  <c r="P3858" i="4" s="1"/>
  <c r="O3830" i="4"/>
  <c r="O3829" i="4"/>
  <c r="O3828" i="4"/>
  <c r="O3827" i="4"/>
  <c r="O3787" i="4"/>
  <c r="O3790" i="4"/>
  <c r="O3789" i="4"/>
  <c r="O3788" i="4"/>
  <c r="R3787" i="4"/>
  <c r="O3832" i="4"/>
  <c r="O3831" i="4"/>
  <c r="O3767" i="4"/>
  <c r="O3766" i="4"/>
  <c r="O3765" i="4"/>
  <c r="O3764" i="4"/>
  <c r="O2664" i="4"/>
  <c r="O2695" i="4"/>
  <c r="O2721" i="4"/>
  <c r="O2727" i="4"/>
  <c r="O2726" i="4"/>
  <c r="O2725" i="4"/>
  <c r="O2724" i="4"/>
  <c r="O2723" i="4"/>
  <c r="O2722" i="4"/>
  <c r="O2696" i="4"/>
  <c r="O2666" i="4"/>
  <c r="O2665" i="4"/>
  <c r="O2663" i="4"/>
  <c r="O2662" i="4"/>
  <c r="O2661" i="4"/>
  <c r="P3831" i="4"/>
  <c r="P3832" i="4"/>
  <c r="P3833" i="4"/>
  <c r="P3834" i="4"/>
  <c r="P3835" i="4"/>
  <c r="P3836" i="4"/>
  <c r="P3837" i="4"/>
  <c r="P3838" i="4"/>
  <c r="P3842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9" i="4"/>
  <c r="P3861" i="4"/>
  <c r="P3862" i="4"/>
  <c r="P3863" i="4"/>
  <c r="P3864" i="4"/>
  <c r="P3865" i="4"/>
  <c r="P3866" i="4"/>
  <c r="P3869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R3909" i="4"/>
  <c r="R3908" i="4"/>
  <c r="R3907" i="4"/>
  <c r="R3906" i="4"/>
  <c r="R3905" i="4"/>
  <c r="R3904" i="4"/>
  <c r="R3903" i="4"/>
  <c r="R3902" i="4"/>
  <c r="R3901" i="4"/>
  <c r="R3900" i="4"/>
  <c r="R3899" i="4"/>
  <c r="R3898" i="4"/>
  <c r="R3897" i="4"/>
  <c r="R3896" i="4"/>
  <c r="R3895" i="4"/>
  <c r="R3894" i="4"/>
  <c r="R3893" i="4"/>
  <c r="R3892" i="4"/>
  <c r="R3891" i="4"/>
  <c r="R3890" i="4"/>
  <c r="R3889" i="4"/>
  <c r="R3888" i="4"/>
  <c r="R3887" i="4"/>
  <c r="R3886" i="4"/>
  <c r="R3885" i="4"/>
  <c r="R3884" i="4"/>
  <c r="R3883" i="4"/>
  <c r="R3882" i="4"/>
  <c r="R3881" i="4"/>
  <c r="R3880" i="4"/>
  <c r="R3879" i="4"/>
  <c r="R3878" i="4"/>
  <c r="R3877" i="4"/>
  <c r="R3876" i="4"/>
  <c r="R3875" i="4"/>
  <c r="R3874" i="4"/>
  <c r="R3873" i="4"/>
  <c r="R3872" i="4"/>
  <c r="R3871" i="4"/>
  <c r="R3870" i="4"/>
  <c r="R3869" i="4"/>
  <c r="R3868" i="4"/>
  <c r="R3867" i="4"/>
  <c r="R3866" i="4"/>
  <c r="R3865" i="4"/>
  <c r="R3864" i="4"/>
  <c r="R3863" i="4"/>
  <c r="R3862" i="4"/>
  <c r="R3861" i="4"/>
  <c r="R3860" i="4"/>
  <c r="R3859" i="4"/>
  <c r="R3858" i="4"/>
  <c r="R3857" i="4"/>
  <c r="R3856" i="4"/>
  <c r="R3855" i="4"/>
  <c r="R3854" i="4"/>
  <c r="R3853" i="4"/>
  <c r="R3852" i="4"/>
  <c r="R3851" i="4"/>
  <c r="R3850" i="4"/>
  <c r="R3849" i="4"/>
  <c r="R3848" i="4"/>
  <c r="R3847" i="4"/>
  <c r="R3846" i="4"/>
  <c r="R3845" i="4"/>
  <c r="R3844" i="4"/>
  <c r="R3843" i="4"/>
  <c r="R3842" i="4"/>
  <c r="R3841" i="4"/>
  <c r="R3840" i="4"/>
  <c r="R3839" i="4"/>
  <c r="R3838" i="4"/>
  <c r="R3837" i="4"/>
  <c r="R3836" i="4"/>
  <c r="R3835" i="4"/>
  <c r="R3834" i="4"/>
  <c r="R3833" i="4"/>
  <c r="R3832" i="4"/>
  <c r="R3831" i="4"/>
  <c r="R3830" i="4"/>
  <c r="R3829" i="4"/>
  <c r="R3828" i="4"/>
  <c r="R3827" i="4"/>
  <c r="R3826" i="4"/>
  <c r="R3825" i="4"/>
  <c r="R3824" i="4"/>
  <c r="R3823" i="4"/>
  <c r="R3822" i="4"/>
  <c r="R3821" i="4"/>
  <c r="R3820" i="4"/>
  <c r="R3819" i="4"/>
  <c r="R3818" i="4"/>
  <c r="R3817" i="4"/>
  <c r="R3816" i="4"/>
  <c r="R3815" i="4"/>
  <c r="R3814" i="4"/>
  <c r="R3813" i="4"/>
  <c r="R3812" i="4"/>
  <c r="R3811" i="4"/>
  <c r="R3810" i="4"/>
  <c r="R3809" i="4"/>
  <c r="R3808" i="4"/>
  <c r="R3807" i="4"/>
  <c r="R3806" i="4"/>
  <c r="R3805" i="4"/>
  <c r="R3804" i="4"/>
  <c r="R3803" i="4"/>
  <c r="R3802" i="4"/>
  <c r="R3801" i="4"/>
  <c r="R3800" i="4"/>
  <c r="R3799" i="4"/>
  <c r="R3798" i="4"/>
  <c r="R3797" i="4"/>
  <c r="R3796" i="4"/>
  <c r="R3795" i="4"/>
  <c r="R3794" i="4"/>
  <c r="R3793" i="4"/>
  <c r="R3792" i="4"/>
  <c r="R3791" i="4"/>
  <c r="R3790" i="4"/>
  <c r="R3789" i="4"/>
  <c r="R3788" i="4"/>
  <c r="R3786" i="4"/>
  <c r="R3785" i="4"/>
  <c r="R3784" i="4"/>
  <c r="R3783" i="4"/>
  <c r="R3782" i="4"/>
  <c r="R3781" i="4"/>
  <c r="R3780" i="4"/>
  <c r="R3779" i="4"/>
  <c r="R3778" i="4"/>
  <c r="R3777" i="4"/>
  <c r="R3776" i="4"/>
  <c r="R3775" i="4"/>
  <c r="R3774" i="4"/>
  <c r="R3773" i="4"/>
  <c r="R3772" i="4"/>
  <c r="R3771" i="4"/>
  <c r="R3770" i="4"/>
  <c r="R3769" i="4"/>
  <c r="R3768" i="4"/>
  <c r="R3767" i="4"/>
  <c r="R3766" i="4"/>
  <c r="R3765" i="4"/>
  <c r="R3764" i="4"/>
  <c r="R3763" i="4"/>
  <c r="R3762" i="4"/>
  <c r="R3761" i="4"/>
  <c r="R3760" i="4"/>
  <c r="R3759" i="4"/>
  <c r="R3758" i="4"/>
  <c r="R3757" i="4"/>
  <c r="R3756" i="4"/>
  <c r="R3755" i="4"/>
  <c r="R3754" i="4"/>
  <c r="R3753" i="4"/>
  <c r="R3752" i="4"/>
  <c r="R3751" i="4"/>
  <c r="R3750" i="4"/>
  <c r="R3749" i="4"/>
  <c r="R3748" i="4"/>
  <c r="R3747" i="4"/>
  <c r="R3746" i="4"/>
  <c r="R3745" i="4"/>
  <c r="R3744" i="4"/>
  <c r="R3743" i="4"/>
  <c r="R3742" i="4"/>
  <c r="R3741" i="4"/>
  <c r="R3740" i="4"/>
  <c r="R3739" i="4"/>
  <c r="R3738" i="4"/>
  <c r="R3737" i="4"/>
  <c r="R3736" i="4"/>
  <c r="R3735" i="4"/>
  <c r="R3734" i="4"/>
  <c r="R3733" i="4"/>
  <c r="R3732" i="4"/>
  <c r="R3731" i="4"/>
  <c r="R3730" i="4"/>
  <c r="R3729" i="4"/>
  <c r="R3728" i="4"/>
  <c r="R3727" i="4"/>
  <c r="R3726" i="4"/>
  <c r="R3725" i="4"/>
  <c r="R3724" i="4"/>
  <c r="R3723" i="4"/>
  <c r="R3722" i="4"/>
  <c r="R3721" i="4"/>
  <c r="R3720" i="4"/>
  <c r="R3719" i="4"/>
  <c r="R3718" i="4"/>
  <c r="R3717" i="4"/>
  <c r="R3716" i="4"/>
  <c r="R3715" i="4"/>
  <c r="R3714" i="4"/>
  <c r="R3713" i="4"/>
  <c r="R3712" i="4"/>
  <c r="R3711" i="4"/>
  <c r="R3710" i="4"/>
  <c r="R3709" i="4"/>
  <c r="R3708" i="4"/>
  <c r="R3707" i="4"/>
  <c r="R3706" i="4"/>
  <c r="R3705" i="4"/>
  <c r="R3704" i="4"/>
  <c r="R3703" i="4"/>
  <c r="R3702" i="4"/>
  <c r="R3701" i="4"/>
  <c r="R3700" i="4"/>
  <c r="R3699" i="4"/>
  <c r="R3698" i="4"/>
  <c r="R3697" i="4"/>
  <c r="R3696" i="4"/>
  <c r="R3695" i="4"/>
  <c r="R3694" i="4"/>
  <c r="R3693" i="4"/>
  <c r="R3692" i="4"/>
  <c r="R3691" i="4"/>
  <c r="R3690" i="4"/>
  <c r="R3689" i="4"/>
  <c r="R3688" i="4"/>
  <c r="R3687" i="4"/>
  <c r="R3686" i="4"/>
  <c r="R3685" i="4"/>
  <c r="R3684" i="4"/>
  <c r="R3683" i="4"/>
  <c r="R3682" i="4"/>
  <c r="R3681" i="4"/>
  <c r="R3680" i="4"/>
  <c r="R3679" i="4"/>
  <c r="R3678" i="4"/>
  <c r="R3677" i="4"/>
  <c r="R3676" i="4"/>
  <c r="R3675" i="4"/>
  <c r="R3674" i="4"/>
  <c r="R3673" i="4"/>
  <c r="R3672" i="4"/>
  <c r="R3671" i="4"/>
  <c r="R3670" i="4"/>
  <c r="R3669" i="4"/>
  <c r="R3668" i="4"/>
  <c r="R3667" i="4"/>
  <c r="R3666" i="4"/>
  <c r="R3665" i="4"/>
  <c r="R3664" i="4"/>
  <c r="R3663" i="4"/>
  <c r="R3662" i="4"/>
  <c r="R3661" i="4"/>
  <c r="R3660" i="4"/>
  <c r="R3659" i="4"/>
  <c r="R3658" i="4"/>
  <c r="R3657" i="4"/>
  <c r="R3656" i="4"/>
  <c r="R3655" i="4"/>
  <c r="R3654" i="4"/>
  <c r="R3653" i="4"/>
  <c r="R3652" i="4"/>
  <c r="R3651" i="4"/>
  <c r="R3650" i="4"/>
  <c r="R3649" i="4"/>
  <c r="R3648" i="4"/>
  <c r="R3647" i="4"/>
  <c r="R3646" i="4"/>
  <c r="R3645" i="4"/>
  <c r="R3644" i="4"/>
  <c r="R3643" i="4"/>
  <c r="R3642" i="4"/>
  <c r="R3641" i="4"/>
  <c r="R3640" i="4"/>
  <c r="R3639" i="4"/>
  <c r="R3638" i="4"/>
  <c r="R3637" i="4"/>
  <c r="R3636" i="4"/>
  <c r="R3635" i="4"/>
  <c r="R3634" i="4"/>
  <c r="R3633" i="4"/>
  <c r="R3632" i="4"/>
  <c r="R3631" i="4"/>
  <c r="R3630" i="4"/>
  <c r="R3629" i="4"/>
  <c r="R3628" i="4"/>
  <c r="R3627" i="4"/>
  <c r="R3626" i="4"/>
  <c r="R3625" i="4"/>
  <c r="R3624" i="4"/>
  <c r="R3623" i="4"/>
  <c r="R3622" i="4"/>
  <c r="R3621" i="4"/>
  <c r="R3620" i="4"/>
  <c r="R3619" i="4"/>
  <c r="R3618" i="4"/>
  <c r="R3617" i="4"/>
  <c r="R3616" i="4"/>
  <c r="R3615" i="4"/>
  <c r="R3614" i="4"/>
  <c r="R3613" i="4"/>
  <c r="R3612" i="4"/>
  <c r="R3611" i="4"/>
  <c r="R3610" i="4"/>
  <c r="R3609" i="4"/>
  <c r="R3608" i="4"/>
  <c r="R3607" i="4"/>
  <c r="R3606" i="4"/>
  <c r="R3605" i="4"/>
  <c r="R3604" i="4"/>
  <c r="R3603" i="4"/>
  <c r="R3602" i="4"/>
  <c r="R3601" i="4"/>
  <c r="R3600" i="4"/>
  <c r="R3599" i="4"/>
  <c r="R3598" i="4"/>
  <c r="R3597" i="4"/>
  <c r="R3596" i="4"/>
  <c r="R3595" i="4"/>
  <c r="R3594" i="4"/>
  <c r="R3593" i="4"/>
  <c r="R3592" i="4"/>
  <c r="R3591" i="4"/>
  <c r="R3590" i="4"/>
  <c r="R3589" i="4"/>
  <c r="R3588" i="4"/>
  <c r="R3587" i="4"/>
  <c r="R3586" i="4"/>
  <c r="R3585" i="4"/>
  <c r="R3584" i="4"/>
  <c r="R3583" i="4"/>
  <c r="R3582" i="4"/>
  <c r="R3581" i="4"/>
  <c r="R3580" i="4"/>
  <c r="R3579" i="4"/>
  <c r="R3578" i="4"/>
  <c r="R3577" i="4"/>
  <c r="R3576" i="4"/>
  <c r="R3575" i="4"/>
  <c r="R3574" i="4"/>
  <c r="R3573" i="4"/>
  <c r="R3572" i="4"/>
  <c r="R3571" i="4"/>
  <c r="R3570" i="4"/>
  <c r="R3569" i="4"/>
  <c r="R3568" i="4"/>
  <c r="R3567" i="4"/>
  <c r="R3566" i="4"/>
  <c r="R3565" i="4"/>
  <c r="R3564" i="4"/>
  <c r="R3563" i="4"/>
  <c r="R3562" i="4"/>
  <c r="R3561" i="4"/>
  <c r="R3560" i="4"/>
  <c r="R3559" i="4"/>
  <c r="R3558" i="4"/>
  <c r="R3557" i="4"/>
  <c r="R3556" i="4"/>
  <c r="R3555" i="4"/>
  <c r="R3554" i="4"/>
  <c r="R3553" i="4"/>
  <c r="R3552" i="4"/>
  <c r="R3551" i="4"/>
  <c r="R3550" i="4"/>
  <c r="R3549" i="4"/>
  <c r="R3548" i="4"/>
  <c r="R3547" i="4"/>
  <c r="R3546" i="4"/>
  <c r="R3545" i="4"/>
  <c r="R3544" i="4"/>
  <c r="R3543" i="4"/>
  <c r="R3542" i="4"/>
  <c r="R3541" i="4"/>
  <c r="R3540" i="4"/>
  <c r="R3539" i="4"/>
  <c r="R3538" i="4"/>
  <c r="R3537" i="4"/>
  <c r="R3536" i="4"/>
  <c r="R3535" i="4"/>
  <c r="R3534" i="4"/>
  <c r="R3533" i="4"/>
  <c r="R3532" i="4"/>
  <c r="R3531" i="4"/>
  <c r="R3530" i="4"/>
  <c r="R3529" i="4"/>
  <c r="R3528" i="4"/>
  <c r="R3527" i="4"/>
  <c r="R3526" i="4"/>
  <c r="R3525" i="4"/>
  <c r="R3524" i="4"/>
  <c r="R3523" i="4"/>
  <c r="R3522" i="4"/>
  <c r="R3521" i="4"/>
  <c r="R3520" i="4"/>
  <c r="R3519" i="4"/>
  <c r="R3518" i="4"/>
  <c r="R3517" i="4"/>
  <c r="R3516" i="4"/>
  <c r="R3515" i="4"/>
  <c r="R3514" i="4"/>
  <c r="R3513" i="4"/>
  <c r="R3512" i="4"/>
  <c r="R3511" i="4"/>
  <c r="R3510" i="4"/>
  <c r="R3509" i="4"/>
  <c r="R3508" i="4"/>
  <c r="R3507" i="4"/>
  <c r="R3506" i="4"/>
  <c r="R3505" i="4"/>
  <c r="R3504" i="4"/>
  <c r="R3503" i="4"/>
  <c r="R3502" i="4"/>
  <c r="R3501" i="4"/>
  <c r="R3500" i="4"/>
  <c r="R3499" i="4"/>
  <c r="R3498" i="4"/>
  <c r="R3497" i="4"/>
  <c r="R3496" i="4"/>
  <c r="R3495" i="4"/>
  <c r="R3494" i="4"/>
  <c r="R3493" i="4"/>
  <c r="R3492" i="4"/>
  <c r="R3491" i="4"/>
  <c r="R3490" i="4"/>
  <c r="R3489" i="4"/>
  <c r="R3488" i="4"/>
  <c r="R3487" i="4"/>
  <c r="R3486" i="4"/>
  <c r="R3485" i="4"/>
  <c r="R3484" i="4"/>
  <c r="R3483" i="4"/>
  <c r="R3482" i="4"/>
  <c r="R3481" i="4"/>
  <c r="R3480" i="4"/>
  <c r="R3479" i="4"/>
  <c r="R3478" i="4"/>
  <c r="R3477" i="4"/>
  <c r="R3476" i="4"/>
  <c r="R3475" i="4"/>
  <c r="R3474" i="4"/>
  <c r="R3473" i="4"/>
  <c r="R3472" i="4"/>
  <c r="R3471" i="4"/>
  <c r="R3470" i="4"/>
  <c r="R3469" i="4"/>
  <c r="R3468" i="4"/>
  <c r="R3467" i="4"/>
  <c r="R3466" i="4"/>
  <c r="R3465" i="4"/>
  <c r="R3464" i="4"/>
  <c r="R3463" i="4"/>
  <c r="R3462" i="4"/>
  <c r="R3461" i="4"/>
  <c r="R3460" i="4"/>
  <c r="R3459" i="4"/>
  <c r="R3458" i="4"/>
  <c r="R3457" i="4"/>
  <c r="R3456" i="4"/>
  <c r="R3455" i="4"/>
  <c r="R3454" i="4"/>
  <c r="R3453" i="4"/>
  <c r="R3452" i="4"/>
  <c r="R3451" i="4"/>
  <c r="R3450" i="4"/>
  <c r="R3449" i="4"/>
  <c r="R3448" i="4"/>
  <c r="R3447" i="4"/>
  <c r="R3446" i="4"/>
  <c r="R3445" i="4"/>
  <c r="R3444" i="4"/>
  <c r="R3443" i="4"/>
  <c r="R3442" i="4"/>
  <c r="R3441" i="4"/>
  <c r="R3440" i="4"/>
  <c r="R3439" i="4"/>
  <c r="R3438" i="4"/>
  <c r="R3437" i="4"/>
  <c r="R3436" i="4"/>
  <c r="R3435" i="4"/>
  <c r="R3434" i="4"/>
  <c r="R3433" i="4"/>
  <c r="R3432" i="4"/>
  <c r="R3431" i="4"/>
  <c r="R3430" i="4"/>
  <c r="R3429" i="4"/>
  <c r="R3428" i="4"/>
  <c r="R3427" i="4"/>
  <c r="R3426" i="4"/>
  <c r="R3425" i="4"/>
  <c r="R3424" i="4"/>
  <c r="R3423" i="4"/>
  <c r="R3422" i="4"/>
  <c r="R3421" i="4"/>
  <c r="R3420" i="4"/>
  <c r="R3419" i="4"/>
  <c r="R3418" i="4"/>
  <c r="R3417" i="4"/>
  <c r="R3416" i="4"/>
  <c r="R3415" i="4"/>
  <c r="R3414" i="4"/>
  <c r="R3413" i="4"/>
  <c r="R3412" i="4"/>
  <c r="R3411" i="4"/>
  <c r="R3410" i="4"/>
  <c r="R3409" i="4"/>
  <c r="R3408" i="4"/>
  <c r="R3407" i="4"/>
  <c r="R3406" i="4"/>
  <c r="R3405" i="4"/>
  <c r="R3404" i="4"/>
  <c r="R3403" i="4"/>
  <c r="R3402" i="4"/>
  <c r="R3401" i="4"/>
  <c r="R3400" i="4"/>
  <c r="R3399" i="4"/>
  <c r="R3398" i="4"/>
  <c r="R3397" i="4"/>
  <c r="R3396" i="4"/>
  <c r="R3395" i="4"/>
  <c r="R3394" i="4"/>
  <c r="R3393" i="4"/>
  <c r="R3392" i="4"/>
  <c r="R3391" i="4"/>
  <c r="R3390" i="4"/>
  <c r="R3389" i="4"/>
  <c r="R3388" i="4"/>
  <c r="R3387" i="4"/>
  <c r="R3386" i="4"/>
  <c r="R3385" i="4"/>
  <c r="R3384" i="4"/>
  <c r="R3383" i="4"/>
  <c r="R3382" i="4"/>
  <c r="R3381" i="4"/>
  <c r="R3380" i="4"/>
  <c r="R3379" i="4"/>
  <c r="R3378" i="4"/>
  <c r="R3377" i="4"/>
  <c r="R3376" i="4"/>
  <c r="R3375" i="4"/>
  <c r="R3374" i="4"/>
  <c r="R3373" i="4"/>
  <c r="R3372" i="4"/>
  <c r="R3371" i="4"/>
  <c r="R3370" i="4"/>
  <c r="R3369" i="4"/>
  <c r="R3368" i="4"/>
  <c r="R3367" i="4"/>
  <c r="R3366" i="4"/>
  <c r="R3365" i="4"/>
  <c r="R3364" i="4"/>
  <c r="R3363" i="4"/>
  <c r="R3362" i="4"/>
  <c r="R3361" i="4"/>
  <c r="R3360" i="4"/>
  <c r="R3359" i="4"/>
  <c r="R3358" i="4"/>
  <c r="R3357" i="4"/>
  <c r="R3356" i="4"/>
  <c r="R3355" i="4"/>
  <c r="R3354" i="4"/>
  <c r="R3353" i="4"/>
  <c r="R3352" i="4"/>
  <c r="R3351" i="4"/>
  <c r="R3350" i="4"/>
  <c r="R3349" i="4"/>
  <c r="R3348" i="4"/>
  <c r="R3347" i="4"/>
  <c r="R3346" i="4"/>
  <c r="R3345" i="4"/>
  <c r="R3344" i="4"/>
  <c r="R3343" i="4"/>
  <c r="R3342" i="4"/>
  <c r="R3341" i="4"/>
  <c r="R3340" i="4"/>
  <c r="R3339" i="4"/>
  <c r="R3338" i="4"/>
  <c r="R3337" i="4"/>
  <c r="R3336" i="4"/>
  <c r="R3335" i="4"/>
  <c r="R3334" i="4"/>
  <c r="R3333" i="4"/>
  <c r="R3332" i="4"/>
  <c r="R3331" i="4"/>
  <c r="R3330" i="4"/>
  <c r="R3329" i="4"/>
  <c r="R3328" i="4"/>
  <c r="R3327" i="4"/>
  <c r="R3326" i="4"/>
  <c r="R3325" i="4"/>
  <c r="R3324" i="4"/>
  <c r="R3323" i="4"/>
  <c r="R3322" i="4"/>
  <c r="R3321" i="4"/>
  <c r="R3320" i="4"/>
  <c r="R3319" i="4"/>
  <c r="R3318" i="4"/>
  <c r="R3317" i="4"/>
  <c r="R3316" i="4"/>
  <c r="R3315" i="4"/>
  <c r="R3314" i="4"/>
  <c r="R3313" i="4"/>
  <c r="R3312" i="4"/>
  <c r="R3311" i="4"/>
  <c r="R3310" i="4"/>
  <c r="R3309" i="4"/>
  <c r="R3308" i="4"/>
  <c r="R3307" i="4"/>
  <c r="R3306" i="4"/>
  <c r="R3305" i="4"/>
  <c r="R3304" i="4"/>
  <c r="R3303" i="4"/>
  <c r="R3302" i="4"/>
  <c r="R3301" i="4"/>
  <c r="R3300" i="4"/>
  <c r="R3299" i="4"/>
  <c r="R3298" i="4"/>
  <c r="R3297" i="4"/>
  <c r="R3296" i="4"/>
  <c r="R3295" i="4"/>
  <c r="R3294" i="4"/>
  <c r="R3293" i="4"/>
  <c r="R3292" i="4"/>
  <c r="R3291" i="4"/>
  <c r="R3290" i="4"/>
  <c r="R3289" i="4"/>
  <c r="R3288" i="4"/>
  <c r="R3287" i="4"/>
  <c r="R3286" i="4"/>
  <c r="R3285" i="4"/>
  <c r="R3284" i="4"/>
  <c r="R3283" i="4"/>
  <c r="R3282" i="4"/>
  <c r="R3281" i="4"/>
  <c r="R3280" i="4"/>
  <c r="R3279" i="4"/>
  <c r="R3278" i="4"/>
  <c r="R3277" i="4"/>
  <c r="R3276" i="4"/>
  <c r="R3275" i="4"/>
  <c r="R3274" i="4"/>
  <c r="R3273" i="4"/>
  <c r="R3272" i="4"/>
  <c r="R3271" i="4"/>
  <c r="R3270" i="4"/>
  <c r="R3269" i="4"/>
  <c r="R3268" i="4"/>
  <c r="R3267" i="4"/>
  <c r="R3266" i="4"/>
  <c r="R3265" i="4"/>
  <c r="R3264" i="4"/>
  <c r="R3263" i="4"/>
  <c r="R3262" i="4"/>
  <c r="R3261" i="4"/>
  <c r="R3260" i="4"/>
  <c r="R3259" i="4"/>
  <c r="R3258" i="4"/>
  <c r="R3257" i="4"/>
  <c r="R3256" i="4"/>
  <c r="R3255" i="4"/>
  <c r="R3254" i="4"/>
  <c r="R3253" i="4"/>
  <c r="R3252" i="4"/>
  <c r="R3251" i="4"/>
  <c r="R3250" i="4"/>
  <c r="R3249" i="4"/>
  <c r="R3248" i="4"/>
  <c r="R3247" i="4"/>
  <c r="R3246" i="4"/>
  <c r="R3245" i="4"/>
  <c r="R3244" i="4"/>
  <c r="R3243" i="4"/>
  <c r="R3242" i="4"/>
  <c r="R3241" i="4"/>
  <c r="R3240" i="4"/>
  <c r="R3239" i="4"/>
  <c r="R3238" i="4"/>
  <c r="R3237" i="4"/>
  <c r="R3236" i="4"/>
  <c r="R3235" i="4"/>
  <c r="R3234" i="4"/>
  <c r="R3233" i="4"/>
  <c r="R3232" i="4"/>
  <c r="R3231" i="4"/>
  <c r="R3230" i="4"/>
  <c r="R3229" i="4"/>
  <c r="R3228" i="4"/>
  <c r="R3227" i="4"/>
  <c r="R3226" i="4"/>
  <c r="R3225" i="4"/>
  <c r="R3224" i="4"/>
  <c r="R3223" i="4"/>
  <c r="R3222" i="4"/>
  <c r="R3221" i="4"/>
  <c r="R3220" i="4"/>
  <c r="R3219" i="4"/>
  <c r="R3218" i="4"/>
  <c r="R3217" i="4"/>
  <c r="R3216" i="4"/>
  <c r="R3215" i="4"/>
  <c r="R3214" i="4"/>
  <c r="R3213" i="4"/>
  <c r="R3212" i="4"/>
  <c r="R3211" i="4"/>
  <c r="R3210" i="4"/>
  <c r="R3209" i="4"/>
  <c r="R3208" i="4"/>
  <c r="R3207" i="4"/>
  <c r="R3206" i="4"/>
  <c r="R3205" i="4"/>
  <c r="R3204" i="4"/>
  <c r="R3203" i="4"/>
  <c r="R3202" i="4"/>
  <c r="R3201" i="4"/>
  <c r="R3200" i="4"/>
  <c r="R3199" i="4"/>
  <c r="R3198" i="4"/>
  <c r="R3197" i="4"/>
  <c r="R3196" i="4"/>
  <c r="R3195" i="4"/>
  <c r="R3194" i="4"/>
  <c r="R3193" i="4"/>
  <c r="R3192" i="4"/>
  <c r="R3191" i="4"/>
  <c r="R3190" i="4"/>
  <c r="R3189" i="4"/>
  <c r="R3188" i="4"/>
  <c r="R3187" i="4"/>
  <c r="R3186" i="4"/>
  <c r="R3185" i="4"/>
  <c r="R3184" i="4"/>
  <c r="R3183" i="4"/>
  <c r="R3182" i="4"/>
  <c r="R3181" i="4"/>
  <c r="R3180" i="4"/>
  <c r="R3179" i="4"/>
  <c r="R3178" i="4"/>
  <c r="R3177" i="4"/>
  <c r="R3176" i="4"/>
  <c r="R3175" i="4"/>
  <c r="R3174" i="4"/>
  <c r="R3173" i="4"/>
  <c r="R3172" i="4"/>
  <c r="R3171" i="4"/>
  <c r="R3170" i="4"/>
  <c r="R3169" i="4"/>
  <c r="R3168" i="4"/>
  <c r="R3167" i="4"/>
  <c r="R3166" i="4"/>
  <c r="R3165" i="4"/>
  <c r="R3164" i="4"/>
  <c r="R3163" i="4"/>
  <c r="R3162" i="4"/>
  <c r="R3161" i="4"/>
  <c r="R3160" i="4"/>
  <c r="R3159" i="4"/>
  <c r="R3158" i="4"/>
  <c r="R3157" i="4"/>
  <c r="R3156" i="4"/>
  <c r="R3155" i="4"/>
  <c r="R3154" i="4"/>
  <c r="R3153" i="4"/>
  <c r="R3152" i="4"/>
  <c r="R3151" i="4"/>
  <c r="R3150" i="4"/>
  <c r="R3149" i="4"/>
  <c r="R3148" i="4"/>
  <c r="R3147" i="4"/>
  <c r="R3146" i="4"/>
  <c r="R3145" i="4"/>
  <c r="R3144" i="4"/>
  <c r="R3143" i="4"/>
  <c r="R3142" i="4"/>
  <c r="R3141" i="4"/>
  <c r="R3140" i="4"/>
  <c r="R3139" i="4"/>
  <c r="R3138" i="4"/>
  <c r="R3137" i="4"/>
  <c r="R3136" i="4"/>
  <c r="R3135" i="4"/>
  <c r="R3134" i="4"/>
  <c r="R3133" i="4"/>
  <c r="R3132" i="4"/>
  <c r="R3131" i="4"/>
  <c r="R3130" i="4"/>
  <c r="R3129" i="4"/>
  <c r="R3128" i="4"/>
  <c r="R3127" i="4"/>
  <c r="R3126" i="4"/>
  <c r="R3125" i="4"/>
  <c r="R3124" i="4"/>
  <c r="R3123" i="4"/>
  <c r="R3122" i="4"/>
  <c r="R3121" i="4"/>
  <c r="R3120" i="4"/>
  <c r="R3119" i="4"/>
  <c r="R3118" i="4"/>
  <c r="R3117" i="4"/>
  <c r="R3116" i="4"/>
  <c r="R3115" i="4"/>
  <c r="R3114" i="4"/>
  <c r="R3113" i="4"/>
  <c r="R3112" i="4"/>
  <c r="R3111" i="4"/>
  <c r="R3110" i="4"/>
  <c r="R3109" i="4"/>
  <c r="R3108" i="4"/>
  <c r="R3107" i="4"/>
  <c r="R3106" i="4"/>
  <c r="R3105" i="4"/>
  <c r="R3104" i="4"/>
  <c r="R3103" i="4"/>
  <c r="R3102" i="4"/>
  <c r="R3101" i="4"/>
  <c r="R3100" i="4"/>
  <c r="R3099" i="4"/>
  <c r="R3098" i="4"/>
  <c r="R3097" i="4"/>
  <c r="R3096" i="4"/>
  <c r="R3095" i="4"/>
  <c r="R3094" i="4"/>
  <c r="R3093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J3909" i="4"/>
  <c r="K3909" i="4" s="1"/>
  <c r="I3909" i="4"/>
  <c r="J3908" i="4"/>
  <c r="K3908" i="4" s="1"/>
  <c r="I3908" i="4"/>
  <c r="J3907" i="4"/>
  <c r="K3907" i="4" s="1"/>
  <c r="I3907" i="4"/>
  <c r="J3906" i="4"/>
  <c r="K3906" i="4" s="1"/>
  <c r="I3906" i="4"/>
  <c r="J3905" i="4"/>
  <c r="K3905" i="4" s="1"/>
  <c r="I3905" i="4"/>
  <c r="J3904" i="4"/>
  <c r="K3904" i="4" s="1"/>
  <c r="I3904" i="4"/>
  <c r="J3903" i="4"/>
  <c r="K3903" i="4" s="1"/>
  <c r="I3903" i="4"/>
  <c r="J3902" i="4"/>
  <c r="K3902" i="4" s="1"/>
  <c r="I3902" i="4"/>
  <c r="J3901" i="4"/>
  <c r="K3901" i="4" s="1"/>
  <c r="I3901" i="4"/>
  <c r="J3900" i="4"/>
  <c r="K3900" i="4" s="1"/>
  <c r="I3900" i="4"/>
  <c r="J3899" i="4"/>
  <c r="K3899" i="4" s="1"/>
  <c r="I3899" i="4"/>
  <c r="J3898" i="4"/>
  <c r="K3898" i="4" s="1"/>
  <c r="I3898" i="4"/>
  <c r="J3897" i="4"/>
  <c r="K3897" i="4" s="1"/>
  <c r="I3897" i="4"/>
  <c r="J3896" i="4"/>
  <c r="K3896" i="4" s="1"/>
  <c r="I3896" i="4"/>
  <c r="J3895" i="4"/>
  <c r="K3895" i="4" s="1"/>
  <c r="I3895" i="4"/>
  <c r="J3894" i="4"/>
  <c r="K3894" i="4" s="1"/>
  <c r="I3894" i="4"/>
  <c r="J3893" i="4"/>
  <c r="K3893" i="4" s="1"/>
  <c r="I3893" i="4"/>
  <c r="J3892" i="4"/>
  <c r="K3892" i="4" s="1"/>
  <c r="I3892" i="4"/>
  <c r="J3891" i="4"/>
  <c r="K3891" i="4" s="1"/>
  <c r="I3891" i="4"/>
  <c r="J3890" i="4"/>
  <c r="K3890" i="4" s="1"/>
  <c r="I3890" i="4"/>
  <c r="J3889" i="4"/>
  <c r="K3889" i="4" s="1"/>
  <c r="I3889" i="4"/>
  <c r="J3888" i="4"/>
  <c r="K3888" i="4" s="1"/>
  <c r="I3888" i="4"/>
  <c r="J3887" i="4"/>
  <c r="K3887" i="4" s="1"/>
  <c r="I3887" i="4"/>
  <c r="J3886" i="4"/>
  <c r="K3886" i="4" s="1"/>
  <c r="I3886" i="4"/>
  <c r="J3885" i="4"/>
  <c r="K3885" i="4" s="1"/>
  <c r="I3885" i="4"/>
  <c r="J3884" i="4"/>
  <c r="K3884" i="4" s="1"/>
  <c r="I3884" i="4"/>
  <c r="J3883" i="4"/>
  <c r="K3883" i="4" s="1"/>
  <c r="I3883" i="4"/>
  <c r="J3882" i="4"/>
  <c r="K3882" i="4" s="1"/>
  <c r="I3882" i="4"/>
  <c r="J3881" i="4"/>
  <c r="K3881" i="4" s="1"/>
  <c r="I3881" i="4"/>
  <c r="J3880" i="4"/>
  <c r="K3880" i="4" s="1"/>
  <c r="I3880" i="4"/>
  <c r="J3879" i="4"/>
  <c r="K3879" i="4" s="1"/>
  <c r="I3879" i="4"/>
  <c r="J3878" i="4"/>
  <c r="K3878" i="4" s="1"/>
  <c r="I3878" i="4"/>
  <c r="J3877" i="4"/>
  <c r="K3877" i="4" s="1"/>
  <c r="I3877" i="4"/>
  <c r="J3876" i="4"/>
  <c r="K3876" i="4" s="1"/>
  <c r="I3876" i="4"/>
  <c r="J3875" i="4"/>
  <c r="K3875" i="4" s="1"/>
  <c r="I3875" i="4"/>
  <c r="J3874" i="4"/>
  <c r="K3874" i="4" s="1"/>
  <c r="I3874" i="4"/>
  <c r="J3873" i="4"/>
  <c r="K3873" i="4" s="1"/>
  <c r="I3873" i="4"/>
  <c r="J3872" i="4"/>
  <c r="K3872" i="4" s="1"/>
  <c r="I3872" i="4"/>
  <c r="J3871" i="4"/>
  <c r="K3871" i="4" s="1"/>
  <c r="I3871" i="4"/>
  <c r="J3870" i="4"/>
  <c r="K3870" i="4" s="1"/>
  <c r="I3870" i="4"/>
  <c r="J3869" i="4"/>
  <c r="K3869" i="4" s="1"/>
  <c r="I3869" i="4"/>
  <c r="J3868" i="4"/>
  <c r="K3868" i="4" s="1"/>
  <c r="I3868" i="4"/>
  <c r="J3867" i="4"/>
  <c r="K3867" i="4" s="1"/>
  <c r="I3867" i="4"/>
  <c r="J3866" i="4"/>
  <c r="K3866" i="4" s="1"/>
  <c r="I3866" i="4"/>
  <c r="J3865" i="4"/>
  <c r="K3865" i="4" s="1"/>
  <c r="I3865" i="4"/>
  <c r="J3864" i="4"/>
  <c r="K3864" i="4" s="1"/>
  <c r="I3864" i="4"/>
  <c r="J3863" i="4"/>
  <c r="K3863" i="4" s="1"/>
  <c r="I3863" i="4"/>
  <c r="J3862" i="4"/>
  <c r="K3862" i="4" s="1"/>
  <c r="I3862" i="4"/>
  <c r="J3861" i="4"/>
  <c r="K3861" i="4" s="1"/>
  <c r="I3861" i="4"/>
  <c r="J3860" i="4"/>
  <c r="K3860" i="4" s="1"/>
  <c r="I3860" i="4"/>
  <c r="J3859" i="4"/>
  <c r="K3859" i="4" s="1"/>
  <c r="I3859" i="4"/>
  <c r="J3858" i="4"/>
  <c r="K3858" i="4" s="1"/>
  <c r="I3858" i="4"/>
  <c r="J3857" i="4"/>
  <c r="K3857" i="4" s="1"/>
  <c r="I3857" i="4"/>
  <c r="J3856" i="4"/>
  <c r="K3856" i="4" s="1"/>
  <c r="I3856" i="4"/>
  <c r="J3855" i="4"/>
  <c r="K3855" i="4" s="1"/>
  <c r="I3855" i="4"/>
  <c r="J3854" i="4"/>
  <c r="K3854" i="4" s="1"/>
  <c r="I3854" i="4"/>
  <c r="J3853" i="4"/>
  <c r="K3853" i="4" s="1"/>
  <c r="I3853" i="4"/>
  <c r="J3852" i="4"/>
  <c r="K3852" i="4" s="1"/>
  <c r="I3852" i="4"/>
  <c r="J3851" i="4"/>
  <c r="K3851" i="4" s="1"/>
  <c r="I3851" i="4"/>
  <c r="J3850" i="4"/>
  <c r="K3850" i="4" s="1"/>
  <c r="I3850" i="4"/>
  <c r="J3849" i="4"/>
  <c r="K3849" i="4" s="1"/>
  <c r="I3849" i="4"/>
  <c r="J3848" i="4"/>
  <c r="K3848" i="4" s="1"/>
  <c r="I3848" i="4"/>
  <c r="J3847" i="4"/>
  <c r="K3847" i="4" s="1"/>
  <c r="I3847" i="4"/>
  <c r="J3846" i="4"/>
  <c r="K3846" i="4" s="1"/>
  <c r="I3846" i="4"/>
  <c r="J3845" i="4"/>
  <c r="K3845" i="4" s="1"/>
  <c r="I3845" i="4"/>
  <c r="J3844" i="4"/>
  <c r="K3844" i="4" s="1"/>
  <c r="I3844" i="4"/>
  <c r="J3843" i="4"/>
  <c r="K3843" i="4" s="1"/>
  <c r="M3843" i="4" s="1"/>
  <c r="I3843" i="4"/>
  <c r="J3842" i="4"/>
  <c r="K3842" i="4" s="1"/>
  <c r="I3842" i="4"/>
  <c r="J3841" i="4"/>
  <c r="K3841" i="4" s="1"/>
  <c r="I3841" i="4"/>
  <c r="J3840" i="4"/>
  <c r="K3840" i="4" s="1"/>
  <c r="I3840" i="4"/>
  <c r="J3839" i="4"/>
  <c r="K3839" i="4" s="1"/>
  <c r="I3839" i="4"/>
  <c r="J3838" i="4"/>
  <c r="K3838" i="4" s="1"/>
  <c r="I3838" i="4"/>
  <c r="J3837" i="4"/>
  <c r="K3837" i="4" s="1"/>
  <c r="I3837" i="4"/>
  <c r="J3836" i="4"/>
  <c r="K3836" i="4" s="1"/>
  <c r="I3836" i="4"/>
  <c r="J3835" i="4"/>
  <c r="K3835" i="4" s="1"/>
  <c r="I3835" i="4"/>
  <c r="J3834" i="4"/>
  <c r="K3834" i="4" s="1"/>
  <c r="M3834" i="4" s="1"/>
  <c r="I3834" i="4"/>
  <c r="J3833" i="4"/>
  <c r="K3833" i="4" s="1"/>
  <c r="I3833" i="4"/>
  <c r="J3832" i="4"/>
  <c r="K3832" i="4" s="1"/>
  <c r="I3832" i="4"/>
  <c r="J3831" i="4"/>
  <c r="K3831" i="4" s="1"/>
  <c r="I3831" i="4"/>
  <c r="J3830" i="4"/>
  <c r="K3830" i="4" s="1"/>
  <c r="I3830" i="4"/>
  <c r="J3829" i="4"/>
  <c r="K3829" i="4" s="1"/>
  <c r="I3829" i="4"/>
  <c r="J3828" i="4"/>
  <c r="K3828" i="4" s="1"/>
  <c r="I3828" i="4"/>
  <c r="J3827" i="4"/>
  <c r="K3827" i="4" s="1"/>
  <c r="I3827" i="4"/>
  <c r="J3826" i="4"/>
  <c r="K3826" i="4" s="1"/>
  <c r="I3826" i="4"/>
  <c r="J3825" i="4"/>
  <c r="K3825" i="4" s="1"/>
  <c r="I3825" i="4"/>
  <c r="J3824" i="4"/>
  <c r="K3824" i="4" s="1"/>
  <c r="I3824" i="4"/>
  <c r="J3823" i="4"/>
  <c r="K3823" i="4" s="1"/>
  <c r="I3823" i="4"/>
  <c r="J3822" i="4"/>
  <c r="K3822" i="4" s="1"/>
  <c r="I3822" i="4"/>
  <c r="J3821" i="4"/>
  <c r="K3821" i="4" s="1"/>
  <c r="I3821" i="4"/>
  <c r="J3820" i="4"/>
  <c r="K3820" i="4" s="1"/>
  <c r="I3820" i="4"/>
  <c r="J3819" i="4"/>
  <c r="K3819" i="4" s="1"/>
  <c r="I3819" i="4"/>
  <c r="J3818" i="4"/>
  <c r="K3818" i="4" s="1"/>
  <c r="M3818" i="4" s="1"/>
  <c r="I3818" i="4"/>
  <c r="J3817" i="4"/>
  <c r="K3817" i="4" s="1"/>
  <c r="I3817" i="4"/>
  <c r="J3816" i="4"/>
  <c r="K3816" i="4" s="1"/>
  <c r="I3816" i="4"/>
  <c r="J3815" i="4"/>
  <c r="K3815" i="4" s="1"/>
  <c r="I3815" i="4"/>
  <c r="J3814" i="4"/>
  <c r="K3814" i="4" s="1"/>
  <c r="I3814" i="4"/>
  <c r="J3813" i="4"/>
  <c r="K3813" i="4" s="1"/>
  <c r="I3813" i="4"/>
  <c r="J3812" i="4"/>
  <c r="K3812" i="4" s="1"/>
  <c r="I3812" i="4"/>
  <c r="J3811" i="4"/>
  <c r="K3811" i="4" s="1"/>
  <c r="I3811" i="4"/>
  <c r="J3810" i="4"/>
  <c r="K3810" i="4" s="1"/>
  <c r="I3810" i="4"/>
  <c r="J3809" i="4"/>
  <c r="K3809" i="4" s="1"/>
  <c r="I3809" i="4"/>
  <c r="J3808" i="4"/>
  <c r="K3808" i="4" s="1"/>
  <c r="I3808" i="4"/>
  <c r="J3807" i="4"/>
  <c r="K3807" i="4" s="1"/>
  <c r="I3807" i="4"/>
  <c r="J3806" i="4"/>
  <c r="K3806" i="4" s="1"/>
  <c r="I3806" i="4"/>
  <c r="J3805" i="4"/>
  <c r="K3805" i="4" s="1"/>
  <c r="I3805" i="4"/>
  <c r="J3804" i="4"/>
  <c r="K3804" i="4" s="1"/>
  <c r="I3804" i="4"/>
  <c r="J3803" i="4"/>
  <c r="K3803" i="4" s="1"/>
  <c r="I3803" i="4"/>
  <c r="J3802" i="4"/>
  <c r="K3802" i="4" s="1"/>
  <c r="M3802" i="4" s="1"/>
  <c r="I3802" i="4"/>
  <c r="J3801" i="4"/>
  <c r="K3801" i="4" s="1"/>
  <c r="I3801" i="4"/>
  <c r="J3800" i="4"/>
  <c r="K3800" i="4" s="1"/>
  <c r="I3800" i="4"/>
  <c r="J3799" i="4"/>
  <c r="K3799" i="4" s="1"/>
  <c r="I3799" i="4"/>
  <c r="J3798" i="4"/>
  <c r="K3798" i="4" s="1"/>
  <c r="I3798" i="4"/>
  <c r="J3797" i="4"/>
  <c r="K3797" i="4" s="1"/>
  <c r="I3797" i="4"/>
  <c r="J3796" i="4"/>
  <c r="K3796" i="4" s="1"/>
  <c r="I3796" i="4"/>
  <c r="J3795" i="4"/>
  <c r="K3795" i="4" s="1"/>
  <c r="I3795" i="4"/>
  <c r="J3794" i="4"/>
  <c r="K3794" i="4" s="1"/>
  <c r="I3794" i="4"/>
  <c r="J3793" i="4"/>
  <c r="K3793" i="4" s="1"/>
  <c r="I3793" i="4"/>
  <c r="J3792" i="4"/>
  <c r="K3792" i="4" s="1"/>
  <c r="I3792" i="4"/>
  <c r="J3791" i="4"/>
  <c r="K3791" i="4" s="1"/>
  <c r="I3791" i="4"/>
  <c r="J3790" i="4"/>
  <c r="K3790" i="4" s="1"/>
  <c r="I3790" i="4"/>
  <c r="J3789" i="4"/>
  <c r="K3789" i="4" s="1"/>
  <c r="I3789" i="4"/>
  <c r="J3788" i="4"/>
  <c r="K3788" i="4" s="1"/>
  <c r="I3788" i="4"/>
  <c r="J3787" i="4"/>
  <c r="K3787" i="4" s="1"/>
  <c r="I3787" i="4"/>
  <c r="J3786" i="4"/>
  <c r="K3786" i="4" s="1"/>
  <c r="M3786" i="4" s="1"/>
  <c r="I3786" i="4"/>
  <c r="J3785" i="4"/>
  <c r="K3785" i="4" s="1"/>
  <c r="I3785" i="4"/>
  <c r="J3784" i="4"/>
  <c r="K3784" i="4" s="1"/>
  <c r="I3784" i="4"/>
  <c r="J3783" i="4"/>
  <c r="K3783" i="4" s="1"/>
  <c r="I3783" i="4"/>
  <c r="J3782" i="4"/>
  <c r="K3782" i="4" s="1"/>
  <c r="I3782" i="4"/>
  <c r="J3781" i="4"/>
  <c r="K3781" i="4" s="1"/>
  <c r="I3781" i="4"/>
  <c r="J3780" i="4"/>
  <c r="K3780" i="4" s="1"/>
  <c r="I3780" i="4"/>
  <c r="J3779" i="4"/>
  <c r="K3779" i="4" s="1"/>
  <c r="I3779" i="4"/>
  <c r="J3778" i="4"/>
  <c r="K3778" i="4" s="1"/>
  <c r="I3778" i="4"/>
  <c r="J3777" i="4"/>
  <c r="K3777" i="4" s="1"/>
  <c r="I3777" i="4"/>
  <c r="J3776" i="4"/>
  <c r="K3776" i="4" s="1"/>
  <c r="I3776" i="4"/>
  <c r="J3775" i="4"/>
  <c r="K3775" i="4" s="1"/>
  <c r="I3775" i="4"/>
  <c r="J3774" i="4"/>
  <c r="K3774" i="4" s="1"/>
  <c r="I3774" i="4"/>
  <c r="J3773" i="4"/>
  <c r="K3773" i="4" s="1"/>
  <c r="I3773" i="4"/>
  <c r="J3772" i="4"/>
  <c r="K3772" i="4" s="1"/>
  <c r="I3772" i="4"/>
  <c r="J3771" i="4"/>
  <c r="K3771" i="4" s="1"/>
  <c r="I3771" i="4"/>
  <c r="J3770" i="4"/>
  <c r="K3770" i="4" s="1"/>
  <c r="M3770" i="4" s="1"/>
  <c r="I3770" i="4"/>
  <c r="J3769" i="4"/>
  <c r="K3769" i="4" s="1"/>
  <c r="I3769" i="4"/>
  <c r="J3768" i="4"/>
  <c r="K3768" i="4" s="1"/>
  <c r="I3768" i="4"/>
  <c r="J3767" i="4"/>
  <c r="K3767" i="4" s="1"/>
  <c r="I3767" i="4"/>
  <c r="J3766" i="4"/>
  <c r="K3766" i="4" s="1"/>
  <c r="I3766" i="4"/>
  <c r="J3765" i="4"/>
  <c r="K3765" i="4" s="1"/>
  <c r="I3765" i="4"/>
  <c r="J3764" i="4"/>
  <c r="K3764" i="4" s="1"/>
  <c r="I3764" i="4"/>
  <c r="J3763" i="4"/>
  <c r="K3763" i="4" s="1"/>
  <c r="I3763" i="4"/>
  <c r="J3762" i="4"/>
  <c r="K3762" i="4" s="1"/>
  <c r="I3762" i="4"/>
  <c r="J3761" i="4"/>
  <c r="K3761" i="4" s="1"/>
  <c r="I3761" i="4"/>
  <c r="J3760" i="4"/>
  <c r="K3760" i="4" s="1"/>
  <c r="I3760" i="4"/>
  <c r="J3759" i="4"/>
  <c r="K3759" i="4" s="1"/>
  <c r="I3759" i="4"/>
  <c r="J3758" i="4"/>
  <c r="K3758" i="4" s="1"/>
  <c r="I3758" i="4"/>
  <c r="J3757" i="4"/>
  <c r="K3757" i="4" s="1"/>
  <c r="I3757" i="4"/>
  <c r="J3756" i="4"/>
  <c r="K3756" i="4" s="1"/>
  <c r="I3756" i="4"/>
  <c r="J3755" i="4"/>
  <c r="K3755" i="4" s="1"/>
  <c r="I3755" i="4"/>
  <c r="J3754" i="4"/>
  <c r="K3754" i="4" s="1"/>
  <c r="M3754" i="4" s="1"/>
  <c r="I3754" i="4"/>
  <c r="J3753" i="4"/>
  <c r="K3753" i="4" s="1"/>
  <c r="I3753" i="4"/>
  <c r="J3752" i="4"/>
  <c r="K3752" i="4" s="1"/>
  <c r="I3752" i="4"/>
  <c r="J3751" i="4"/>
  <c r="K3751" i="4" s="1"/>
  <c r="I3751" i="4"/>
  <c r="J3750" i="4"/>
  <c r="K3750" i="4" s="1"/>
  <c r="I3750" i="4"/>
  <c r="J3749" i="4"/>
  <c r="K3749" i="4" s="1"/>
  <c r="I3749" i="4"/>
  <c r="J3748" i="4"/>
  <c r="K3748" i="4" s="1"/>
  <c r="I3748" i="4"/>
  <c r="J3747" i="4"/>
  <c r="K3747" i="4" s="1"/>
  <c r="I3747" i="4"/>
  <c r="J3746" i="4"/>
  <c r="K3746" i="4" s="1"/>
  <c r="I3746" i="4"/>
  <c r="J3745" i="4"/>
  <c r="K3745" i="4" s="1"/>
  <c r="I3745" i="4"/>
  <c r="J3744" i="4"/>
  <c r="K3744" i="4" s="1"/>
  <c r="I3744" i="4"/>
  <c r="J3743" i="4"/>
  <c r="K3743" i="4" s="1"/>
  <c r="I3743" i="4"/>
  <c r="J3742" i="4"/>
  <c r="K3742" i="4" s="1"/>
  <c r="I3742" i="4"/>
  <c r="J3741" i="4"/>
  <c r="K3741" i="4" s="1"/>
  <c r="I3741" i="4"/>
  <c r="J3740" i="4"/>
  <c r="K3740" i="4" s="1"/>
  <c r="I3740" i="4"/>
  <c r="J3739" i="4"/>
  <c r="K3739" i="4" s="1"/>
  <c r="I3739" i="4"/>
  <c r="J3738" i="4"/>
  <c r="K3738" i="4" s="1"/>
  <c r="M3738" i="4" s="1"/>
  <c r="I3738" i="4"/>
  <c r="J3737" i="4"/>
  <c r="K3737" i="4" s="1"/>
  <c r="I3737" i="4"/>
  <c r="J3736" i="4"/>
  <c r="K3736" i="4" s="1"/>
  <c r="I3736" i="4"/>
  <c r="J3735" i="4"/>
  <c r="K3735" i="4" s="1"/>
  <c r="I3735" i="4"/>
  <c r="J3734" i="4"/>
  <c r="K3734" i="4" s="1"/>
  <c r="I3734" i="4"/>
  <c r="J3733" i="4"/>
  <c r="K3733" i="4" s="1"/>
  <c r="I3733" i="4"/>
  <c r="J3732" i="4"/>
  <c r="K3732" i="4" s="1"/>
  <c r="I3732" i="4"/>
  <c r="J3731" i="4"/>
  <c r="K3731" i="4" s="1"/>
  <c r="I3731" i="4"/>
  <c r="J3730" i="4"/>
  <c r="K3730" i="4" s="1"/>
  <c r="I3730" i="4"/>
  <c r="J3729" i="4"/>
  <c r="K3729" i="4" s="1"/>
  <c r="I3729" i="4"/>
  <c r="J3728" i="4"/>
  <c r="K3728" i="4" s="1"/>
  <c r="I3728" i="4"/>
  <c r="J3727" i="4"/>
  <c r="K3727" i="4" s="1"/>
  <c r="I3727" i="4"/>
  <c r="J3726" i="4"/>
  <c r="K3726" i="4" s="1"/>
  <c r="I3726" i="4"/>
  <c r="J3725" i="4"/>
  <c r="K3725" i="4" s="1"/>
  <c r="I3725" i="4"/>
  <c r="J3724" i="4"/>
  <c r="K3724" i="4" s="1"/>
  <c r="I3724" i="4"/>
  <c r="J3723" i="4"/>
  <c r="K3723" i="4" s="1"/>
  <c r="I3723" i="4"/>
  <c r="J3722" i="4"/>
  <c r="K3722" i="4" s="1"/>
  <c r="M3722" i="4" s="1"/>
  <c r="I3722" i="4"/>
  <c r="J3721" i="4"/>
  <c r="K3721" i="4" s="1"/>
  <c r="I3721" i="4"/>
  <c r="J3720" i="4"/>
  <c r="K3720" i="4" s="1"/>
  <c r="L3720" i="4" s="1"/>
  <c r="I3720" i="4"/>
  <c r="J3719" i="4"/>
  <c r="K3719" i="4" s="1"/>
  <c r="L3719" i="4" s="1"/>
  <c r="I3719" i="4"/>
  <c r="J3718" i="4"/>
  <c r="K3718" i="4" s="1"/>
  <c r="L3718" i="4" s="1"/>
  <c r="I3718" i="4"/>
  <c r="J3717" i="4"/>
  <c r="K3717" i="4" s="1"/>
  <c r="L3717" i="4" s="1"/>
  <c r="I3717" i="4"/>
  <c r="J3716" i="4"/>
  <c r="K3716" i="4" s="1"/>
  <c r="L3716" i="4" s="1"/>
  <c r="I3716" i="4"/>
  <c r="J3715" i="4"/>
  <c r="K3715" i="4" s="1"/>
  <c r="L3715" i="4" s="1"/>
  <c r="I3715" i="4"/>
  <c r="J3714" i="4"/>
  <c r="K3714" i="4" s="1"/>
  <c r="L3714" i="4" s="1"/>
  <c r="I3714" i="4"/>
  <c r="J3713" i="4"/>
  <c r="K3713" i="4" s="1"/>
  <c r="L3713" i="4" s="1"/>
  <c r="I3713" i="4"/>
  <c r="J3712" i="4"/>
  <c r="K3712" i="4" s="1"/>
  <c r="L3712" i="4" s="1"/>
  <c r="I3712" i="4"/>
  <c r="J3711" i="4"/>
  <c r="K3711" i="4" s="1"/>
  <c r="L3711" i="4" s="1"/>
  <c r="I3711" i="4"/>
  <c r="J3710" i="4"/>
  <c r="K3710" i="4" s="1"/>
  <c r="L3710" i="4" s="1"/>
  <c r="I3710" i="4"/>
  <c r="J3709" i="4"/>
  <c r="K3709" i="4" s="1"/>
  <c r="L3709" i="4" s="1"/>
  <c r="I3709" i="4"/>
  <c r="J3708" i="4"/>
  <c r="K3708" i="4" s="1"/>
  <c r="L3708" i="4" s="1"/>
  <c r="I3708" i="4"/>
  <c r="J3707" i="4"/>
  <c r="K3707" i="4" s="1"/>
  <c r="L3707" i="4" s="1"/>
  <c r="I3707" i="4"/>
  <c r="J3706" i="4"/>
  <c r="K3706" i="4" s="1"/>
  <c r="L3706" i="4" s="1"/>
  <c r="I3706" i="4"/>
  <c r="J3705" i="4"/>
  <c r="K3705" i="4" s="1"/>
  <c r="L3705" i="4" s="1"/>
  <c r="I3705" i="4"/>
  <c r="J3704" i="4"/>
  <c r="K3704" i="4" s="1"/>
  <c r="L3704" i="4" s="1"/>
  <c r="I3704" i="4"/>
  <c r="J3703" i="4"/>
  <c r="K3703" i="4" s="1"/>
  <c r="L3703" i="4" s="1"/>
  <c r="I3703" i="4"/>
  <c r="J3702" i="4"/>
  <c r="K3702" i="4" s="1"/>
  <c r="L3702" i="4" s="1"/>
  <c r="I3702" i="4"/>
  <c r="J3701" i="4"/>
  <c r="K3701" i="4" s="1"/>
  <c r="L3701" i="4" s="1"/>
  <c r="I3701" i="4"/>
  <c r="J3700" i="4"/>
  <c r="K3700" i="4" s="1"/>
  <c r="L3700" i="4" s="1"/>
  <c r="I3700" i="4"/>
  <c r="J3699" i="4"/>
  <c r="K3699" i="4" s="1"/>
  <c r="L3699" i="4" s="1"/>
  <c r="I3699" i="4"/>
  <c r="J3698" i="4"/>
  <c r="K3698" i="4" s="1"/>
  <c r="L3698" i="4" s="1"/>
  <c r="I3698" i="4"/>
  <c r="J3697" i="4"/>
  <c r="K3697" i="4" s="1"/>
  <c r="L3697" i="4" s="1"/>
  <c r="I3697" i="4"/>
  <c r="J3696" i="4"/>
  <c r="K3696" i="4" s="1"/>
  <c r="L3696" i="4" s="1"/>
  <c r="I3696" i="4"/>
  <c r="J3695" i="4"/>
  <c r="K3695" i="4" s="1"/>
  <c r="L3695" i="4" s="1"/>
  <c r="I3695" i="4"/>
  <c r="J3694" i="4"/>
  <c r="K3694" i="4" s="1"/>
  <c r="L3694" i="4" s="1"/>
  <c r="I3694" i="4"/>
  <c r="J3693" i="4"/>
  <c r="K3693" i="4" s="1"/>
  <c r="L3693" i="4" s="1"/>
  <c r="I3693" i="4"/>
  <c r="J3692" i="4"/>
  <c r="K3692" i="4" s="1"/>
  <c r="L3692" i="4" s="1"/>
  <c r="I3692" i="4"/>
  <c r="J3691" i="4"/>
  <c r="K3691" i="4" s="1"/>
  <c r="L3691" i="4" s="1"/>
  <c r="I3691" i="4"/>
  <c r="J3690" i="4"/>
  <c r="K3690" i="4" s="1"/>
  <c r="L3690" i="4" s="1"/>
  <c r="I3690" i="4"/>
  <c r="J3689" i="4"/>
  <c r="K3689" i="4" s="1"/>
  <c r="I3689" i="4"/>
  <c r="J3688" i="4"/>
  <c r="K3688" i="4" s="1"/>
  <c r="I3688" i="4"/>
  <c r="J3687" i="4"/>
  <c r="K3687" i="4" s="1"/>
  <c r="I3687" i="4"/>
  <c r="J3686" i="4"/>
  <c r="K3686" i="4" s="1"/>
  <c r="I3686" i="4"/>
  <c r="J3685" i="4"/>
  <c r="K3685" i="4" s="1"/>
  <c r="I3685" i="4"/>
  <c r="J3684" i="4"/>
  <c r="K3684" i="4" s="1"/>
  <c r="I3684" i="4"/>
  <c r="J3683" i="4"/>
  <c r="K3683" i="4" s="1"/>
  <c r="I3683" i="4"/>
  <c r="J3682" i="4"/>
  <c r="K3682" i="4" s="1"/>
  <c r="I3682" i="4"/>
  <c r="J3681" i="4"/>
  <c r="K3681" i="4" s="1"/>
  <c r="I3681" i="4"/>
  <c r="J3680" i="4"/>
  <c r="K3680" i="4" s="1"/>
  <c r="I3680" i="4"/>
  <c r="J3679" i="4"/>
  <c r="K3679" i="4" s="1"/>
  <c r="I3679" i="4"/>
  <c r="J3678" i="4"/>
  <c r="K3678" i="4" s="1"/>
  <c r="I3678" i="4"/>
  <c r="J3677" i="4"/>
  <c r="K3677" i="4" s="1"/>
  <c r="I3677" i="4"/>
  <c r="J3676" i="4"/>
  <c r="K3676" i="4" s="1"/>
  <c r="I3676" i="4"/>
  <c r="J3675" i="4"/>
  <c r="K3675" i="4" s="1"/>
  <c r="I3675" i="4"/>
  <c r="J3674" i="4"/>
  <c r="K3674" i="4" s="1"/>
  <c r="I3674" i="4"/>
  <c r="J3673" i="4"/>
  <c r="K3673" i="4" s="1"/>
  <c r="I3673" i="4"/>
  <c r="J3672" i="4"/>
  <c r="K3672" i="4" s="1"/>
  <c r="I3672" i="4"/>
  <c r="J3671" i="4"/>
  <c r="K3671" i="4" s="1"/>
  <c r="I3671" i="4"/>
  <c r="J3670" i="4"/>
  <c r="K3670" i="4" s="1"/>
  <c r="I3670" i="4"/>
  <c r="J3669" i="4"/>
  <c r="K3669" i="4" s="1"/>
  <c r="I3669" i="4"/>
  <c r="J3668" i="4"/>
  <c r="K3668" i="4" s="1"/>
  <c r="I3668" i="4"/>
  <c r="J3667" i="4"/>
  <c r="K3667" i="4" s="1"/>
  <c r="I3667" i="4"/>
  <c r="J3666" i="4"/>
  <c r="K3666" i="4" s="1"/>
  <c r="I3666" i="4"/>
  <c r="J3665" i="4"/>
  <c r="K3665" i="4" s="1"/>
  <c r="I3665" i="4"/>
  <c r="J3664" i="4"/>
  <c r="K3664" i="4" s="1"/>
  <c r="I3664" i="4"/>
  <c r="J3663" i="4"/>
  <c r="K3663" i="4" s="1"/>
  <c r="I3663" i="4"/>
  <c r="J3662" i="4"/>
  <c r="K3662" i="4" s="1"/>
  <c r="I3662" i="4"/>
  <c r="J3661" i="4"/>
  <c r="K3661" i="4" s="1"/>
  <c r="I3661" i="4"/>
  <c r="J3660" i="4"/>
  <c r="K3660" i="4" s="1"/>
  <c r="I3660" i="4"/>
  <c r="J3659" i="4"/>
  <c r="K3659" i="4" s="1"/>
  <c r="I3659" i="4"/>
  <c r="J3658" i="4"/>
  <c r="K3658" i="4" s="1"/>
  <c r="I3658" i="4"/>
  <c r="J3657" i="4"/>
  <c r="K3657" i="4" s="1"/>
  <c r="I3657" i="4"/>
  <c r="J3656" i="4"/>
  <c r="K3656" i="4" s="1"/>
  <c r="I3656" i="4"/>
  <c r="J3655" i="4"/>
  <c r="K3655" i="4" s="1"/>
  <c r="I3655" i="4"/>
  <c r="J3654" i="4"/>
  <c r="K3654" i="4" s="1"/>
  <c r="I3654" i="4"/>
  <c r="J3653" i="4"/>
  <c r="K3653" i="4" s="1"/>
  <c r="I3653" i="4"/>
  <c r="J3652" i="4"/>
  <c r="K3652" i="4" s="1"/>
  <c r="I3652" i="4"/>
  <c r="J3651" i="4"/>
  <c r="K3651" i="4" s="1"/>
  <c r="I3651" i="4"/>
  <c r="J3650" i="4"/>
  <c r="K3650" i="4" s="1"/>
  <c r="I3650" i="4"/>
  <c r="J3649" i="4"/>
  <c r="K3649" i="4" s="1"/>
  <c r="I3649" i="4"/>
  <c r="J3648" i="4"/>
  <c r="K3648" i="4" s="1"/>
  <c r="I3648" i="4"/>
  <c r="J3647" i="4"/>
  <c r="K3647" i="4" s="1"/>
  <c r="I3647" i="4"/>
  <c r="J3646" i="4"/>
  <c r="K3646" i="4" s="1"/>
  <c r="I3646" i="4"/>
  <c r="J3645" i="4"/>
  <c r="K3645" i="4" s="1"/>
  <c r="I3645" i="4"/>
  <c r="J3644" i="4"/>
  <c r="K3644" i="4" s="1"/>
  <c r="I3644" i="4"/>
  <c r="J3643" i="4"/>
  <c r="K3643" i="4" s="1"/>
  <c r="I3643" i="4"/>
  <c r="J3642" i="4"/>
  <c r="K3642" i="4" s="1"/>
  <c r="I3642" i="4"/>
  <c r="J3641" i="4"/>
  <c r="K3641" i="4" s="1"/>
  <c r="I3641" i="4"/>
  <c r="J3640" i="4"/>
  <c r="K3640" i="4" s="1"/>
  <c r="I3640" i="4"/>
  <c r="J3639" i="4"/>
  <c r="K3639" i="4" s="1"/>
  <c r="I3639" i="4"/>
  <c r="J3638" i="4"/>
  <c r="K3638" i="4" s="1"/>
  <c r="I3638" i="4"/>
  <c r="J3637" i="4"/>
  <c r="K3637" i="4" s="1"/>
  <c r="I3637" i="4"/>
  <c r="J3636" i="4"/>
  <c r="K3636" i="4" s="1"/>
  <c r="I3636" i="4"/>
  <c r="J3635" i="4"/>
  <c r="K3635" i="4" s="1"/>
  <c r="I3635" i="4"/>
  <c r="J3634" i="4"/>
  <c r="K3634" i="4" s="1"/>
  <c r="I3634" i="4"/>
  <c r="J3633" i="4"/>
  <c r="K3633" i="4" s="1"/>
  <c r="I3633" i="4"/>
  <c r="J3632" i="4"/>
  <c r="K3632" i="4" s="1"/>
  <c r="I3632" i="4"/>
  <c r="J3631" i="4"/>
  <c r="K3631" i="4" s="1"/>
  <c r="I3631" i="4"/>
  <c r="J3630" i="4"/>
  <c r="K3630" i="4" s="1"/>
  <c r="I3630" i="4"/>
  <c r="J3629" i="4"/>
  <c r="K3629" i="4" s="1"/>
  <c r="I3629" i="4"/>
  <c r="J3628" i="4"/>
  <c r="K3628" i="4" s="1"/>
  <c r="I3628" i="4"/>
  <c r="J3627" i="4"/>
  <c r="K3627" i="4" s="1"/>
  <c r="I3627" i="4"/>
  <c r="J3626" i="4"/>
  <c r="K3626" i="4" s="1"/>
  <c r="I3626" i="4"/>
  <c r="J3625" i="4"/>
  <c r="K3625" i="4" s="1"/>
  <c r="I3625" i="4"/>
  <c r="J3624" i="4"/>
  <c r="K3624" i="4" s="1"/>
  <c r="I3624" i="4"/>
  <c r="J3623" i="4"/>
  <c r="K3623" i="4" s="1"/>
  <c r="I3623" i="4"/>
  <c r="J3622" i="4"/>
  <c r="K3622" i="4" s="1"/>
  <c r="I3622" i="4"/>
  <c r="J3621" i="4"/>
  <c r="K3621" i="4" s="1"/>
  <c r="I3621" i="4"/>
  <c r="J3620" i="4"/>
  <c r="K3620" i="4" s="1"/>
  <c r="I3620" i="4"/>
  <c r="J3619" i="4"/>
  <c r="K3619" i="4" s="1"/>
  <c r="I3619" i="4"/>
  <c r="J3618" i="4"/>
  <c r="K3618" i="4" s="1"/>
  <c r="I3618" i="4"/>
  <c r="J3617" i="4"/>
  <c r="K3617" i="4" s="1"/>
  <c r="I3617" i="4"/>
  <c r="J3616" i="4"/>
  <c r="K3616" i="4" s="1"/>
  <c r="I3616" i="4"/>
  <c r="J3615" i="4"/>
  <c r="K3615" i="4" s="1"/>
  <c r="I3615" i="4"/>
  <c r="J3614" i="4"/>
  <c r="K3614" i="4" s="1"/>
  <c r="I3614" i="4"/>
  <c r="J3613" i="4"/>
  <c r="K3613" i="4" s="1"/>
  <c r="I3613" i="4"/>
  <c r="J3612" i="4"/>
  <c r="K3612" i="4" s="1"/>
  <c r="I3612" i="4"/>
  <c r="J3611" i="4"/>
  <c r="K3611" i="4" s="1"/>
  <c r="I3611" i="4"/>
  <c r="J3610" i="4"/>
  <c r="I3610" i="4"/>
  <c r="J3609" i="4"/>
  <c r="I3609" i="4"/>
  <c r="J3608" i="4"/>
  <c r="I3608" i="4"/>
  <c r="J3607" i="4"/>
  <c r="I3607" i="4"/>
  <c r="J3606" i="4"/>
  <c r="I3606" i="4"/>
  <c r="J3605" i="4"/>
  <c r="I3605" i="4"/>
  <c r="J3604" i="4"/>
  <c r="I3604" i="4"/>
  <c r="J3603" i="4"/>
  <c r="I3603" i="4"/>
  <c r="J3602" i="4"/>
  <c r="I3602" i="4"/>
  <c r="J3601" i="4"/>
  <c r="I3601" i="4"/>
  <c r="J3600" i="4"/>
  <c r="I3600" i="4"/>
  <c r="J3599" i="4"/>
  <c r="I3599" i="4"/>
  <c r="J3598" i="4"/>
  <c r="I3598" i="4"/>
  <c r="J3597" i="4"/>
  <c r="I3597" i="4"/>
  <c r="J3596" i="4"/>
  <c r="I3596" i="4"/>
  <c r="J3595" i="4"/>
  <c r="I3595" i="4"/>
  <c r="J3594" i="4"/>
  <c r="I3594" i="4"/>
  <c r="J3593" i="4"/>
  <c r="I3593" i="4"/>
  <c r="J3592" i="4"/>
  <c r="I3592" i="4"/>
  <c r="J3591" i="4"/>
  <c r="I3591" i="4"/>
  <c r="J3590" i="4"/>
  <c r="I3590" i="4"/>
  <c r="J3589" i="4"/>
  <c r="I3589" i="4"/>
  <c r="J3588" i="4"/>
  <c r="I3588" i="4"/>
  <c r="J3587" i="4"/>
  <c r="I3587" i="4"/>
  <c r="J3586" i="4"/>
  <c r="I3586" i="4"/>
  <c r="J3585" i="4"/>
  <c r="I3585" i="4"/>
  <c r="J3584" i="4"/>
  <c r="I3584" i="4"/>
  <c r="J3583" i="4"/>
  <c r="I3583" i="4"/>
  <c r="J3582" i="4"/>
  <c r="I3582" i="4"/>
  <c r="J3581" i="4"/>
  <c r="I3581" i="4"/>
  <c r="J3580" i="4"/>
  <c r="I3580" i="4"/>
  <c r="J3579" i="4"/>
  <c r="I3579" i="4"/>
  <c r="J3578" i="4"/>
  <c r="I3578" i="4"/>
  <c r="J3577" i="4"/>
  <c r="I3577" i="4"/>
  <c r="J3576" i="4"/>
  <c r="I3576" i="4"/>
  <c r="J3575" i="4"/>
  <c r="I3575" i="4"/>
  <c r="J3574" i="4"/>
  <c r="I3574" i="4"/>
  <c r="J3573" i="4"/>
  <c r="I3573" i="4"/>
  <c r="J3572" i="4"/>
  <c r="I3572" i="4"/>
  <c r="J3571" i="4"/>
  <c r="I3571" i="4"/>
  <c r="J3570" i="4"/>
  <c r="I3570" i="4"/>
  <c r="J3569" i="4"/>
  <c r="I3569" i="4"/>
  <c r="J3568" i="4"/>
  <c r="I3568" i="4"/>
  <c r="J3567" i="4"/>
  <c r="I3567" i="4"/>
  <c r="J3566" i="4"/>
  <c r="I3566" i="4"/>
  <c r="J3565" i="4"/>
  <c r="I3565" i="4"/>
  <c r="J3564" i="4"/>
  <c r="I3564" i="4"/>
  <c r="J3563" i="4"/>
  <c r="I3563" i="4"/>
  <c r="J3562" i="4"/>
  <c r="I3562" i="4"/>
  <c r="J3561" i="4"/>
  <c r="I3561" i="4"/>
  <c r="J3560" i="4"/>
  <c r="I3560" i="4"/>
  <c r="J3559" i="4"/>
  <c r="I3559" i="4"/>
  <c r="J3558" i="4"/>
  <c r="I3558" i="4"/>
  <c r="J3557" i="4"/>
  <c r="I3557" i="4"/>
  <c r="J3556" i="4"/>
  <c r="I3556" i="4"/>
  <c r="J3555" i="4"/>
  <c r="I3555" i="4"/>
  <c r="J3554" i="4"/>
  <c r="I3554" i="4"/>
  <c r="J3553" i="4"/>
  <c r="I3553" i="4"/>
  <c r="J3552" i="4"/>
  <c r="I3552" i="4"/>
  <c r="J3551" i="4"/>
  <c r="I3551" i="4"/>
  <c r="J3550" i="4"/>
  <c r="I3550" i="4"/>
  <c r="J3549" i="4"/>
  <c r="I3549" i="4"/>
  <c r="J3548" i="4"/>
  <c r="I3548" i="4"/>
  <c r="J3547" i="4"/>
  <c r="I3547" i="4"/>
  <c r="J3546" i="4"/>
  <c r="I3546" i="4"/>
  <c r="J3545" i="4"/>
  <c r="I3545" i="4"/>
  <c r="J3544" i="4"/>
  <c r="I3544" i="4"/>
  <c r="J3543" i="4"/>
  <c r="I3543" i="4"/>
  <c r="J3542" i="4"/>
  <c r="I3542" i="4"/>
  <c r="J3541" i="4"/>
  <c r="I3541" i="4"/>
  <c r="J3540" i="4"/>
  <c r="I3540" i="4"/>
  <c r="J3539" i="4"/>
  <c r="I3539" i="4"/>
  <c r="J3538" i="4"/>
  <c r="I3538" i="4"/>
  <c r="J3537" i="4"/>
  <c r="I3537" i="4"/>
  <c r="J3536" i="4"/>
  <c r="I3536" i="4"/>
  <c r="J3535" i="4"/>
  <c r="I3535" i="4"/>
  <c r="J3534" i="4"/>
  <c r="I3534" i="4"/>
  <c r="J3533" i="4"/>
  <c r="I3533" i="4"/>
  <c r="J3532" i="4"/>
  <c r="I3532" i="4"/>
  <c r="J3531" i="4"/>
  <c r="I3531" i="4"/>
  <c r="J3530" i="4"/>
  <c r="I3530" i="4"/>
  <c r="J3529" i="4"/>
  <c r="I3529" i="4"/>
  <c r="J3528" i="4"/>
  <c r="I3528" i="4"/>
  <c r="J3527" i="4"/>
  <c r="I3527" i="4"/>
  <c r="J3526" i="4"/>
  <c r="I3526" i="4"/>
  <c r="J3525" i="4"/>
  <c r="I3525" i="4"/>
  <c r="J3524" i="4"/>
  <c r="I3524" i="4"/>
  <c r="J3523" i="4"/>
  <c r="I3523" i="4"/>
  <c r="J3522" i="4"/>
  <c r="I3522" i="4"/>
  <c r="J3521" i="4"/>
  <c r="I3521" i="4"/>
  <c r="J3520" i="4"/>
  <c r="I3520" i="4"/>
  <c r="J3519" i="4"/>
  <c r="I3519" i="4"/>
  <c r="J3518" i="4"/>
  <c r="I3518" i="4"/>
  <c r="J3517" i="4"/>
  <c r="I3517" i="4"/>
  <c r="J3516" i="4"/>
  <c r="I3516" i="4"/>
  <c r="J3515" i="4"/>
  <c r="I3515" i="4"/>
  <c r="J3514" i="4"/>
  <c r="I3514" i="4"/>
  <c r="J3513" i="4"/>
  <c r="I3513" i="4"/>
  <c r="J3512" i="4"/>
  <c r="I3512" i="4"/>
  <c r="J3511" i="4"/>
  <c r="I3511" i="4"/>
  <c r="J3510" i="4"/>
  <c r="I3510" i="4"/>
  <c r="J3509" i="4"/>
  <c r="I3509" i="4"/>
  <c r="J3508" i="4"/>
  <c r="I3508" i="4"/>
  <c r="J3507" i="4"/>
  <c r="I3507" i="4"/>
  <c r="J3506" i="4"/>
  <c r="I3506" i="4"/>
  <c r="J3505" i="4"/>
  <c r="I3505" i="4"/>
  <c r="J3504" i="4"/>
  <c r="I3504" i="4"/>
  <c r="J3503" i="4"/>
  <c r="I3503" i="4"/>
  <c r="J3502" i="4"/>
  <c r="I3502" i="4"/>
  <c r="J3501" i="4"/>
  <c r="I3501" i="4"/>
  <c r="J3500" i="4"/>
  <c r="I3500" i="4"/>
  <c r="J3499" i="4"/>
  <c r="I3499" i="4"/>
  <c r="J3498" i="4"/>
  <c r="I3498" i="4"/>
  <c r="J3497" i="4"/>
  <c r="I3497" i="4"/>
  <c r="J3496" i="4"/>
  <c r="I3496" i="4"/>
  <c r="J3495" i="4"/>
  <c r="I3495" i="4"/>
  <c r="J3494" i="4"/>
  <c r="I3494" i="4"/>
  <c r="J3493" i="4"/>
  <c r="I3493" i="4"/>
  <c r="J3492" i="4"/>
  <c r="I3492" i="4"/>
  <c r="J3491" i="4"/>
  <c r="I3491" i="4"/>
  <c r="J3490" i="4"/>
  <c r="I3490" i="4"/>
  <c r="J3489" i="4"/>
  <c r="I3489" i="4"/>
  <c r="J3488" i="4"/>
  <c r="I3488" i="4"/>
  <c r="J3487" i="4"/>
  <c r="I3487" i="4"/>
  <c r="J3486" i="4"/>
  <c r="I3486" i="4"/>
  <c r="J3485" i="4"/>
  <c r="I3485" i="4"/>
  <c r="J3484" i="4"/>
  <c r="I3484" i="4"/>
  <c r="J3483" i="4"/>
  <c r="I3483" i="4"/>
  <c r="J3482" i="4"/>
  <c r="I3482" i="4"/>
  <c r="J3481" i="4"/>
  <c r="I3481" i="4"/>
  <c r="J3480" i="4"/>
  <c r="I3480" i="4"/>
  <c r="J3479" i="4"/>
  <c r="I3479" i="4"/>
  <c r="J3478" i="4"/>
  <c r="I3478" i="4"/>
  <c r="J3477" i="4"/>
  <c r="I3477" i="4"/>
  <c r="J3476" i="4"/>
  <c r="I3476" i="4"/>
  <c r="J3475" i="4"/>
  <c r="I3475" i="4"/>
  <c r="J3474" i="4"/>
  <c r="I3474" i="4"/>
  <c r="J3473" i="4"/>
  <c r="I3473" i="4"/>
  <c r="J3472" i="4"/>
  <c r="I3472" i="4"/>
  <c r="J3471" i="4"/>
  <c r="I3471" i="4"/>
  <c r="J3470" i="4"/>
  <c r="I3470" i="4"/>
  <c r="J3469" i="4"/>
  <c r="I3469" i="4"/>
  <c r="J3468" i="4"/>
  <c r="I3468" i="4"/>
  <c r="J3467" i="4"/>
  <c r="I3467" i="4"/>
  <c r="J3466" i="4"/>
  <c r="I3466" i="4"/>
  <c r="J3465" i="4"/>
  <c r="I3465" i="4"/>
  <c r="J3464" i="4"/>
  <c r="I3464" i="4"/>
  <c r="J3463" i="4"/>
  <c r="I3463" i="4"/>
  <c r="J3462" i="4"/>
  <c r="I3462" i="4"/>
  <c r="J3461" i="4"/>
  <c r="I3461" i="4"/>
  <c r="J3460" i="4"/>
  <c r="I3460" i="4"/>
  <c r="J3459" i="4"/>
  <c r="I3459" i="4"/>
  <c r="J3458" i="4"/>
  <c r="I3458" i="4"/>
  <c r="J3457" i="4"/>
  <c r="I3457" i="4"/>
  <c r="J3456" i="4"/>
  <c r="I3456" i="4"/>
  <c r="J3455" i="4"/>
  <c r="I3455" i="4"/>
  <c r="J3454" i="4"/>
  <c r="I3454" i="4"/>
  <c r="J3453" i="4"/>
  <c r="I3453" i="4"/>
  <c r="J3452" i="4"/>
  <c r="I3452" i="4"/>
  <c r="J3451" i="4"/>
  <c r="I3451" i="4"/>
  <c r="J3450" i="4"/>
  <c r="I3450" i="4"/>
  <c r="J3449" i="4"/>
  <c r="I3449" i="4"/>
  <c r="J3448" i="4"/>
  <c r="I3448" i="4"/>
  <c r="J3447" i="4"/>
  <c r="I3447" i="4"/>
  <c r="J3446" i="4"/>
  <c r="I3446" i="4"/>
  <c r="J3445" i="4"/>
  <c r="I3445" i="4"/>
  <c r="J3444" i="4"/>
  <c r="I3444" i="4"/>
  <c r="J3443" i="4"/>
  <c r="I3443" i="4"/>
  <c r="J3442" i="4"/>
  <c r="I3442" i="4"/>
  <c r="J3441" i="4"/>
  <c r="I3441" i="4"/>
  <c r="J3440" i="4"/>
  <c r="I3440" i="4"/>
  <c r="J3439" i="4"/>
  <c r="I3439" i="4"/>
  <c r="J3438" i="4"/>
  <c r="I3438" i="4"/>
  <c r="J3437" i="4"/>
  <c r="I3437" i="4"/>
  <c r="J3436" i="4"/>
  <c r="I3436" i="4"/>
  <c r="J3435" i="4"/>
  <c r="I3435" i="4"/>
  <c r="J3434" i="4"/>
  <c r="I3434" i="4"/>
  <c r="J3433" i="4"/>
  <c r="I3433" i="4"/>
  <c r="J3432" i="4"/>
  <c r="I3432" i="4"/>
  <c r="J3431" i="4"/>
  <c r="I3431" i="4"/>
  <c r="J3430" i="4"/>
  <c r="I3430" i="4"/>
  <c r="J3429" i="4"/>
  <c r="I3429" i="4"/>
  <c r="J3428" i="4"/>
  <c r="I3428" i="4"/>
  <c r="J3427" i="4"/>
  <c r="I3427" i="4"/>
  <c r="J3426" i="4"/>
  <c r="I3426" i="4"/>
  <c r="J3425" i="4"/>
  <c r="I3425" i="4"/>
  <c r="J3424" i="4"/>
  <c r="I3424" i="4"/>
  <c r="J3423" i="4"/>
  <c r="I3423" i="4"/>
  <c r="J3422" i="4"/>
  <c r="I3422" i="4"/>
  <c r="J3421" i="4"/>
  <c r="I3421" i="4"/>
  <c r="J3420" i="4"/>
  <c r="I3420" i="4"/>
  <c r="J3419" i="4"/>
  <c r="I3419" i="4"/>
  <c r="J3418" i="4"/>
  <c r="I3418" i="4"/>
  <c r="J3417" i="4"/>
  <c r="I3417" i="4"/>
  <c r="J3416" i="4"/>
  <c r="I3416" i="4"/>
  <c r="J3415" i="4"/>
  <c r="I3415" i="4"/>
  <c r="J3414" i="4"/>
  <c r="I3414" i="4"/>
  <c r="J3413" i="4"/>
  <c r="I3413" i="4"/>
  <c r="J3412" i="4"/>
  <c r="I3412" i="4"/>
  <c r="J3411" i="4"/>
  <c r="I3411" i="4"/>
  <c r="J3410" i="4"/>
  <c r="I3410" i="4"/>
  <c r="J3409" i="4"/>
  <c r="I3409" i="4"/>
  <c r="J3408" i="4"/>
  <c r="I3408" i="4"/>
  <c r="J3407" i="4"/>
  <c r="I3407" i="4"/>
  <c r="J3406" i="4"/>
  <c r="I3406" i="4"/>
  <c r="J3405" i="4"/>
  <c r="I3405" i="4"/>
  <c r="J3404" i="4"/>
  <c r="I3404" i="4"/>
  <c r="J3403" i="4"/>
  <c r="I3403" i="4"/>
  <c r="J3402" i="4"/>
  <c r="I3402" i="4"/>
  <c r="J3401" i="4"/>
  <c r="I3401" i="4"/>
  <c r="J3400" i="4"/>
  <c r="I3400" i="4"/>
  <c r="J3399" i="4"/>
  <c r="I3399" i="4"/>
  <c r="J3398" i="4"/>
  <c r="I3398" i="4"/>
  <c r="J3397" i="4"/>
  <c r="I3397" i="4"/>
  <c r="J3396" i="4"/>
  <c r="I3396" i="4"/>
  <c r="J3395" i="4"/>
  <c r="I3395" i="4"/>
  <c r="J3394" i="4"/>
  <c r="I3394" i="4"/>
  <c r="J3393" i="4"/>
  <c r="I3393" i="4"/>
  <c r="J3392" i="4"/>
  <c r="I3392" i="4"/>
  <c r="J3391" i="4"/>
  <c r="I3391" i="4"/>
  <c r="J3390" i="4"/>
  <c r="I3390" i="4"/>
  <c r="J3389" i="4"/>
  <c r="I3389" i="4"/>
  <c r="J3388" i="4"/>
  <c r="I3388" i="4"/>
  <c r="J3387" i="4"/>
  <c r="I3387" i="4"/>
  <c r="J3386" i="4"/>
  <c r="I3386" i="4"/>
  <c r="J3385" i="4"/>
  <c r="I3385" i="4"/>
  <c r="J3384" i="4"/>
  <c r="I3384" i="4"/>
  <c r="J3383" i="4"/>
  <c r="I3383" i="4"/>
  <c r="J3382" i="4"/>
  <c r="I3382" i="4"/>
  <c r="J3381" i="4"/>
  <c r="I3381" i="4"/>
  <c r="J3380" i="4"/>
  <c r="I3380" i="4"/>
  <c r="J3379" i="4"/>
  <c r="I3379" i="4"/>
  <c r="J3378" i="4"/>
  <c r="I3378" i="4"/>
  <c r="J3377" i="4"/>
  <c r="I3377" i="4"/>
  <c r="J3376" i="4"/>
  <c r="I3376" i="4"/>
  <c r="J3375" i="4"/>
  <c r="I3375" i="4"/>
  <c r="J3374" i="4"/>
  <c r="I3374" i="4"/>
  <c r="J3373" i="4"/>
  <c r="I3373" i="4"/>
  <c r="J3372" i="4"/>
  <c r="I3372" i="4"/>
  <c r="J3371" i="4"/>
  <c r="I3371" i="4"/>
  <c r="J3370" i="4"/>
  <c r="I3370" i="4"/>
  <c r="J3369" i="4"/>
  <c r="I3369" i="4"/>
  <c r="J3368" i="4"/>
  <c r="I3368" i="4"/>
  <c r="J3367" i="4"/>
  <c r="I3367" i="4"/>
  <c r="J3366" i="4"/>
  <c r="I3366" i="4"/>
  <c r="J3365" i="4"/>
  <c r="I3365" i="4"/>
  <c r="J3364" i="4"/>
  <c r="I3364" i="4"/>
  <c r="J3363" i="4"/>
  <c r="I3363" i="4"/>
  <c r="J3362" i="4"/>
  <c r="I3362" i="4"/>
  <c r="J3361" i="4"/>
  <c r="I3361" i="4"/>
  <c r="J3360" i="4"/>
  <c r="I3360" i="4"/>
  <c r="J3359" i="4"/>
  <c r="I3359" i="4"/>
  <c r="J3358" i="4"/>
  <c r="I3358" i="4"/>
  <c r="J3357" i="4"/>
  <c r="I3357" i="4"/>
  <c r="J3356" i="4"/>
  <c r="I3356" i="4"/>
  <c r="J3355" i="4"/>
  <c r="I3355" i="4"/>
  <c r="J3354" i="4"/>
  <c r="I3354" i="4"/>
  <c r="J3353" i="4"/>
  <c r="I3353" i="4"/>
  <c r="J3352" i="4"/>
  <c r="I3352" i="4"/>
  <c r="J3351" i="4"/>
  <c r="I3351" i="4"/>
  <c r="J3350" i="4"/>
  <c r="I3350" i="4"/>
  <c r="J3349" i="4"/>
  <c r="I3349" i="4"/>
  <c r="J3348" i="4"/>
  <c r="I3348" i="4"/>
  <c r="J3347" i="4"/>
  <c r="I3347" i="4"/>
  <c r="J3346" i="4"/>
  <c r="I3346" i="4"/>
  <c r="J3345" i="4"/>
  <c r="I3345" i="4"/>
  <c r="J3344" i="4"/>
  <c r="I3344" i="4"/>
  <c r="J3343" i="4"/>
  <c r="I3343" i="4"/>
  <c r="J3342" i="4"/>
  <c r="I3342" i="4"/>
  <c r="J3341" i="4"/>
  <c r="I3341" i="4"/>
  <c r="J3340" i="4"/>
  <c r="I3340" i="4"/>
  <c r="J3339" i="4"/>
  <c r="I3339" i="4"/>
  <c r="J3338" i="4"/>
  <c r="I3338" i="4"/>
  <c r="J3337" i="4"/>
  <c r="I3337" i="4"/>
  <c r="J3336" i="4"/>
  <c r="I3336" i="4"/>
  <c r="J3335" i="4"/>
  <c r="I3335" i="4"/>
  <c r="J3334" i="4"/>
  <c r="I3334" i="4"/>
  <c r="J3333" i="4"/>
  <c r="I3333" i="4"/>
  <c r="J3332" i="4"/>
  <c r="I3332" i="4"/>
  <c r="J3331" i="4"/>
  <c r="I3331" i="4"/>
  <c r="J3330" i="4"/>
  <c r="I3330" i="4"/>
  <c r="J3329" i="4"/>
  <c r="I3329" i="4"/>
  <c r="J3328" i="4"/>
  <c r="I3328" i="4"/>
  <c r="J3327" i="4"/>
  <c r="I3327" i="4"/>
  <c r="J3326" i="4"/>
  <c r="I3326" i="4"/>
  <c r="J3325" i="4"/>
  <c r="I3325" i="4"/>
  <c r="J3324" i="4"/>
  <c r="I3324" i="4"/>
  <c r="J3323" i="4"/>
  <c r="I3323" i="4"/>
  <c r="J3322" i="4"/>
  <c r="I3322" i="4"/>
  <c r="J3321" i="4"/>
  <c r="I3321" i="4"/>
  <c r="J3320" i="4"/>
  <c r="I3320" i="4"/>
  <c r="J3319" i="4"/>
  <c r="I3319" i="4"/>
  <c r="J3318" i="4"/>
  <c r="I3318" i="4"/>
  <c r="J3317" i="4"/>
  <c r="I3317" i="4"/>
  <c r="J3316" i="4"/>
  <c r="I3316" i="4"/>
  <c r="J3315" i="4"/>
  <c r="I3315" i="4"/>
  <c r="J3314" i="4"/>
  <c r="I3314" i="4"/>
  <c r="J3313" i="4"/>
  <c r="I3313" i="4"/>
  <c r="J3312" i="4"/>
  <c r="I3312" i="4"/>
  <c r="J3311" i="4"/>
  <c r="I3311" i="4"/>
  <c r="J3310" i="4"/>
  <c r="I3310" i="4"/>
  <c r="J3309" i="4"/>
  <c r="I3309" i="4"/>
  <c r="J3308" i="4"/>
  <c r="I3308" i="4"/>
  <c r="J3307" i="4"/>
  <c r="I3307" i="4"/>
  <c r="J3306" i="4"/>
  <c r="I3306" i="4"/>
  <c r="J3305" i="4"/>
  <c r="I3305" i="4"/>
  <c r="J3304" i="4"/>
  <c r="I3304" i="4"/>
  <c r="J3303" i="4"/>
  <c r="I3303" i="4"/>
  <c r="J3302" i="4"/>
  <c r="I3302" i="4"/>
  <c r="J3301" i="4"/>
  <c r="I3301" i="4"/>
  <c r="J3300" i="4"/>
  <c r="I3300" i="4"/>
  <c r="J3299" i="4"/>
  <c r="I3299" i="4"/>
  <c r="J3298" i="4"/>
  <c r="I3298" i="4"/>
  <c r="J3297" i="4"/>
  <c r="I3297" i="4"/>
  <c r="J3296" i="4"/>
  <c r="I3296" i="4"/>
  <c r="J3295" i="4"/>
  <c r="I3295" i="4"/>
  <c r="J3294" i="4"/>
  <c r="I3294" i="4"/>
  <c r="J3293" i="4"/>
  <c r="I3293" i="4"/>
  <c r="J3292" i="4"/>
  <c r="I3292" i="4"/>
  <c r="J3291" i="4"/>
  <c r="I3291" i="4"/>
  <c r="J3290" i="4"/>
  <c r="I3290" i="4"/>
  <c r="J3289" i="4"/>
  <c r="I3289" i="4"/>
  <c r="J3288" i="4"/>
  <c r="I3288" i="4"/>
  <c r="J3287" i="4"/>
  <c r="I3287" i="4"/>
  <c r="J3286" i="4"/>
  <c r="I3286" i="4"/>
  <c r="J3285" i="4"/>
  <c r="I3285" i="4"/>
  <c r="J3284" i="4"/>
  <c r="I3284" i="4"/>
  <c r="J3283" i="4"/>
  <c r="I3283" i="4"/>
  <c r="J3282" i="4"/>
  <c r="I3282" i="4"/>
  <c r="J3281" i="4"/>
  <c r="I3281" i="4"/>
  <c r="J3280" i="4"/>
  <c r="I3280" i="4"/>
  <c r="J3279" i="4"/>
  <c r="I3279" i="4"/>
  <c r="J3278" i="4"/>
  <c r="I3278" i="4"/>
  <c r="J3277" i="4"/>
  <c r="I3277" i="4"/>
  <c r="J3276" i="4"/>
  <c r="I3276" i="4"/>
  <c r="J3275" i="4"/>
  <c r="I3275" i="4"/>
  <c r="J3274" i="4"/>
  <c r="I3274" i="4"/>
  <c r="J3273" i="4"/>
  <c r="I3273" i="4"/>
  <c r="J3272" i="4"/>
  <c r="I3272" i="4"/>
  <c r="J3271" i="4"/>
  <c r="I3271" i="4"/>
  <c r="J3270" i="4"/>
  <c r="I3270" i="4"/>
  <c r="J3269" i="4"/>
  <c r="I3269" i="4"/>
  <c r="J3268" i="4"/>
  <c r="I3268" i="4"/>
  <c r="J3267" i="4"/>
  <c r="I3267" i="4"/>
  <c r="J3266" i="4"/>
  <c r="I3266" i="4"/>
  <c r="J3265" i="4"/>
  <c r="I3265" i="4"/>
  <c r="J3264" i="4"/>
  <c r="I3264" i="4"/>
  <c r="J3263" i="4"/>
  <c r="I3263" i="4"/>
  <c r="J3262" i="4"/>
  <c r="I3262" i="4"/>
  <c r="J3261" i="4"/>
  <c r="I3261" i="4"/>
  <c r="J3260" i="4"/>
  <c r="I3260" i="4"/>
  <c r="J3259" i="4"/>
  <c r="I3259" i="4"/>
  <c r="J3258" i="4"/>
  <c r="I3258" i="4"/>
  <c r="J3257" i="4"/>
  <c r="I3257" i="4"/>
  <c r="J3256" i="4"/>
  <c r="I3256" i="4"/>
  <c r="J3255" i="4"/>
  <c r="I3255" i="4"/>
  <c r="J3254" i="4"/>
  <c r="I3254" i="4"/>
  <c r="J3253" i="4"/>
  <c r="I3253" i="4"/>
  <c r="J3252" i="4"/>
  <c r="I3252" i="4"/>
  <c r="J3251" i="4"/>
  <c r="I3251" i="4"/>
  <c r="J3250" i="4"/>
  <c r="I3250" i="4"/>
  <c r="J3249" i="4"/>
  <c r="I3249" i="4"/>
  <c r="J3248" i="4"/>
  <c r="I3248" i="4"/>
  <c r="J3247" i="4"/>
  <c r="I3247" i="4"/>
  <c r="J3246" i="4"/>
  <c r="I3246" i="4"/>
  <c r="J3245" i="4"/>
  <c r="I3245" i="4"/>
  <c r="J3244" i="4"/>
  <c r="I3244" i="4"/>
  <c r="J3243" i="4"/>
  <c r="I3243" i="4"/>
  <c r="J3242" i="4"/>
  <c r="I3242" i="4"/>
  <c r="J3241" i="4"/>
  <c r="I3241" i="4"/>
  <c r="J3240" i="4"/>
  <c r="I3240" i="4"/>
  <c r="J3239" i="4"/>
  <c r="I3239" i="4"/>
  <c r="J3238" i="4"/>
  <c r="I3238" i="4"/>
  <c r="J3237" i="4"/>
  <c r="I3237" i="4"/>
  <c r="J3236" i="4"/>
  <c r="I3236" i="4"/>
  <c r="J3235" i="4"/>
  <c r="I3235" i="4"/>
  <c r="J3234" i="4"/>
  <c r="I3234" i="4"/>
  <c r="J3233" i="4"/>
  <c r="I3233" i="4"/>
  <c r="J3232" i="4"/>
  <c r="I3232" i="4"/>
  <c r="J3231" i="4"/>
  <c r="I3231" i="4"/>
  <c r="J3230" i="4"/>
  <c r="I3230" i="4"/>
  <c r="J3229" i="4"/>
  <c r="I3229" i="4"/>
  <c r="J3228" i="4"/>
  <c r="I3228" i="4"/>
  <c r="J3227" i="4"/>
  <c r="I3227" i="4"/>
  <c r="J3226" i="4"/>
  <c r="I3226" i="4"/>
  <c r="J3225" i="4"/>
  <c r="I3225" i="4"/>
  <c r="J3224" i="4"/>
  <c r="I3224" i="4"/>
  <c r="J3223" i="4"/>
  <c r="I3223" i="4"/>
  <c r="J3222" i="4"/>
  <c r="I3222" i="4"/>
  <c r="J3221" i="4"/>
  <c r="I3221" i="4"/>
  <c r="J3220" i="4"/>
  <c r="I3220" i="4"/>
  <c r="J3219" i="4"/>
  <c r="I3219" i="4"/>
  <c r="J3218" i="4"/>
  <c r="I3218" i="4"/>
  <c r="J3217" i="4"/>
  <c r="I3217" i="4"/>
  <c r="J3216" i="4"/>
  <c r="I3216" i="4"/>
  <c r="J3215" i="4"/>
  <c r="I3215" i="4"/>
  <c r="J3214" i="4"/>
  <c r="I3214" i="4"/>
  <c r="J3213" i="4"/>
  <c r="I3213" i="4"/>
  <c r="J3212" i="4"/>
  <c r="I3212" i="4"/>
  <c r="J3211" i="4"/>
  <c r="I3211" i="4"/>
  <c r="J3210" i="4"/>
  <c r="I3210" i="4"/>
  <c r="J3209" i="4"/>
  <c r="I3209" i="4"/>
  <c r="J3208" i="4"/>
  <c r="I3208" i="4"/>
  <c r="J3207" i="4"/>
  <c r="I3207" i="4"/>
  <c r="J3206" i="4"/>
  <c r="I3206" i="4"/>
  <c r="J3205" i="4"/>
  <c r="I3205" i="4"/>
  <c r="J3204" i="4"/>
  <c r="I3204" i="4"/>
  <c r="J3203" i="4"/>
  <c r="I3203" i="4"/>
  <c r="J3202" i="4"/>
  <c r="I3202" i="4"/>
  <c r="J3201" i="4"/>
  <c r="I3201" i="4"/>
  <c r="J3200" i="4"/>
  <c r="I3200" i="4"/>
  <c r="J3199" i="4"/>
  <c r="I3199" i="4"/>
  <c r="J3198" i="4"/>
  <c r="I3198" i="4"/>
  <c r="J3197" i="4"/>
  <c r="I3197" i="4"/>
  <c r="J3196" i="4"/>
  <c r="I3196" i="4"/>
  <c r="J3195" i="4"/>
  <c r="I3195" i="4"/>
  <c r="J3194" i="4"/>
  <c r="I3194" i="4"/>
  <c r="J3193" i="4"/>
  <c r="I3193" i="4"/>
  <c r="J3192" i="4"/>
  <c r="I3192" i="4"/>
  <c r="J3191" i="4"/>
  <c r="I3191" i="4"/>
  <c r="J3190" i="4"/>
  <c r="I3190" i="4"/>
  <c r="J3189" i="4"/>
  <c r="I3189" i="4"/>
  <c r="J3188" i="4"/>
  <c r="I3188" i="4"/>
  <c r="J3187" i="4"/>
  <c r="I3187" i="4"/>
  <c r="J3186" i="4"/>
  <c r="I3186" i="4"/>
  <c r="J3185" i="4"/>
  <c r="I3185" i="4"/>
  <c r="J3184" i="4"/>
  <c r="I3184" i="4"/>
  <c r="J3183" i="4"/>
  <c r="I3183" i="4"/>
  <c r="J3182" i="4"/>
  <c r="I3182" i="4"/>
  <c r="J3181" i="4"/>
  <c r="I3181" i="4"/>
  <c r="J3180" i="4"/>
  <c r="I3180" i="4"/>
  <c r="J3179" i="4"/>
  <c r="I3179" i="4"/>
  <c r="J3178" i="4"/>
  <c r="I3178" i="4"/>
  <c r="J3177" i="4"/>
  <c r="I3177" i="4"/>
  <c r="J3176" i="4"/>
  <c r="I3176" i="4"/>
  <c r="J3175" i="4"/>
  <c r="I3175" i="4"/>
  <c r="J3174" i="4"/>
  <c r="I3174" i="4"/>
  <c r="J3173" i="4"/>
  <c r="I3173" i="4"/>
  <c r="J3172" i="4"/>
  <c r="I3172" i="4"/>
  <c r="J3171" i="4"/>
  <c r="I3171" i="4"/>
  <c r="J3170" i="4"/>
  <c r="I3170" i="4"/>
  <c r="J3169" i="4"/>
  <c r="I3169" i="4"/>
  <c r="J3168" i="4"/>
  <c r="I3168" i="4"/>
  <c r="J3167" i="4"/>
  <c r="I3167" i="4"/>
  <c r="J3166" i="4"/>
  <c r="I3166" i="4"/>
  <c r="J3165" i="4"/>
  <c r="I3165" i="4"/>
  <c r="J3164" i="4"/>
  <c r="I3164" i="4"/>
  <c r="J3163" i="4"/>
  <c r="I3163" i="4"/>
  <c r="J3162" i="4"/>
  <c r="I3162" i="4"/>
  <c r="J3161" i="4"/>
  <c r="I3161" i="4"/>
  <c r="J3160" i="4"/>
  <c r="I3160" i="4"/>
  <c r="J3159" i="4"/>
  <c r="I3159" i="4"/>
  <c r="J3158" i="4"/>
  <c r="I3158" i="4"/>
  <c r="J3157" i="4"/>
  <c r="I3157" i="4"/>
  <c r="J3156" i="4"/>
  <c r="I3156" i="4"/>
  <c r="J3155" i="4"/>
  <c r="I3155" i="4"/>
  <c r="J3154" i="4"/>
  <c r="I3154" i="4"/>
  <c r="J3153" i="4"/>
  <c r="I3153" i="4"/>
  <c r="J3152" i="4"/>
  <c r="I3152" i="4"/>
  <c r="J3151" i="4"/>
  <c r="I3151" i="4"/>
  <c r="J3150" i="4"/>
  <c r="I3150" i="4"/>
  <c r="J3149" i="4"/>
  <c r="I3149" i="4"/>
  <c r="J3148" i="4"/>
  <c r="I3148" i="4"/>
  <c r="J3147" i="4"/>
  <c r="I3147" i="4"/>
  <c r="J3146" i="4"/>
  <c r="I3146" i="4"/>
  <c r="J3145" i="4"/>
  <c r="I3145" i="4"/>
  <c r="J3144" i="4"/>
  <c r="I3144" i="4"/>
  <c r="J3143" i="4"/>
  <c r="I3143" i="4"/>
  <c r="J3142" i="4"/>
  <c r="I3142" i="4"/>
  <c r="J3141" i="4"/>
  <c r="I3141" i="4"/>
  <c r="J3140" i="4"/>
  <c r="I3140" i="4"/>
  <c r="J3139" i="4"/>
  <c r="I3139" i="4"/>
  <c r="J3138" i="4"/>
  <c r="I3138" i="4"/>
  <c r="J3137" i="4"/>
  <c r="I3137" i="4"/>
  <c r="J3136" i="4"/>
  <c r="I3136" i="4"/>
  <c r="J3135" i="4"/>
  <c r="I3135" i="4"/>
  <c r="J3134" i="4"/>
  <c r="I3134" i="4"/>
  <c r="J3133" i="4"/>
  <c r="I3133" i="4"/>
  <c r="J3132" i="4"/>
  <c r="I3132" i="4"/>
  <c r="J3131" i="4"/>
  <c r="I3131" i="4"/>
  <c r="J3130" i="4"/>
  <c r="I3130" i="4"/>
  <c r="J3129" i="4"/>
  <c r="I3129" i="4"/>
  <c r="J3128" i="4"/>
  <c r="I3128" i="4"/>
  <c r="J3127" i="4"/>
  <c r="I3127" i="4"/>
  <c r="J3126" i="4"/>
  <c r="I3126" i="4"/>
  <c r="J3125" i="4"/>
  <c r="I3125" i="4"/>
  <c r="J3124" i="4"/>
  <c r="I3124" i="4"/>
  <c r="J3123" i="4"/>
  <c r="I3123" i="4"/>
  <c r="J3122" i="4"/>
  <c r="I3122" i="4"/>
  <c r="J3121" i="4"/>
  <c r="I3121" i="4"/>
  <c r="J3120" i="4"/>
  <c r="I3120" i="4"/>
  <c r="J3119" i="4"/>
  <c r="I3119" i="4"/>
  <c r="J3118" i="4"/>
  <c r="I3118" i="4"/>
  <c r="J3117" i="4"/>
  <c r="I3117" i="4"/>
  <c r="J3116" i="4"/>
  <c r="I3116" i="4"/>
  <c r="J3115" i="4"/>
  <c r="I3115" i="4"/>
  <c r="J3114" i="4"/>
  <c r="I3114" i="4"/>
  <c r="J3113" i="4"/>
  <c r="I3113" i="4"/>
  <c r="J3112" i="4"/>
  <c r="I3112" i="4"/>
  <c r="J3111" i="4"/>
  <c r="I3111" i="4"/>
  <c r="J3110" i="4"/>
  <c r="I3110" i="4"/>
  <c r="J3109" i="4"/>
  <c r="I3109" i="4"/>
  <c r="J3108" i="4"/>
  <c r="I3108" i="4"/>
  <c r="J3107" i="4"/>
  <c r="I3107" i="4"/>
  <c r="J3106" i="4"/>
  <c r="I3106" i="4"/>
  <c r="J3105" i="4"/>
  <c r="I3105" i="4"/>
  <c r="J3104" i="4"/>
  <c r="I3104" i="4"/>
  <c r="J3103" i="4"/>
  <c r="I3103" i="4"/>
  <c r="J3102" i="4"/>
  <c r="I3102" i="4"/>
  <c r="J3101" i="4"/>
  <c r="I3101" i="4"/>
  <c r="J3100" i="4"/>
  <c r="I3100" i="4"/>
  <c r="J3099" i="4"/>
  <c r="I3099" i="4"/>
  <c r="J3098" i="4"/>
  <c r="I3098" i="4"/>
  <c r="J3097" i="4"/>
  <c r="I3097" i="4"/>
  <c r="J3096" i="4"/>
  <c r="I3096" i="4"/>
  <c r="J3095" i="4"/>
  <c r="I3095" i="4"/>
  <c r="J3094" i="4"/>
  <c r="I3094" i="4"/>
  <c r="J3093" i="4"/>
  <c r="I3093" i="4"/>
  <c r="J3092" i="4"/>
  <c r="I3092" i="4"/>
  <c r="J3091" i="4"/>
  <c r="I3091" i="4"/>
  <c r="J3090" i="4"/>
  <c r="I3090" i="4"/>
  <c r="J3089" i="4"/>
  <c r="I3089" i="4"/>
  <c r="J3088" i="4"/>
  <c r="I3088" i="4"/>
  <c r="J3087" i="4"/>
  <c r="I3087" i="4"/>
  <c r="J3086" i="4"/>
  <c r="I3086" i="4"/>
  <c r="J3085" i="4"/>
  <c r="I3085" i="4"/>
  <c r="J3084" i="4"/>
  <c r="I3084" i="4"/>
  <c r="J3083" i="4"/>
  <c r="I3083" i="4"/>
  <c r="J3082" i="4"/>
  <c r="I3082" i="4"/>
  <c r="J3081" i="4"/>
  <c r="I3081" i="4"/>
  <c r="J3080" i="4"/>
  <c r="I3080" i="4"/>
  <c r="J3079" i="4"/>
  <c r="I3079" i="4"/>
  <c r="J3078" i="4"/>
  <c r="I3078" i="4"/>
  <c r="J3077" i="4"/>
  <c r="I3077" i="4"/>
  <c r="J3076" i="4"/>
  <c r="I3076" i="4"/>
  <c r="J3075" i="4"/>
  <c r="I3075" i="4"/>
  <c r="J3074" i="4"/>
  <c r="I3074" i="4"/>
  <c r="J3073" i="4"/>
  <c r="I3073" i="4"/>
  <c r="J3072" i="4"/>
  <c r="I3072" i="4"/>
  <c r="J3071" i="4"/>
  <c r="I3071" i="4"/>
  <c r="J3070" i="4"/>
  <c r="I3070" i="4"/>
  <c r="J3069" i="4"/>
  <c r="I3069" i="4"/>
  <c r="J3068" i="4"/>
  <c r="I3068" i="4"/>
  <c r="J3067" i="4"/>
  <c r="I3067" i="4"/>
  <c r="J3066" i="4"/>
  <c r="I3066" i="4"/>
  <c r="J3065" i="4"/>
  <c r="I3065" i="4"/>
  <c r="J3064" i="4"/>
  <c r="I3064" i="4"/>
  <c r="J3063" i="4"/>
  <c r="I3063" i="4"/>
  <c r="J3062" i="4"/>
  <c r="I3062" i="4"/>
  <c r="J3061" i="4"/>
  <c r="I3061" i="4"/>
  <c r="J3060" i="4"/>
  <c r="I3060" i="4"/>
  <c r="J3059" i="4"/>
  <c r="I3059" i="4"/>
  <c r="J3058" i="4"/>
  <c r="I3058" i="4"/>
  <c r="J3057" i="4"/>
  <c r="I3057" i="4"/>
  <c r="J3056" i="4"/>
  <c r="I3056" i="4"/>
  <c r="J3055" i="4"/>
  <c r="I3055" i="4"/>
  <c r="J3054" i="4"/>
  <c r="I3054" i="4"/>
  <c r="J3053" i="4"/>
  <c r="I3053" i="4"/>
  <c r="J3052" i="4"/>
  <c r="I3052" i="4"/>
  <c r="J3051" i="4"/>
  <c r="I3051" i="4"/>
  <c r="J3050" i="4"/>
  <c r="I3050" i="4"/>
  <c r="J3049" i="4"/>
  <c r="I3049" i="4"/>
  <c r="J3048" i="4"/>
  <c r="I3048" i="4"/>
  <c r="J3047" i="4"/>
  <c r="I3047" i="4"/>
  <c r="J3046" i="4"/>
  <c r="I3046" i="4"/>
  <c r="J3045" i="4"/>
  <c r="I3045" i="4"/>
  <c r="J3044" i="4"/>
  <c r="I3044" i="4"/>
  <c r="J3043" i="4"/>
  <c r="I3043" i="4"/>
  <c r="J3042" i="4"/>
  <c r="I3042" i="4"/>
  <c r="J3041" i="4"/>
  <c r="I3041" i="4"/>
  <c r="J3040" i="4"/>
  <c r="I3040" i="4"/>
  <c r="J3039" i="4"/>
  <c r="I3039" i="4"/>
  <c r="J3038" i="4"/>
  <c r="I3038" i="4"/>
  <c r="J3037" i="4"/>
  <c r="I3037" i="4"/>
  <c r="J3036" i="4"/>
  <c r="I3036" i="4"/>
  <c r="J3035" i="4"/>
  <c r="I3035" i="4"/>
  <c r="J3034" i="4"/>
  <c r="I3034" i="4"/>
  <c r="J3033" i="4"/>
  <c r="I3033" i="4"/>
  <c r="J3032" i="4"/>
  <c r="I3032" i="4"/>
  <c r="J3031" i="4"/>
  <c r="I3031" i="4"/>
  <c r="J3030" i="4"/>
  <c r="I3030" i="4"/>
  <c r="J3029" i="4"/>
  <c r="I3029" i="4"/>
  <c r="J3028" i="4"/>
  <c r="I3028" i="4"/>
  <c r="J3027" i="4"/>
  <c r="I3027" i="4"/>
  <c r="J3026" i="4"/>
  <c r="I3026" i="4"/>
  <c r="J3025" i="4"/>
  <c r="I3025" i="4"/>
  <c r="J3024" i="4"/>
  <c r="I3024" i="4"/>
  <c r="J3023" i="4"/>
  <c r="I3023" i="4"/>
  <c r="J3022" i="4"/>
  <c r="I3022" i="4"/>
  <c r="J3021" i="4"/>
  <c r="I3021" i="4"/>
  <c r="J3020" i="4"/>
  <c r="I3020" i="4"/>
  <c r="J3019" i="4"/>
  <c r="I3019" i="4"/>
  <c r="J3018" i="4"/>
  <c r="I3018" i="4"/>
  <c r="J3017" i="4"/>
  <c r="I3017" i="4"/>
  <c r="J3016" i="4"/>
  <c r="I3016" i="4"/>
  <c r="J3015" i="4"/>
  <c r="I3015" i="4"/>
  <c r="J3014" i="4"/>
  <c r="I3014" i="4"/>
  <c r="J3013" i="4"/>
  <c r="I3013" i="4"/>
  <c r="J3012" i="4"/>
  <c r="I3012" i="4"/>
  <c r="J3011" i="4"/>
  <c r="I3011" i="4"/>
  <c r="J3010" i="4"/>
  <c r="I3010" i="4"/>
  <c r="J3009" i="4"/>
  <c r="I3009" i="4"/>
  <c r="J3008" i="4"/>
  <c r="I3008" i="4"/>
  <c r="J3007" i="4"/>
  <c r="I3007" i="4"/>
  <c r="J3006" i="4"/>
  <c r="I3006" i="4"/>
  <c r="J3005" i="4"/>
  <c r="I3005" i="4"/>
  <c r="J3004" i="4"/>
  <c r="I3004" i="4"/>
  <c r="J3003" i="4"/>
  <c r="I3003" i="4"/>
  <c r="J3002" i="4"/>
  <c r="I3002" i="4"/>
  <c r="J3001" i="4"/>
  <c r="I3001" i="4"/>
  <c r="J3000" i="4"/>
  <c r="I3000" i="4"/>
  <c r="J2999" i="4"/>
  <c r="I2999" i="4"/>
  <c r="J2998" i="4"/>
  <c r="I2998" i="4"/>
  <c r="J2997" i="4"/>
  <c r="I2997" i="4"/>
  <c r="J2996" i="4"/>
  <c r="I2996" i="4"/>
  <c r="J2995" i="4"/>
  <c r="I2995" i="4"/>
  <c r="J2994" i="4"/>
  <c r="I2994" i="4"/>
  <c r="J2993" i="4"/>
  <c r="I2993" i="4"/>
  <c r="J2992" i="4"/>
  <c r="I2992" i="4"/>
  <c r="J2991" i="4"/>
  <c r="I2991" i="4"/>
  <c r="J2990" i="4"/>
  <c r="I2990" i="4"/>
  <c r="J2989" i="4"/>
  <c r="I2989" i="4"/>
  <c r="J2988" i="4"/>
  <c r="I2988" i="4"/>
  <c r="J2987" i="4"/>
  <c r="I2987" i="4"/>
  <c r="J2986" i="4"/>
  <c r="I2986" i="4"/>
  <c r="J2985" i="4"/>
  <c r="I2985" i="4"/>
  <c r="J2984" i="4"/>
  <c r="I2984" i="4"/>
  <c r="J2983" i="4"/>
  <c r="I2983" i="4"/>
  <c r="J2982" i="4"/>
  <c r="I2982" i="4"/>
  <c r="J2981" i="4"/>
  <c r="I2981" i="4"/>
  <c r="J2980" i="4"/>
  <c r="I2980" i="4"/>
  <c r="J2979" i="4"/>
  <c r="I2979" i="4"/>
  <c r="J2978" i="4"/>
  <c r="I2978" i="4"/>
  <c r="J2977" i="4"/>
  <c r="I2977" i="4"/>
  <c r="J2976" i="4"/>
  <c r="I2976" i="4"/>
  <c r="J2975" i="4"/>
  <c r="I2975" i="4"/>
  <c r="J2974" i="4"/>
  <c r="I2974" i="4"/>
  <c r="J2973" i="4"/>
  <c r="I2973" i="4"/>
  <c r="J2972" i="4"/>
  <c r="I2972" i="4"/>
  <c r="J2971" i="4"/>
  <c r="I2971" i="4"/>
  <c r="J2970" i="4"/>
  <c r="I2970" i="4"/>
  <c r="J2969" i="4"/>
  <c r="I2969" i="4"/>
  <c r="J2968" i="4"/>
  <c r="I2968" i="4"/>
  <c r="J2967" i="4"/>
  <c r="I2967" i="4"/>
  <c r="J2966" i="4"/>
  <c r="I2966" i="4"/>
  <c r="J2965" i="4"/>
  <c r="I2965" i="4"/>
  <c r="J2964" i="4"/>
  <c r="I2964" i="4"/>
  <c r="J2963" i="4"/>
  <c r="I2963" i="4"/>
  <c r="J2962" i="4"/>
  <c r="I2962" i="4"/>
  <c r="J2961" i="4"/>
  <c r="I2961" i="4"/>
  <c r="J2960" i="4"/>
  <c r="I2960" i="4"/>
  <c r="J2959" i="4"/>
  <c r="I2959" i="4"/>
  <c r="J2958" i="4"/>
  <c r="I2958" i="4"/>
  <c r="J2957" i="4"/>
  <c r="I2957" i="4"/>
  <c r="J2956" i="4"/>
  <c r="I2956" i="4"/>
  <c r="J2955" i="4"/>
  <c r="I2955" i="4"/>
  <c r="J2954" i="4"/>
  <c r="I2954" i="4"/>
  <c r="J2953" i="4"/>
  <c r="I2953" i="4"/>
  <c r="J2952" i="4"/>
  <c r="I2952" i="4"/>
  <c r="J2951" i="4"/>
  <c r="I2951" i="4"/>
  <c r="J2950" i="4"/>
  <c r="I2950" i="4"/>
  <c r="J2949" i="4"/>
  <c r="I2949" i="4"/>
  <c r="J2948" i="4"/>
  <c r="I2948" i="4"/>
  <c r="J2947" i="4"/>
  <c r="I2947" i="4"/>
  <c r="J2946" i="4"/>
  <c r="I2946" i="4"/>
  <c r="J2945" i="4"/>
  <c r="I2945" i="4"/>
  <c r="J2944" i="4"/>
  <c r="I2944" i="4"/>
  <c r="J2943" i="4"/>
  <c r="I2943" i="4"/>
  <c r="J2942" i="4"/>
  <c r="I2942" i="4"/>
  <c r="J2941" i="4"/>
  <c r="I2941" i="4"/>
  <c r="J2940" i="4"/>
  <c r="I2940" i="4"/>
  <c r="J2939" i="4"/>
  <c r="I2939" i="4"/>
  <c r="J2938" i="4"/>
  <c r="I2938" i="4"/>
  <c r="J2937" i="4"/>
  <c r="I2937" i="4"/>
  <c r="J2936" i="4"/>
  <c r="I2936" i="4"/>
  <c r="J2935" i="4"/>
  <c r="I2935" i="4"/>
  <c r="J2934" i="4"/>
  <c r="I2934" i="4"/>
  <c r="J2933" i="4"/>
  <c r="I2933" i="4"/>
  <c r="J2932" i="4"/>
  <c r="I2932" i="4"/>
  <c r="J2931" i="4"/>
  <c r="I2931" i="4"/>
  <c r="J2930" i="4"/>
  <c r="I2930" i="4"/>
  <c r="J2929" i="4"/>
  <c r="I2929" i="4"/>
  <c r="J2928" i="4"/>
  <c r="I2928" i="4"/>
  <c r="J2927" i="4"/>
  <c r="I2927" i="4"/>
  <c r="J2926" i="4"/>
  <c r="I2926" i="4"/>
  <c r="J2925" i="4"/>
  <c r="I2925" i="4"/>
  <c r="J2924" i="4"/>
  <c r="I2924" i="4"/>
  <c r="J2923" i="4"/>
  <c r="I2923" i="4"/>
  <c r="J2922" i="4"/>
  <c r="I2922" i="4"/>
  <c r="J2921" i="4"/>
  <c r="I2921" i="4"/>
  <c r="J2920" i="4"/>
  <c r="I2920" i="4"/>
  <c r="J2919" i="4"/>
  <c r="I2919" i="4"/>
  <c r="J2918" i="4"/>
  <c r="I2918" i="4"/>
  <c r="J2917" i="4"/>
  <c r="I2917" i="4"/>
  <c r="J2916" i="4"/>
  <c r="I2916" i="4"/>
  <c r="J2915" i="4"/>
  <c r="I2915" i="4"/>
  <c r="J2914" i="4"/>
  <c r="I2914" i="4"/>
  <c r="J2913" i="4"/>
  <c r="I2913" i="4"/>
  <c r="J2912" i="4"/>
  <c r="I2912" i="4"/>
  <c r="J2911" i="4"/>
  <c r="I2911" i="4"/>
  <c r="J2910" i="4"/>
  <c r="I2910" i="4"/>
  <c r="J2909" i="4"/>
  <c r="I2909" i="4"/>
  <c r="J2908" i="4"/>
  <c r="I2908" i="4"/>
  <c r="J2907" i="4"/>
  <c r="I2907" i="4"/>
  <c r="J2906" i="4"/>
  <c r="I2906" i="4"/>
  <c r="J2905" i="4"/>
  <c r="I2905" i="4"/>
  <c r="J2904" i="4"/>
  <c r="I2904" i="4"/>
  <c r="J2903" i="4"/>
  <c r="I2903" i="4"/>
  <c r="J2902" i="4"/>
  <c r="I2902" i="4"/>
  <c r="J2901" i="4"/>
  <c r="I2901" i="4"/>
  <c r="J2900" i="4"/>
  <c r="I2900" i="4"/>
  <c r="J2899" i="4"/>
  <c r="I2899" i="4"/>
  <c r="J2898" i="4"/>
  <c r="I2898" i="4"/>
  <c r="J2897" i="4"/>
  <c r="I2897" i="4"/>
  <c r="J2896" i="4"/>
  <c r="I2896" i="4"/>
  <c r="J2895" i="4"/>
  <c r="I2895" i="4"/>
  <c r="J2894" i="4"/>
  <c r="I2894" i="4"/>
  <c r="J2893" i="4"/>
  <c r="I2893" i="4"/>
  <c r="J2892" i="4"/>
  <c r="I2892" i="4"/>
  <c r="J2891" i="4"/>
  <c r="I2891" i="4"/>
  <c r="J2890" i="4"/>
  <c r="I2890" i="4"/>
  <c r="J2889" i="4"/>
  <c r="I2889" i="4"/>
  <c r="J2888" i="4"/>
  <c r="I2888" i="4"/>
  <c r="J2887" i="4"/>
  <c r="I2887" i="4"/>
  <c r="J2886" i="4"/>
  <c r="I2886" i="4"/>
  <c r="J2885" i="4"/>
  <c r="I2885" i="4"/>
  <c r="J2884" i="4"/>
  <c r="I2884" i="4"/>
  <c r="J2883" i="4"/>
  <c r="I2883" i="4"/>
  <c r="J2882" i="4"/>
  <c r="I2882" i="4"/>
  <c r="J2881" i="4"/>
  <c r="I2881" i="4"/>
  <c r="J2880" i="4"/>
  <c r="I2880" i="4"/>
  <c r="J2879" i="4"/>
  <c r="I2879" i="4"/>
  <c r="J2878" i="4"/>
  <c r="I2878" i="4"/>
  <c r="J2877" i="4"/>
  <c r="I2877" i="4"/>
  <c r="J2876" i="4"/>
  <c r="I2876" i="4"/>
  <c r="J2875" i="4"/>
  <c r="I2875" i="4"/>
  <c r="J2874" i="4"/>
  <c r="I2874" i="4"/>
  <c r="J2873" i="4"/>
  <c r="I2873" i="4"/>
  <c r="J2872" i="4"/>
  <c r="I2872" i="4"/>
  <c r="J2871" i="4"/>
  <c r="I2871" i="4"/>
  <c r="J2870" i="4"/>
  <c r="I2870" i="4"/>
  <c r="J2869" i="4"/>
  <c r="I2869" i="4"/>
  <c r="J2868" i="4"/>
  <c r="I2868" i="4"/>
  <c r="J2867" i="4"/>
  <c r="I2867" i="4"/>
  <c r="J2866" i="4"/>
  <c r="I2866" i="4"/>
  <c r="J2865" i="4"/>
  <c r="I2865" i="4"/>
  <c r="J2864" i="4"/>
  <c r="I2864" i="4"/>
  <c r="J2863" i="4"/>
  <c r="I2863" i="4"/>
  <c r="J2862" i="4"/>
  <c r="I2862" i="4"/>
  <c r="J2861" i="4"/>
  <c r="I2861" i="4"/>
  <c r="J2860" i="4"/>
  <c r="I2860" i="4"/>
  <c r="J2859" i="4"/>
  <c r="I2859" i="4"/>
  <c r="J2858" i="4"/>
  <c r="I2858" i="4"/>
  <c r="J2857" i="4"/>
  <c r="I2857" i="4"/>
  <c r="J2856" i="4"/>
  <c r="I2856" i="4"/>
  <c r="J2855" i="4"/>
  <c r="I2855" i="4"/>
  <c r="J2854" i="4"/>
  <c r="I2854" i="4"/>
  <c r="J2853" i="4"/>
  <c r="I2853" i="4"/>
  <c r="J2852" i="4"/>
  <c r="I2852" i="4"/>
  <c r="J2851" i="4"/>
  <c r="I2851" i="4"/>
  <c r="J2850" i="4"/>
  <c r="I2850" i="4"/>
  <c r="J2849" i="4"/>
  <c r="I2849" i="4"/>
  <c r="J2848" i="4"/>
  <c r="I2848" i="4"/>
  <c r="J2847" i="4"/>
  <c r="I2847" i="4"/>
  <c r="J2846" i="4"/>
  <c r="I2846" i="4"/>
  <c r="J2845" i="4"/>
  <c r="I2845" i="4"/>
  <c r="J2844" i="4"/>
  <c r="I2844" i="4"/>
  <c r="J2843" i="4"/>
  <c r="I2843" i="4"/>
  <c r="J2842" i="4"/>
  <c r="I2842" i="4"/>
  <c r="J2841" i="4"/>
  <c r="I2841" i="4"/>
  <c r="J2840" i="4"/>
  <c r="I2840" i="4"/>
  <c r="J2839" i="4"/>
  <c r="I2839" i="4"/>
  <c r="J2838" i="4"/>
  <c r="I2838" i="4"/>
  <c r="J2837" i="4"/>
  <c r="I2837" i="4"/>
  <c r="J2836" i="4"/>
  <c r="I2836" i="4"/>
  <c r="J2835" i="4"/>
  <c r="I2835" i="4"/>
  <c r="J2834" i="4"/>
  <c r="I2834" i="4"/>
  <c r="J2833" i="4"/>
  <c r="I2833" i="4"/>
  <c r="J2832" i="4"/>
  <c r="I2832" i="4"/>
  <c r="J2831" i="4"/>
  <c r="I2831" i="4"/>
  <c r="J2830" i="4"/>
  <c r="I2830" i="4"/>
  <c r="J2829" i="4"/>
  <c r="I2829" i="4"/>
  <c r="J2828" i="4"/>
  <c r="I2828" i="4"/>
  <c r="J2827" i="4"/>
  <c r="I2827" i="4"/>
  <c r="J2826" i="4"/>
  <c r="I2826" i="4"/>
  <c r="J2825" i="4"/>
  <c r="I2825" i="4"/>
  <c r="J2824" i="4"/>
  <c r="I2824" i="4"/>
  <c r="J2823" i="4"/>
  <c r="I2823" i="4"/>
  <c r="J2822" i="4"/>
  <c r="I2822" i="4"/>
  <c r="J2821" i="4"/>
  <c r="I2821" i="4"/>
  <c r="J2820" i="4"/>
  <c r="I2820" i="4"/>
  <c r="J2819" i="4"/>
  <c r="I2819" i="4"/>
  <c r="J2818" i="4"/>
  <c r="I2818" i="4"/>
  <c r="J2817" i="4"/>
  <c r="I2817" i="4"/>
  <c r="J2816" i="4"/>
  <c r="I2816" i="4"/>
  <c r="J2815" i="4"/>
  <c r="I2815" i="4"/>
  <c r="J2814" i="4"/>
  <c r="I2814" i="4"/>
  <c r="J2813" i="4"/>
  <c r="I2813" i="4"/>
  <c r="J2812" i="4"/>
  <c r="I2812" i="4"/>
  <c r="J2811" i="4"/>
  <c r="I2811" i="4"/>
  <c r="J2810" i="4"/>
  <c r="I2810" i="4"/>
  <c r="J2809" i="4"/>
  <c r="I2809" i="4"/>
  <c r="J2808" i="4"/>
  <c r="I2808" i="4"/>
  <c r="J2807" i="4"/>
  <c r="I2807" i="4"/>
  <c r="J2806" i="4"/>
  <c r="I2806" i="4"/>
  <c r="J2805" i="4"/>
  <c r="I2805" i="4"/>
  <c r="J2804" i="4"/>
  <c r="I2804" i="4"/>
  <c r="J2803" i="4"/>
  <c r="I2803" i="4"/>
  <c r="J2802" i="4"/>
  <c r="I2802" i="4"/>
  <c r="J2801" i="4"/>
  <c r="I2801" i="4"/>
  <c r="J2800" i="4"/>
  <c r="I2800" i="4"/>
  <c r="J2799" i="4"/>
  <c r="I2799" i="4"/>
  <c r="J2798" i="4"/>
  <c r="I2798" i="4"/>
  <c r="J2797" i="4"/>
  <c r="I2797" i="4"/>
  <c r="J2796" i="4"/>
  <c r="I2796" i="4"/>
  <c r="J2795" i="4"/>
  <c r="I2795" i="4"/>
  <c r="J2794" i="4"/>
  <c r="I2794" i="4"/>
  <c r="J2793" i="4"/>
  <c r="I2793" i="4"/>
  <c r="J2792" i="4"/>
  <c r="I2792" i="4"/>
  <c r="J2791" i="4"/>
  <c r="I2791" i="4"/>
  <c r="J2790" i="4"/>
  <c r="I2790" i="4"/>
  <c r="J2789" i="4"/>
  <c r="I2789" i="4"/>
  <c r="J2788" i="4"/>
  <c r="I2788" i="4"/>
  <c r="J2787" i="4"/>
  <c r="I2787" i="4"/>
  <c r="J2786" i="4"/>
  <c r="I2786" i="4"/>
  <c r="J2785" i="4"/>
  <c r="I2785" i="4"/>
  <c r="J2784" i="4"/>
  <c r="I2784" i="4"/>
  <c r="J2783" i="4"/>
  <c r="I2783" i="4"/>
  <c r="J2782" i="4"/>
  <c r="I2782" i="4"/>
  <c r="J2781" i="4"/>
  <c r="I2781" i="4"/>
  <c r="J2780" i="4"/>
  <c r="I2780" i="4"/>
  <c r="J2779" i="4"/>
  <c r="I2779" i="4"/>
  <c r="J2778" i="4"/>
  <c r="I2778" i="4"/>
  <c r="J2777" i="4"/>
  <c r="I2777" i="4"/>
  <c r="J2776" i="4"/>
  <c r="I2776" i="4"/>
  <c r="J2775" i="4"/>
  <c r="I2775" i="4"/>
  <c r="J2774" i="4"/>
  <c r="I2774" i="4"/>
  <c r="J2773" i="4"/>
  <c r="I2773" i="4"/>
  <c r="J2772" i="4"/>
  <c r="I2772" i="4"/>
  <c r="J2771" i="4"/>
  <c r="I2771" i="4"/>
  <c r="J2770" i="4"/>
  <c r="I2770" i="4"/>
  <c r="J2769" i="4"/>
  <c r="I2769" i="4"/>
  <c r="J2768" i="4"/>
  <c r="I2768" i="4"/>
  <c r="J2767" i="4"/>
  <c r="I2767" i="4"/>
  <c r="J2766" i="4"/>
  <c r="I2766" i="4"/>
  <c r="J2765" i="4"/>
  <c r="I2765" i="4"/>
  <c r="J2764" i="4"/>
  <c r="I2764" i="4"/>
  <c r="J2763" i="4"/>
  <c r="I2763" i="4"/>
  <c r="J2762" i="4"/>
  <c r="I2762" i="4"/>
  <c r="J2761" i="4"/>
  <c r="I2761" i="4"/>
  <c r="J2760" i="4"/>
  <c r="I2760" i="4"/>
  <c r="J2759" i="4"/>
  <c r="I2759" i="4"/>
  <c r="J2758" i="4"/>
  <c r="I2758" i="4"/>
  <c r="J2757" i="4"/>
  <c r="I2757" i="4"/>
  <c r="J2756" i="4"/>
  <c r="I2756" i="4"/>
  <c r="J2755" i="4"/>
  <c r="I2755" i="4"/>
  <c r="J2754" i="4"/>
  <c r="I2754" i="4"/>
  <c r="J2753" i="4"/>
  <c r="I2753" i="4"/>
  <c r="J2752" i="4"/>
  <c r="I2752" i="4"/>
  <c r="J2751" i="4"/>
  <c r="I2751" i="4"/>
  <c r="J2750" i="4"/>
  <c r="I2750" i="4"/>
  <c r="J2749" i="4"/>
  <c r="I2749" i="4"/>
  <c r="J2748" i="4"/>
  <c r="I2748" i="4"/>
  <c r="J2747" i="4"/>
  <c r="I2747" i="4"/>
  <c r="J2746" i="4"/>
  <c r="I2746" i="4"/>
  <c r="J2745" i="4"/>
  <c r="I2745" i="4"/>
  <c r="J2744" i="4"/>
  <c r="I2744" i="4"/>
  <c r="J2743" i="4"/>
  <c r="I2743" i="4"/>
  <c r="J2742" i="4"/>
  <c r="I2742" i="4"/>
  <c r="J2741" i="4"/>
  <c r="I2741" i="4"/>
  <c r="J2740" i="4"/>
  <c r="I2740" i="4"/>
  <c r="J2739" i="4"/>
  <c r="I2739" i="4"/>
  <c r="J2738" i="4"/>
  <c r="I2738" i="4"/>
  <c r="J2737" i="4"/>
  <c r="I2737" i="4"/>
  <c r="J2736" i="4"/>
  <c r="I2736" i="4"/>
  <c r="J2735" i="4"/>
  <c r="I2735" i="4"/>
  <c r="J2734" i="4"/>
  <c r="I2734" i="4"/>
  <c r="J2733" i="4"/>
  <c r="I2733" i="4"/>
  <c r="J2732" i="4"/>
  <c r="I2732" i="4"/>
  <c r="J2731" i="4"/>
  <c r="I2731" i="4"/>
  <c r="J2730" i="4"/>
  <c r="I2730" i="4"/>
  <c r="J2729" i="4"/>
  <c r="I2729" i="4"/>
  <c r="J2728" i="4"/>
  <c r="I2728" i="4"/>
  <c r="J2727" i="4"/>
  <c r="I2727" i="4"/>
  <c r="J2726" i="4"/>
  <c r="I2726" i="4"/>
  <c r="J2725" i="4"/>
  <c r="I2725" i="4"/>
  <c r="J2724" i="4"/>
  <c r="I2724" i="4"/>
  <c r="J2723" i="4"/>
  <c r="I2723" i="4"/>
  <c r="J2722" i="4"/>
  <c r="I2722" i="4"/>
  <c r="J2721" i="4"/>
  <c r="I2721" i="4"/>
  <c r="J2720" i="4"/>
  <c r="I2720" i="4"/>
  <c r="J2719" i="4"/>
  <c r="I2719" i="4"/>
  <c r="J2718" i="4"/>
  <c r="I2718" i="4"/>
  <c r="J2717" i="4"/>
  <c r="I2717" i="4"/>
  <c r="J2716" i="4"/>
  <c r="I2716" i="4"/>
  <c r="J2715" i="4"/>
  <c r="I2715" i="4"/>
  <c r="J2714" i="4"/>
  <c r="I2714" i="4"/>
  <c r="J2713" i="4"/>
  <c r="I2713" i="4"/>
  <c r="J2712" i="4"/>
  <c r="I2712" i="4"/>
  <c r="J2711" i="4"/>
  <c r="I2711" i="4"/>
  <c r="J2710" i="4"/>
  <c r="I2710" i="4"/>
  <c r="J2709" i="4"/>
  <c r="I2709" i="4"/>
  <c r="J2708" i="4"/>
  <c r="I2708" i="4"/>
  <c r="J2707" i="4"/>
  <c r="I2707" i="4"/>
  <c r="J2706" i="4"/>
  <c r="I2706" i="4"/>
  <c r="J2705" i="4"/>
  <c r="I2705" i="4"/>
  <c r="J2704" i="4"/>
  <c r="I2704" i="4"/>
  <c r="J2703" i="4"/>
  <c r="I2703" i="4"/>
  <c r="J2702" i="4"/>
  <c r="I2702" i="4"/>
  <c r="J2701" i="4"/>
  <c r="I2701" i="4"/>
  <c r="J2700" i="4"/>
  <c r="I2700" i="4"/>
  <c r="J2699" i="4"/>
  <c r="I2699" i="4"/>
  <c r="J2698" i="4"/>
  <c r="I2698" i="4"/>
  <c r="J2697" i="4"/>
  <c r="I2697" i="4"/>
  <c r="J2696" i="4"/>
  <c r="I2696" i="4"/>
  <c r="J2695" i="4"/>
  <c r="I2695" i="4"/>
  <c r="J2694" i="4"/>
  <c r="I2694" i="4"/>
  <c r="J2693" i="4"/>
  <c r="I2693" i="4"/>
  <c r="J2692" i="4"/>
  <c r="I2692" i="4"/>
  <c r="J2691" i="4"/>
  <c r="I2691" i="4"/>
  <c r="J2690" i="4"/>
  <c r="I2690" i="4"/>
  <c r="J2689" i="4"/>
  <c r="I2689" i="4"/>
  <c r="J2688" i="4"/>
  <c r="I2688" i="4"/>
  <c r="J2687" i="4"/>
  <c r="I2687" i="4"/>
  <c r="J2686" i="4"/>
  <c r="I2686" i="4"/>
  <c r="J2685" i="4"/>
  <c r="I2685" i="4"/>
  <c r="J2684" i="4"/>
  <c r="I2684" i="4"/>
  <c r="J2683" i="4"/>
  <c r="I2683" i="4"/>
  <c r="J2682" i="4"/>
  <c r="I2682" i="4"/>
  <c r="J2681" i="4"/>
  <c r="I2681" i="4"/>
  <c r="J2680" i="4"/>
  <c r="I2680" i="4"/>
  <c r="J2679" i="4"/>
  <c r="I2679" i="4"/>
  <c r="J2678" i="4"/>
  <c r="I2678" i="4"/>
  <c r="J2677" i="4"/>
  <c r="I2677" i="4"/>
  <c r="J2676" i="4"/>
  <c r="I2676" i="4"/>
  <c r="J2675" i="4"/>
  <c r="I2675" i="4"/>
  <c r="J2674" i="4"/>
  <c r="I2674" i="4"/>
  <c r="J2673" i="4"/>
  <c r="I2673" i="4"/>
  <c r="J2672" i="4"/>
  <c r="I2672" i="4"/>
  <c r="J2671" i="4"/>
  <c r="I2671" i="4"/>
  <c r="J2670" i="4"/>
  <c r="I2670" i="4"/>
  <c r="J2669" i="4"/>
  <c r="I2669" i="4"/>
  <c r="J2668" i="4"/>
  <c r="I2668" i="4"/>
  <c r="J2667" i="4"/>
  <c r="I2667" i="4"/>
  <c r="J2666" i="4"/>
  <c r="I2666" i="4"/>
  <c r="J2665" i="4"/>
  <c r="I2665" i="4"/>
  <c r="J2664" i="4"/>
  <c r="I2664" i="4"/>
  <c r="J2663" i="4"/>
  <c r="I2663" i="4"/>
  <c r="J2662" i="4"/>
  <c r="I2662" i="4"/>
  <c r="J2661" i="4"/>
  <c r="I2661" i="4"/>
  <c r="J2660" i="4"/>
  <c r="I2660" i="4"/>
  <c r="J2659" i="4"/>
  <c r="I2659" i="4"/>
  <c r="J2658" i="4"/>
  <c r="I2658" i="4"/>
  <c r="J2657" i="4"/>
  <c r="I2657" i="4"/>
  <c r="J2656" i="4"/>
  <c r="I2656" i="4"/>
  <c r="J2655" i="4"/>
  <c r="I2655" i="4"/>
  <c r="J2654" i="4"/>
  <c r="I2654" i="4"/>
  <c r="J2653" i="4"/>
  <c r="I2653" i="4"/>
  <c r="J2652" i="4"/>
  <c r="I2652" i="4"/>
  <c r="J2651" i="4"/>
  <c r="I2651" i="4"/>
  <c r="J2650" i="4"/>
  <c r="I2650" i="4"/>
  <c r="J2649" i="4"/>
  <c r="I2649" i="4"/>
  <c r="J2648" i="4"/>
  <c r="I2648" i="4"/>
  <c r="J2647" i="4"/>
  <c r="I2647" i="4"/>
  <c r="J2646" i="4"/>
  <c r="I2646" i="4"/>
  <c r="J2645" i="4"/>
  <c r="I2645" i="4"/>
  <c r="J2644" i="4"/>
  <c r="I2644" i="4"/>
  <c r="J2643" i="4"/>
  <c r="I2643" i="4"/>
  <c r="J2642" i="4"/>
  <c r="I2642" i="4"/>
  <c r="J2641" i="4"/>
  <c r="I2641" i="4"/>
  <c r="J2640" i="4"/>
  <c r="I2640" i="4"/>
  <c r="J2639" i="4"/>
  <c r="I2639" i="4"/>
  <c r="J2638" i="4"/>
  <c r="I2638" i="4"/>
  <c r="J2637" i="4"/>
  <c r="I2637" i="4"/>
  <c r="J2636" i="4"/>
  <c r="I2636" i="4"/>
  <c r="J2635" i="4"/>
  <c r="I2635" i="4"/>
  <c r="J2634" i="4"/>
  <c r="I2634" i="4"/>
  <c r="J2633" i="4"/>
  <c r="I2633" i="4"/>
  <c r="J2632" i="4"/>
  <c r="I2632" i="4"/>
  <c r="J2631" i="4"/>
  <c r="I2631" i="4"/>
  <c r="J2630" i="4"/>
  <c r="I2630" i="4"/>
  <c r="J2629" i="4"/>
  <c r="I2629" i="4"/>
  <c r="J2628" i="4"/>
  <c r="I2628" i="4"/>
  <c r="J2627" i="4"/>
  <c r="I2627" i="4"/>
  <c r="J2626" i="4"/>
  <c r="I2626" i="4"/>
  <c r="J2625" i="4"/>
  <c r="I2625" i="4"/>
  <c r="J2624" i="4"/>
  <c r="I2624" i="4"/>
  <c r="J2623" i="4"/>
  <c r="I2623" i="4"/>
  <c r="J2622" i="4"/>
  <c r="I2622" i="4"/>
  <c r="J2621" i="4"/>
  <c r="I2621" i="4"/>
  <c r="J2620" i="4"/>
  <c r="I2620" i="4"/>
  <c r="J2619" i="4"/>
  <c r="I2619" i="4"/>
  <c r="J2618" i="4"/>
  <c r="I2618" i="4"/>
  <c r="J2617" i="4"/>
  <c r="I2617" i="4"/>
  <c r="J2616" i="4"/>
  <c r="I2616" i="4"/>
  <c r="J2615" i="4"/>
  <c r="I2615" i="4"/>
  <c r="J2614" i="4"/>
  <c r="I2614" i="4"/>
  <c r="J2613" i="4"/>
  <c r="I2613" i="4"/>
  <c r="J2612" i="4"/>
  <c r="I2612" i="4"/>
  <c r="J2611" i="4"/>
  <c r="I2611" i="4"/>
  <c r="J2610" i="4"/>
  <c r="I2610" i="4"/>
  <c r="J2609" i="4"/>
  <c r="I2609" i="4"/>
  <c r="J2608" i="4"/>
  <c r="I2608" i="4"/>
  <c r="J2607" i="4"/>
  <c r="I2607" i="4"/>
  <c r="J2606" i="4"/>
  <c r="I2606" i="4"/>
  <c r="J2605" i="4"/>
  <c r="I2605" i="4"/>
  <c r="J2604" i="4"/>
  <c r="I2604" i="4"/>
  <c r="J2603" i="4"/>
  <c r="I2603" i="4"/>
  <c r="J2602" i="4"/>
  <c r="I2602" i="4"/>
  <c r="J2601" i="4"/>
  <c r="I2601" i="4"/>
  <c r="J2600" i="4"/>
  <c r="I2600" i="4"/>
  <c r="J2599" i="4"/>
  <c r="I2599" i="4"/>
  <c r="J2598" i="4"/>
  <c r="I2598" i="4"/>
  <c r="J2597" i="4"/>
  <c r="I2597" i="4"/>
  <c r="J2596" i="4"/>
  <c r="I2596" i="4"/>
  <c r="J2595" i="4"/>
  <c r="I2595" i="4"/>
  <c r="J2594" i="4"/>
  <c r="I2594" i="4"/>
  <c r="J2593" i="4"/>
  <c r="I2593" i="4"/>
  <c r="J2592" i="4"/>
  <c r="I2592" i="4"/>
  <c r="J2591" i="4"/>
  <c r="I2591" i="4"/>
  <c r="J2590" i="4"/>
  <c r="I2590" i="4"/>
  <c r="J2589" i="4"/>
  <c r="I2589" i="4"/>
  <c r="J2588" i="4"/>
  <c r="I2588" i="4"/>
  <c r="J2587" i="4"/>
  <c r="I2587" i="4"/>
  <c r="J2586" i="4"/>
  <c r="I2586" i="4"/>
  <c r="J2585" i="4"/>
  <c r="I2585" i="4"/>
  <c r="J2584" i="4"/>
  <c r="I2584" i="4"/>
  <c r="J2583" i="4"/>
  <c r="I2583" i="4"/>
  <c r="J2582" i="4"/>
  <c r="I2582" i="4"/>
  <c r="J2581" i="4"/>
  <c r="I2581" i="4"/>
  <c r="J2580" i="4"/>
  <c r="I2580" i="4"/>
  <c r="J2579" i="4"/>
  <c r="I2579" i="4"/>
  <c r="J2578" i="4"/>
  <c r="I2578" i="4"/>
  <c r="J2577" i="4"/>
  <c r="I2577" i="4"/>
  <c r="J2576" i="4"/>
  <c r="I2576" i="4"/>
  <c r="J2575" i="4"/>
  <c r="I2575" i="4"/>
  <c r="J2574" i="4"/>
  <c r="I2574" i="4"/>
  <c r="J2573" i="4"/>
  <c r="I2573" i="4"/>
  <c r="J2572" i="4"/>
  <c r="I2572" i="4"/>
  <c r="J2571" i="4"/>
  <c r="I2571" i="4"/>
  <c r="J2570" i="4"/>
  <c r="I2570" i="4"/>
  <c r="J2569" i="4"/>
  <c r="I2569" i="4"/>
  <c r="J2568" i="4"/>
  <c r="I2568" i="4"/>
  <c r="J2567" i="4"/>
  <c r="I2567" i="4"/>
  <c r="J2566" i="4"/>
  <c r="I2566" i="4"/>
  <c r="J2565" i="4"/>
  <c r="I2565" i="4"/>
  <c r="J2564" i="4"/>
  <c r="I2564" i="4"/>
  <c r="J2563" i="4"/>
  <c r="I2563" i="4"/>
  <c r="J2562" i="4"/>
  <c r="I2562" i="4"/>
  <c r="J2561" i="4"/>
  <c r="I2561" i="4"/>
  <c r="J2560" i="4"/>
  <c r="I2560" i="4"/>
  <c r="J2559" i="4"/>
  <c r="I2559" i="4"/>
  <c r="J2558" i="4"/>
  <c r="I2558" i="4"/>
  <c r="J2557" i="4"/>
  <c r="I2557" i="4"/>
  <c r="J2556" i="4"/>
  <c r="I2556" i="4"/>
  <c r="J2555" i="4"/>
  <c r="I2555" i="4"/>
  <c r="J2554" i="4"/>
  <c r="I2554" i="4"/>
  <c r="J2553" i="4"/>
  <c r="I2553" i="4"/>
  <c r="J2552" i="4"/>
  <c r="I2552" i="4"/>
  <c r="J2551" i="4"/>
  <c r="I2551" i="4"/>
  <c r="J2550" i="4"/>
  <c r="I2550" i="4"/>
  <c r="J2549" i="4"/>
  <c r="I2549" i="4"/>
  <c r="J2548" i="4"/>
  <c r="I2548" i="4"/>
  <c r="J2547" i="4"/>
  <c r="I2547" i="4"/>
  <c r="J2546" i="4"/>
  <c r="I2546" i="4"/>
  <c r="J2545" i="4"/>
  <c r="I2545" i="4"/>
  <c r="J2544" i="4"/>
  <c r="I2544" i="4"/>
  <c r="J2543" i="4"/>
  <c r="I2543" i="4"/>
  <c r="J2542" i="4"/>
  <c r="I2542" i="4"/>
  <c r="J2541" i="4"/>
  <c r="I2541" i="4"/>
  <c r="J2540" i="4"/>
  <c r="I2540" i="4"/>
  <c r="J2539" i="4"/>
  <c r="I2539" i="4"/>
  <c r="J2538" i="4"/>
  <c r="I2538" i="4"/>
  <c r="J2537" i="4"/>
  <c r="I2537" i="4"/>
  <c r="J2536" i="4"/>
  <c r="I2536" i="4"/>
  <c r="J2535" i="4"/>
  <c r="I2535" i="4"/>
  <c r="J2534" i="4"/>
  <c r="I2534" i="4"/>
  <c r="J2533" i="4"/>
  <c r="I2533" i="4"/>
  <c r="J2532" i="4"/>
  <c r="I2532" i="4"/>
  <c r="J2531" i="4"/>
  <c r="I2531" i="4"/>
  <c r="J2530" i="4"/>
  <c r="I2530" i="4"/>
  <c r="J2529" i="4"/>
  <c r="I2529" i="4"/>
  <c r="J2528" i="4"/>
  <c r="I2528" i="4"/>
  <c r="J2527" i="4"/>
  <c r="I2527" i="4"/>
  <c r="J2526" i="4"/>
  <c r="I2526" i="4"/>
  <c r="J2525" i="4"/>
  <c r="I2525" i="4"/>
  <c r="J2524" i="4"/>
  <c r="I2524" i="4"/>
  <c r="J2523" i="4"/>
  <c r="I2523" i="4"/>
  <c r="J2522" i="4"/>
  <c r="I2522" i="4"/>
  <c r="J2521" i="4"/>
  <c r="I2521" i="4"/>
  <c r="J2520" i="4"/>
  <c r="I2520" i="4"/>
  <c r="J2519" i="4"/>
  <c r="I2519" i="4"/>
  <c r="J2518" i="4"/>
  <c r="I2518" i="4"/>
  <c r="J2517" i="4"/>
  <c r="I2517" i="4"/>
  <c r="J2516" i="4"/>
  <c r="I2516" i="4"/>
  <c r="J2515" i="4"/>
  <c r="I2515" i="4"/>
  <c r="J2514" i="4"/>
  <c r="I2514" i="4"/>
  <c r="J2513" i="4"/>
  <c r="I2513" i="4"/>
  <c r="J2512" i="4"/>
  <c r="I2512" i="4"/>
  <c r="J2511" i="4"/>
  <c r="I2511" i="4"/>
  <c r="J2510" i="4"/>
  <c r="I2510" i="4"/>
  <c r="J2509" i="4"/>
  <c r="I2509" i="4"/>
  <c r="J2508" i="4"/>
  <c r="I2508" i="4"/>
  <c r="J2507" i="4"/>
  <c r="I2507" i="4"/>
  <c r="J2506" i="4"/>
  <c r="I2506" i="4"/>
  <c r="J2505" i="4"/>
  <c r="I2505" i="4"/>
  <c r="J2504" i="4"/>
  <c r="I2504" i="4"/>
  <c r="J2503" i="4"/>
  <c r="I2503" i="4"/>
  <c r="J2502" i="4"/>
  <c r="I2502" i="4"/>
  <c r="J2501" i="4"/>
  <c r="I2501" i="4"/>
  <c r="J2500" i="4"/>
  <c r="I2500" i="4"/>
  <c r="J2499" i="4"/>
  <c r="I2499" i="4"/>
  <c r="J2498" i="4"/>
  <c r="I2498" i="4"/>
  <c r="J2497" i="4"/>
  <c r="I2497" i="4"/>
  <c r="J2496" i="4"/>
  <c r="I2496" i="4"/>
  <c r="J2495" i="4"/>
  <c r="I2495" i="4"/>
  <c r="J2494" i="4"/>
  <c r="I2494" i="4"/>
  <c r="J2493" i="4"/>
  <c r="I2493" i="4"/>
  <c r="J2492" i="4"/>
  <c r="I2492" i="4"/>
  <c r="J2491" i="4"/>
  <c r="I2491" i="4"/>
  <c r="J2490" i="4"/>
  <c r="I2490" i="4"/>
  <c r="J2489" i="4"/>
  <c r="I2489" i="4"/>
  <c r="J2488" i="4"/>
  <c r="I2488" i="4"/>
  <c r="J2487" i="4"/>
  <c r="I2487" i="4"/>
  <c r="J2486" i="4"/>
  <c r="I2486" i="4"/>
  <c r="J2485" i="4"/>
  <c r="I2485" i="4"/>
  <c r="J2484" i="4"/>
  <c r="I2484" i="4"/>
  <c r="J2483" i="4"/>
  <c r="I2483" i="4"/>
  <c r="J2482" i="4"/>
  <c r="I2482" i="4"/>
  <c r="J2481" i="4"/>
  <c r="I2481" i="4"/>
  <c r="J2480" i="4"/>
  <c r="I2480" i="4"/>
  <c r="J2479" i="4"/>
  <c r="I2479" i="4"/>
  <c r="J2478" i="4"/>
  <c r="I2478" i="4"/>
  <c r="J2477" i="4"/>
  <c r="I2477" i="4"/>
  <c r="J2476" i="4"/>
  <c r="I2476" i="4"/>
  <c r="J2475" i="4"/>
  <c r="I2475" i="4"/>
  <c r="J2474" i="4"/>
  <c r="I2474" i="4"/>
  <c r="J2473" i="4"/>
  <c r="I2473" i="4"/>
  <c r="J2472" i="4"/>
  <c r="I2472" i="4"/>
  <c r="J2471" i="4"/>
  <c r="I2471" i="4"/>
  <c r="J2470" i="4"/>
  <c r="I2470" i="4"/>
  <c r="J2469" i="4"/>
  <c r="I2469" i="4"/>
  <c r="J2468" i="4"/>
  <c r="I2468" i="4"/>
  <c r="J2467" i="4"/>
  <c r="I2467" i="4"/>
  <c r="J2466" i="4"/>
  <c r="I2466" i="4"/>
  <c r="J2465" i="4"/>
  <c r="I2465" i="4"/>
  <c r="J2464" i="4"/>
  <c r="I2464" i="4"/>
  <c r="J2463" i="4"/>
  <c r="I2463" i="4"/>
  <c r="J2462" i="4"/>
  <c r="I2462" i="4"/>
  <c r="J2461" i="4"/>
  <c r="I2461" i="4"/>
  <c r="J2460" i="4"/>
  <c r="I2460" i="4"/>
  <c r="J2459" i="4"/>
  <c r="I2459" i="4"/>
  <c r="J2458" i="4"/>
  <c r="I2458" i="4"/>
  <c r="J2457" i="4"/>
  <c r="I2457" i="4"/>
  <c r="J2456" i="4"/>
  <c r="I2456" i="4"/>
  <c r="J2455" i="4"/>
  <c r="I2455" i="4"/>
  <c r="J2454" i="4"/>
  <c r="I2454" i="4"/>
  <c r="J2453" i="4"/>
  <c r="I2453" i="4"/>
  <c r="J2452" i="4"/>
  <c r="I2452" i="4"/>
  <c r="J2451" i="4"/>
  <c r="I2451" i="4"/>
  <c r="J2450" i="4"/>
  <c r="I2450" i="4"/>
  <c r="J2449" i="4"/>
  <c r="I2449" i="4"/>
  <c r="J2448" i="4"/>
  <c r="I2448" i="4"/>
  <c r="J2447" i="4"/>
  <c r="I2447" i="4"/>
  <c r="J2446" i="4"/>
  <c r="I2446" i="4"/>
  <c r="J2445" i="4"/>
  <c r="I2445" i="4"/>
  <c r="J2444" i="4"/>
  <c r="I2444" i="4"/>
  <c r="J2443" i="4"/>
  <c r="I2443" i="4"/>
  <c r="J2442" i="4"/>
  <c r="I2442" i="4"/>
  <c r="J2441" i="4"/>
  <c r="I2441" i="4"/>
  <c r="J2440" i="4"/>
  <c r="I2440" i="4"/>
  <c r="J2439" i="4"/>
  <c r="I2439" i="4"/>
  <c r="J2438" i="4"/>
  <c r="I2438" i="4"/>
  <c r="J2437" i="4"/>
  <c r="I2437" i="4"/>
  <c r="J2436" i="4"/>
  <c r="I2436" i="4"/>
  <c r="J2435" i="4"/>
  <c r="I2435" i="4"/>
  <c r="J2434" i="4"/>
  <c r="I2434" i="4"/>
  <c r="J2433" i="4"/>
  <c r="I2433" i="4"/>
  <c r="J2432" i="4"/>
  <c r="I2432" i="4"/>
  <c r="J2431" i="4"/>
  <c r="I2431" i="4"/>
  <c r="J2430" i="4"/>
  <c r="I2430" i="4"/>
  <c r="J2429" i="4"/>
  <c r="I2429" i="4"/>
  <c r="J2428" i="4"/>
  <c r="I2428" i="4"/>
  <c r="J2427" i="4"/>
  <c r="I2427" i="4"/>
  <c r="J2426" i="4"/>
  <c r="I2426" i="4"/>
  <c r="J2425" i="4"/>
  <c r="I2425" i="4"/>
  <c r="J2424" i="4"/>
  <c r="I2424" i="4"/>
  <c r="J2423" i="4"/>
  <c r="I2423" i="4"/>
  <c r="J2422" i="4"/>
  <c r="I2422" i="4"/>
  <c r="J2421" i="4"/>
  <c r="I2421" i="4"/>
  <c r="J2420" i="4"/>
  <c r="I2420" i="4"/>
  <c r="J2419" i="4"/>
  <c r="I2419" i="4"/>
  <c r="J2418" i="4"/>
  <c r="I2418" i="4"/>
  <c r="J2417" i="4"/>
  <c r="I2417" i="4"/>
  <c r="J2416" i="4"/>
  <c r="I2416" i="4"/>
  <c r="J2415" i="4"/>
  <c r="I2415" i="4"/>
  <c r="J2414" i="4"/>
  <c r="I2414" i="4"/>
  <c r="J2413" i="4"/>
  <c r="I2413" i="4"/>
  <c r="J2412" i="4"/>
  <c r="I2412" i="4"/>
  <c r="J2411" i="4"/>
  <c r="I2411" i="4"/>
  <c r="J2410" i="4"/>
  <c r="I2410" i="4"/>
  <c r="J2409" i="4"/>
  <c r="I2409" i="4"/>
  <c r="J2408" i="4"/>
  <c r="I2408" i="4"/>
  <c r="J2407" i="4"/>
  <c r="I2407" i="4"/>
  <c r="J2406" i="4"/>
  <c r="I2406" i="4"/>
  <c r="J2405" i="4"/>
  <c r="I2405" i="4"/>
  <c r="J2404" i="4"/>
  <c r="I2404" i="4"/>
  <c r="J2403" i="4"/>
  <c r="I2403" i="4"/>
  <c r="J2402" i="4"/>
  <c r="I2402" i="4"/>
  <c r="J2401" i="4"/>
  <c r="I2401" i="4"/>
  <c r="J2400" i="4"/>
  <c r="I2400" i="4"/>
  <c r="J2399" i="4"/>
  <c r="I2399" i="4"/>
  <c r="J2398" i="4"/>
  <c r="I2398" i="4"/>
  <c r="J2397" i="4"/>
  <c r="I2397" i="4"/>
  <c r="J2396" i="4"/>
  <c r="I2396" i="4"/>
  <c r="J2395" i="4"/>
  <c r="I2395" i="4"/>
  <c r="J2394" i="4"/>
  <c r="I2394" i="4"/>
  <c r="J2393" i="4"/>
  <c r="I2393" i="4"/>
  <c r="J2392" i="4"/>
  <c r="I2392" i="4"/>
  <c r="J2391" i="4"/>
  <c r="I2391" i="4"/>
  <c r="J2390" i="4"/>
  <c r="I2390" i="4"/>
  <c r="J2389" i="4"/>
  <c r="I2389" i="4"/>
  <c r="J2388" i="4"/>
  <c r="I2388" i="4"/>
  <c r="J2387" i="4"/>
  <c r="I2387" i="4"/>
  <c r="J2386" i="4"/>
  <c r="I2386" i="4"/>
  <c r="J2385" i="4"/>
  <c r="I2385" i="4"/>
  <c r="J2384" i="4"/>
  <c r="I2384" i="4"/>
  <c r="J2383" i="4"/>
  <c r="I2383" i="4"/>
  <c r="J2382" i="4"/>
  <c r="I2382" i="4"/>
  <c r="J2381" i="4"/>
  <c r="I2381" i="4"/>
  <c r="J2380" i="4"/>
  <c r="I2380" i="4"/>
  <c r="J2379" i="4"/>
  <c r="I2379" i="4"/>
  <c r="J2378" i="4"/>
  <c r="I2378" i="4"/>
  <c r="J2377" i="4"/>
  <c r="I2377" i="4"/>
  <c r="J2376" i="4"/>
  <c r="I2376" i="4"/>
  <c r="J2375" i="4"/>
  <c r="I2375" i="4"/>
  <c r="J2374" i="4"/>
  <c r="I2374" i="4"/>
  <c r="J2373" i="4"/>
  <c r="I2373" i="4"/>
  <c r="J2372" i="4"/>
  <c r="I2372" i="4"/>
  <c r="J2371" i="4"/>
  <c r="I2371" i="4"/>
  <c r="J2370" i="4"/>
  <c r="I2370" i="4"/>
  <c r="J2369" i="4"/>
  <c r="I2369" i="4"/>
  <c r="J2368" i="4"/>
  <c r="I2368" i="4"/>
  <c r="J2367" i="4"/>
  <c r="I2367" i="4"/>
  <c r="J2366" i="4"/>
  <c r="I2366" i="4"/>
  <c r="J2365" i="4"/>
  <c r="I2365" i="4"/>
  <c r="J2364" i="4"/>
  <c r="I2364" i="4"/>
  <c r="J2363" i="4"/>
  <c r="I2363" i="4"/>
  <c r="J2362" i="4"/>
  <c r="I2362" i="4"/>
  <c r="J2361" i="4"/>
  <c r="I2361" i="4"/>
  <c r="J2360" i="4"/>
  <c r="I2360" i="4"/>
  <c r="J2359" i="4"/>
  <c r="I2359" i="4"/>
  <c r="J2358" i="4"/>
  <c r="I2358" i="4"/>
  <c r="J2357" i="4"/>
  <c r="I2357" i="4"/>
  <c r="J2356" i="4"/>
  <c r="I2356" i="4"/>
  <c r="J2355" i="4"/>
  <c r="I2355" i="4"/>
  <c r="J2354" i="4"/>
  <c r="I2354" i="4"/>
  <c r="J2353" i="4"/>
  <c r="I2353" i="4"/>
  <c r="J2352" i="4"/>
  <c r="I2352" i="4"/>
  <c r="J2351" i="4"/>
  <c r="I2351" i="4"/>
  <c r="J2350" i="4"/>
  <c r="I2350" i="4"/>
  <c r="J2349" i="4"/>
  <c r="I2349" i="4"/>
  <c r="J2348" i="4"/>
  <c r="I2348" i="4"/>
  <c r="J2347" i="4"/>
  <c r="I2347" i="4"/>
  <c r="J2346" i="4"/>
  <c r="I2346" i="4"/>
  <c r="J2345" i="4"/>
  <c r="I2345" i="4"/>
  <c r="J2344" i="4"/>
  <c r="I2344" i="4"/>
  <c r="J2343" i="4"/>
  <c r="I2343" i="4"/>
  <c r="J2342" i="4"/>
  <c r="I2342" i="4"/>
  <c r="J2341" i="4"/>
  <c r="I2341" i="4"/>
  <c r="J2340" i="4"/>
  <c r="I2340" i="4"/>
  <c r="J2339" i="4"/>
  <c r="I2339" i="4"/>
  <c r="J2338" i="4"/>
  <c r="I2338" i="4"/>
  <c r="J2337" i="4"/>
  <c r="I2337" i="4"/>
  <c r="J2336" i="4"/>
  <c r="I2336" i="4"/>
  <c r="J2335" i="4"/>
  <c r="I2335" i="4"/>
  <c r="J2334" i="4"/>
  <c r="I2334" i="4"/>
  <c r="J2333" i="4"/>
  <c r="I2333" i="4"/>
  <c r="J2332" i="4"/>
  <c r="I2332" i="4"/>
  <c r="J2331" i="4"/>
  <c r="I2331" i="4"/>
  <c r="J2330" i="4"/>
  <c r="I2330" i="4"/>
  <c r="J2329" i="4"/>
  <c r="I2329" i="4"/>
  <c r="J2328" i="4"/>
  <c r="I2328" i="4"/>
  <c r="J2327" i="4"/>
  <c r="I2327" i="4"/>
  <c r="J2326" i="4"/>
  <c r="I2326" i="4"/>
  <c r="J2325" i="4"/>
  <c r="I2325" i="4"/>
  <c r="J2324" i="4"/>
  <c r="I2324" i="4"/>
  <c r="J2323" i="4"/>
  <c r="I2323" i="4"/>
  <c r="J2322" i="4"/>
  <c r="I2322" i="4"/>
  <c r="J2321" i="4"/>
  <c r="I2321" i="4"/>
  <c r="J2320" i="4"/>
  <c r="I2320" i="4"/>
  <c r="J2319" i="4"/>
  <c r="I2319" i="4"/>
  <c r="J2318" i="4"/>
  <c r="I2318" i="4"/>
  <c r="J2317" i="4"/>
  <c r="I2317" i="4"/>
  <c r="J2316" i="4"/>
  <c r="I2316" i="4"/>
  <c r="J2315" i="4"/>
  <c r="I2315" i="4"/>
  <c r="J2314" i="4"/>
  <c r="I2314" i="4"/>
  <c r="J2313" i="4"/>
  <c r="I2313" i="4"/>
  <c r="J2312" i="4"/>
  <c r="I2312" i="4"/>
  <c r="J2311" i="4"/>
  <c r="I2311" i="4"/>
  <c r="J2310" i="4"/>
  <c r="I2310" i="4"/>
  <c r="J2309" i="4"/>
  <c r="I2309" i="4"/>
  <c r="J2308" i="4"/>
  <c r="I2308" i="4"/>
  <c r="J2307" i="4"/>
  <c r="I2307" i="4"/>
  <c r="J2306" i="4"/>
  <c r="I2306" i="4"/>
  <c r="J2305" i="4"/>
  <c r="I2305" i="4"/>
  <c r="J2304" i="4"/>
  <c r="I2304" i="4"/>
  <c r="J2303" i="4"/>
  <c r="I2303" i="4"/>
  <c r="J2302" i="4"/>
  <c r="I2302" i="4"/>
  <c r="J2301" i="4"/>
  <c r="I2301" i="4"/>
  <c r="J2300" i="4"/>
  <c r="I2300" i="4"/>
  <c r="J2299" i="4"/>
  <c r="I2299" i="4"/>
  <c r="J2298" i="4"/>
  <c r="I2298" i="4"/>
  <c r="J2297" i="4"/>
  <c r="I2297" i="4"/>
  <c r="J2296" i="4"/>
  <c r="I2296" i="4"/>
  <c r="J2295" i="4"/>
  <c r="I2295" i="4"/>
  <c r="J2294" i="4"/>
  <c r="I2294" i="4"/>
  <c r="J2293" i="4"/>
  <c r="I2293" i="4"/>
  <c r="J2292" i="4"/>
  <c r="I2292" i="4"/>
  <c r="J2291" i="4"/>
  <c r="I2291" i="4"/>
  <c r="J2290" i="4"/>
  <c r="I2290" i="4"/>
  <c r="J2289" i="4"/>
  <c r="I2289" i="4"/>
  <c r="J2288" i="4"/>
  <c r="I2288" i="4"/>
  <c r="J2287" i="4"/>
  <c r="I2287" i="4"/>
  <c r="J2286" i="4"/>
  <c r="I2286" i="4"/>
  <c r="J2285" i="4"/>
  <c r="I2285" i="4"/>
  <c r="J2284" i="4"/>
  <c r="I2284" i="4"/>
  <c r="J2283" i="4"/>
  <c r="I2283" i="4"/>
  <c r="J2282" i="4"/>
  <c r="I2282" i="4"/>
  <c r="J2281" i="4"/>
  <c r="I2281" i="4"/>
  <c r="J2280" i="4"/>
  <c r="I2280" i="4"/>
  <c r="J2279" i="4"/>
  <c r="I2279" i="4"/>
  <c r="J2278" i="4"/>
  <c r="I2278" i="4"/>
  <c r="J2277" i="4"/>
  <c r="I2277" i="4"/>
  <c r="J2276" i="4"/>
  <c r="I2276" i="4"/>
  <c r="J2275" i="4"/>
  <c r="I2275" i="4"/>
  <c r="J2274" i="4"/>
  <c r="I2274" i="4"/>
  <c r="J2273" i="4"/>
  <c r="I2273" i="4"/>
  <c r="J2272" i="4"/>
  <c r="I2272" i="4"/>
  <c r="J2271" i="4"/>
  <c r="I2271" i="4"/>
  <c r="J2270" i="4"/>
  <c r="I2270" i="4"/>
  <c r="J2269" i="4"/>
  <c r="I2269" i="4"/>
  <c r="J2268" i="4"/>
  <c r="I2268" i="4"/>
  <c r="J2267" i="4"/>
  <c r="I2267" i="4"/>
  <c r="J2266" i="4"/>
  <c r="I2266" i="4"/>
  <c r="J2265" i="4"/>
  <c r="I2265" i="4"/>
  <c r="J2264" i="4"/>
  <c r="I2264" i="4"/>
  <c r="J2263" i="4"/>
  <c r="I2263" i="4"/>
  <c r="J2262" i="4"/>
  <c r="I2262" i="4"/>
  <c r="J2261" i="4"/>
  <c r="I2261" i="4"/>
  <c r="J2260" i="4"/>
  <c r="I2260" i="4"/>
  <c r="J2259" i="4"/>
  <c r="I2259" i="4"/>
  <c r="J2258" i="4"/>
  <c r="I2258" i="4"/>
  <c r="J2257" i="4"/>
  <c r="I2257" i="4"/>
  <c r="J2256" i="4"/>
  <c r="I2256" i="4"/>
  <c r="J2255" i="4"/>
  <c r="I2255" i="4"/>
  <c r="J2254" i="4"/>
  <c r="I2254" i="4"/>
  <c r="J2253" i="4"/>
  <c r="I2253" i="4"/>
  <c r="J2252" i="4"/>
  <c r="I2252" i="4"/>
  <c r="J2251" i="4"/>
  <c r="I2251" i="4"/>
  <c r="J2250" i="4"/>
  <c r="I2250" i="4"/>
  <c r="J2249" i="4"/>
  <c r="I2249" i="4"/>
  <c r="J2248" i="4"/>
  <c r="I2248" i="4"/>
  <c r="J2247" i="4"/>
  <c r="I2247" i="4"/>
  <c r="J2246" i="4"/>
  <c r="I2246" i="4"/>
  <c r="J2245" i="4"/>
  <c r="I2245" i="4"/>
  <c r="J2244" i="4"/>
  <c r="I2244" i="4"/>
  <c r="J2243" i="4"/>
  <c r="I2243" i="4"/>
  <c r="J2242" i="4"/>
  <c r="I2242" i="4"/>
  <c r="J2241" i="4"/>
  <c r="I2241" i="4"/>
  <c r="J2240" i="4"/>
  <c r="I2240" i="4"/>
  <c r="J2239" i="4"/>
  <c r="I2239" i="4"/>
  <c r="J2238" i="4"/>
  <c r="I2238" i="4"/>
  <c r="J2237" i="4"/>
  <c r="I2237" i="4"/>
  <c r="J2236" i="4"/>
  <c r="I2236" i="4"/>
  <c r="J2235" i="4"/>
  <c r="I2235" i="4"/>
  <c r="J2234" i="4"/>
  <c r="I2234" i="4"/>
  <c r="J2233" i="4"/>
  <c r="I2233" i="4"/>
  <c r="J2232" i="4"/>
  <c r="I2232" i="4"/>
  <c r="J2231" i="4"/>
  <c r="I2231" i="4"/>
  <c r="J2230" i="4"/>
  <c r="I2230" i="4"/>
  <c r="J2229" i="4"/>
  <c r="I2229" i="4"/>
  <c r="J2228" i="4"/>
  <c r="I2228" i="4"/>
  <c r="J2227" i="4"/>
  <c r="I2227" i="4"/>
  <c r="J2226" i="4"/>
  <c r="I2226" i="4"/>
  <c r="J2225" i="4"/>
  <c r="I2225" i="4"/>
  <c r="J2224" i="4"/>
  <c r="I2224" i="4"/>
  <c r="J2223" i="4"/>
  <c r="I2223" i="4"/>
  <c r="J2222" i="4"/>
  <c r="I2222" i="4"/>
  <c r="J2221" i="4"/>
  <c r="I2221" i="4"/>
  <c r="J2220" i="4"/>
  <c r="I2220" i="4"/>
  <c r="J2219" i="4"/>
  <c r="I2219" i="4"/>
  <c r="J2218" i="4"/>
  <c r="I2218" i="4"/>
  <c r="J2217" i="4"/>
  <c r="I2217" i="4"/>
  <c r="J2216" i="4"/>
  <c r="I2216" i="4"/>
  <c r="J2215" i="4"/>
  <c r="I2215" i="4"/>
  <c r="J2214" i="4"/>
  <c r="I2214" i="4"/>
  <c r="J2213" i="4"/>
  <c r="I2213" i="4"/>
  <c r="J2212" i="4"/>
  <c r="I2212" i="4"/>
  <c r="J2211" i="4"/>
  <c r="I2211" i="4"/>
  <c r="J2210" i="4"/>
  <c r="I2210" i="4"/>
  <c r="J2209" i="4"/>
  <c r="I2209" i="4"/>
  <c r="J2208" i="4"/>
  <c r="I2208" i="4"/>
  <c r="J2207" i="4"/>
  <c r="I2207" i="4"/>
  <c r="J2206" i="4"/>
  <c r="I2206" i="4"/>
  <c r="J2205" i="4"/>
  <c r="I2205" i="4"/>
  <c r="J2204" i="4"/>
  <c r="I2204" i="4"/>
  <c r="J2203" i="4"/>
  <c r="I2203" i="4"/>
  <c r="J2202" i="4"/>
  <c r="I2202" i="4"/>
  <c r="J2201" i="4"/>
  <c r="I2201" i="4"/>
  <c r="J2200" i="4"/>
  <c r="I2200" i="4"/>
  <c r="J2199" i="4"/>
  <c r="I2199" i="4"/>
  <c r="J2198" i="4"/>
  <c r="I2198" i="4"/>
  <c r="J2197" i="4"/>
  <c r="I2197" i="4"/>
  <c r="J2196" i="4"/>
  <c r="I2196" i="4"/>
  <c r="J2195" i="4"/>
  <c r="I2195" i="4"/>
  <c r="J2194" i="4"/>
  <c r="I2194" i="4"/>
  <c r="J2193" i="4"/>
  <c r="I2193" i="4"/>
  <c r="J2192" i="4"/>
  <c r="I2192" i="4"/>
  <c r="J2191" i="4"/>
  <c r="I2191" i="4"/>
  <c r="J2190" i="4"/>
  <c r="I2190" i="4"/>
  <c r="J2189" i="4"/>
  <c r="I2189" i="4"/>
  <c r="J2188" i="4"/>
  <c r="I2188" i="4"/>
  <c r="J2187" i="4"/>
  <c r="I2187" i="4"/>
  <c r="J2186" i="4"/>
  <c r="I2186" i="4"/>
  <c r="J2185" i="4"/>
  <c r="I2185" i="4"/>
  <c r="J2184" i="4"/>
  <c r="I2184" i="4"/>
  <c r="J2183" i="4"/>
  <c r="I2183" i="4"/>
  <c r="J2182" i="4"/>
  <c r="I2182" i="4"/>
  <c r="J2181" i="4"/>
  <c r="I2181" i="4"/>
  <c r="J2180" i="4"/>
  <c r="I2180" i="4"/>
  <c r="J2179" i="4"/>
  <c r="I2179" i="4"/>
  <c r="J2178" i="4"/>
  <c r="I2178" i="4"/>
  <c r="J2177" i="4"/>
  <c r="I2177" i="4"/>
  <c r="J2176" i="4"/>
  <c r="I2176" i="4"/>
  <c r="J2175" i="4"/>
  <c r="I2175" i="4"/>
  <c r="J2174" i="4"/>
  <c r="I2174" i="4"/>
  <c r="J2173" i="4"/>
  <c r="I2173" i="4"/>
  <c r="J2172" i="4"/>
  <c r="I2172" i="4"/>
  <c r="J2171" i="4"/>
  <c r="I2171" i="4"/>
  <c r="J2170" i="4"/>
  <c r="I2170" i="4"/>
  <c r="J2169" i="4"/>
  <c r="I2169" i="4"/>
  <c r="J2168" i="4"/>
  <c r="I2168" i="4"/>
  <c r="J2167" i="4"/>
  <c r="I2167" i="4"/>
  <c r="J2166" i="4"/>
  <c r="I2166" i="4"/>
  <c r="J2165" i="4"/>
  <c r="I2165" i="4"/>
  <c r="J2164" i="4"/>
  <c r="I2164" i="4"/>
  <c r="J2163" i="4"/>
  <c r="I2163" i="4"/>
  <c r="J2162" i="4"/>
  <c r="I2162" i="4"/>
  <c r="J2161" i="4"/>
  <c r="I2161" i="4"/>
  <c r="J2160" i="4"/>
  <c r="I2160" i="4"/>
  <c r="J2159" i="4"/>
  <c r="I2159" i="4"/>
  <c r="J2158" i="4"/>
  <c r="I2158" i="4"/>
  <c r="J2157" i="4"/>
  <c r="I2157" i="4"/>
  <c r="J2156" i="4"/>
  <c r="I2156" i="4"/>
  <c r="J2155" i="4"/>
  <c r="I2155" i="4"/>
  <c r="J2154" i="4"/>
  <c r="I2154" i="4"/>
  <c r="J2153" i="4"/>
  <c r="I2153" i="4"/>
  <c r="J2152" i="4"/>
  <c r="I2152" i="4"/>
  <c r="J2151" i="4"/>
  <c r="I2151" i="4"/>
  <c r="J2150" i="4"/>
  <c r="I2150" i="4"/>
  <c r="J2149" i="4"/>
  <c r="I2149" i="4"/>
  <c r="J2148" i="4"/>
  <c r="I2148" i="4"/>
  <c r="J2147" i="4"/>
  <c r="I2147" i="4"/>
  <c r="J2146" i="4"/>
  <c r="I2146" i="4"/>
  <c r="J2145" i="4"/>
  <c r="I2145" i="4"/>
  <c r="J2144" i="4"/>
  <c r="I2144" i="4"/>
  <c r="J2143" i="4"/>
  <c r="I2143" i="4"/>
  <c r="J2142" i="4"/>
  <c r="I2142" i="4"/>
  <c r="J2141" i="4"/>
  <c r="I2141" i="4"/>
  <c r="J2140" i="4"/>
  <c r="I2140" i="4"/>
  <c r="J2139" i="4"/>
  <c r="I2139" i="4"/>
  <c r="J2138" i="4"/>
  <c r="I2138" i="4"/>
  <c r="J2137" i="4"/>
  <c r="I2137" i="4"/>
  <c r="J2136" i="4"/>
  <c r="I2136" i="4"/>
  <c r="J2135" i="4"/>
  <c r="I2135" i="4"/>
  <c r="J2134" i="4"/>
  <c r="I2134" i="4"/>
  <c r="J2133" i="4"/>
  <c r="I2133" i="4"/>
  <c r="J2132" i="4"/>
  <c r="I2132" i="4"/>
  <c r="J2131" i="4"/>
  <c r="I2131" i="4"/>
  <c r="J2130" i="4"/>
  <c r="I2130" i="4"/>
  <c r="J2129" i="4"/>
  <c r="I2129" i="4"/>
  <c r="J2128" i="4"/>
  <c r="I2128" i="4"/>
  <c r="J2127" i="4"/>
  <c r="I2127" i="4"/>
  <c r="J2126" i="4"/>
  <c r="I2126" i="4"/>
  <c r="J2125" i="4"/>
  <c r="I2125" i="4"/>
  <c r="J2124" i="4"/>
  <c r="I2124" i="4"/>
  <c r="J2123" i="4"/>
  <c r="I2123" i="4"/>
  <c r="J2122" i="4"/>
  <c r="I2122" i="4"/>
  <c r="J2121" i="4"/>
  <c r="I2121" i="4"/>
  <c r="J2120" i="4"/>
  <c r="I2120" i="4"/>
  <c r="J2119" i="4"/>
  <c r="I2119" i="4"/>
  <c r="J2118" i="4"/>
  <c r="I2118" i="4"/>
  <c r="J2117" i="4"/>
  <c r="I2117" i="4"/>
  <c r="J2116" i="4"/>
  <c r="I2116" i="4"/>
  <c r="J2115" i="4"/>
  <c r="I2115" i="4"/>
  <c r="J2114" i="4"/>
  <c r="I2114" i="4"/>
  <c r="J2113" i="4"/>
  <c r="I2113" i="4"/>
  <c r="J2112" i="4"/>
  <c r="I2112" i="4"/>
  <c r="J2111" i="4"/>
  <c r="I2111" i="4"/>
  <c r="J2110" i="4"/>
  <c r="I2110" i="4"/>
  <c r="J2109" i="4"/>
  <c r="I2109" i="4"/>
  <c r="J2108" i="4"/>
  <c r="I2108" i="4"/>
  <c r="J2107" i="4"/>
  <c r="I2107" i="4"/>
  <c r="J2106" i="4"/>
  <c r="I2106" i="4"/>
  <c r="J2105" i="4"/>
  <c r="I2105" i="4"/>
  <c r="J2104" i="4"/>
  <c r="I2104" i="4"/>
  <c r="J2103" i="4"/>
  <c r="I2103" i="4"/>
  <c r="J2102" i="4"/>
  <c r="I2102" i="4"/>
  <c r="J2101" i="4"/>
  <c r="I2101" i="4"/>
  <c r="J2100" i="4"/>
  <c r="I2100" i="4"/>
  <c r="J2099" i="4"/>
  <c r="I2099" i="4"/>
  <c r="J2098" i="4"/>
  <c r="I2098" i="4"/>
  <c r="J2097" i="4"/>
  <c r="I2097" i="4"/>
  <c r="J2096" i="4"/>
  <c r="I2096" i="4"/>
  <c r="J2095" i="4"/>
  <c r="I2095" i="4"/>
  <c r="J2094" i="4"/>
  <c r="I2094" i="4"/>
  <c r="J2093" i="4"/>
  <c r="I2093" i="4"/>
  <c r="J2092" i="4"/>
  <c r="I2092" i="4"/>
  <c r="J2091" i="4"/>
  <c r="I2091" i="4"/>
  <c r="J2090" i="4"/>
  <c r="I2090" i="4"/>
  <c r="J2089" i="4"/>
  <c r="I2089" i="4"/>
  <c r="J2088" i="4"/>
  <c r="I2088" i="4"/>
  <c r="J2087" i="4"/>
  <c r="I2087" i="4"/>
  <c r="J2086" i="4"/>
  <c r="I2086" i="4"/>
  <c r="J2085" i="4"/>
  <c r="I2085" i="4"/>
  <c r="J2084" i="4"/>
  <c r="I2084" i="4"/>
  <c r="J2083" i="4"/>
  <c r="I2083" i="4"/>
  <c r="J2082" i="4"/>
  <c r="I2082" i="4"/>
  <c r="J2081" i="4"/>
  <c r="I2081" i="4"/>
  <c r="J2080" i="4"/>
  <c r="I2080" i="4"/>
  <c r="J2079" i="4"/>
  <c r="I2079" i="4"/>
  <c r="J2078" i="4"/>
  <c r="I2078" i="4"/>
  <c r="J2077" i="4"/>
  <c r="I2077" i="4"/>
  <c r="J2076" i="4"/>
  <c r="I2076" i="4"/>
  <c r="J2075" i="4"/>
  <c r="I2075" i="4"/>
  <c r="J2074" i="4"/>
  <c r="I2074" i="4"/>
  <c r="J2073" i="4"/>
  <c r="I2073" i="4"/>
  <c r="J2072" i="4"/>
  <c r="I2072" i="4"/>
  <c r="J2071" i="4"/>
  <c r="I2071" i="4"/>
  <c r="J2070" i="4"/>
  <c r="I2070" i="4"/>
  <c r="J2069" i="4"/>
  <c r="I2069" i="4"/>
  <c r="J2068" i="4"/>
  <c r="I2068" i="4"/>
  <c r="J2067" i="4"/>
  <c r="I2067" i="4"/>
  <c r="J2066" i="4"/>
  <c r="I2066" i="4"/>
  <c r="J2065" i="4"/>
  <c r="I2065" i="4"/>
  <c r="J2064" i="4"/>
  <c r="I2064" i="4"/>
  <c r="J2063" i="4"/>
  <c r="I2063" i="4"/>
  <c r="J2062" i="4"/>
  <c r="I2062" i="4"/>
  <c r="J2061" i="4"/>
  <c r="I2061" i="4"/>
  <c r="J2060" i="4"/>
  <c r="I2060" i="4"/>
  <c r="J2059" i="4"/>
  <c r="I2059" i="4"/>
  <c r="J2058" i="4"/>
  <c r="I2058" i="4"/>
  <c r="J2057" i="4"/>
  <c r="I2057" i="4"/>
  <c r="J2056" i="4"/>
  <c r="I2056" i="4"/>
  <c r="J2055" i="4"/>
  <c r="I2055" i="4"/>
  <c r="J2054" i="4"/>
  <c r="I2054" i="4"/>
  <c r="J2053" i="4"/>
  <c r="I2053" i="4"/>
  <c r="J2052" i="4"/>
  <c r="I2052" i="4"/>
  <c r="J2051" i="4"/>
  <c r="I2051" i="4"/>
  <c r="J2050" i="4"/>
  <c r="I2050" i="4"/>
  <c r="J2049" i="4"/>
  <c r="I2049" i="4"/>
  <c r="J2048" i="4"/>
  <c r="I2048" i="4"/>
  <c r="J2047" i="4"/>
  <c r="I2047" i="4"/>
  <c r="J2046" i="4"/>
  <c r="I2046" i="4"/>
  <c r="J2045" i="4"/>
  <c r="I2045" i="4"/>
  <c r="J2044" i="4"/>
  <c r="I2044" i="4"/>
  <c r="J2043" i="4"/>
  <c r="I2043" i="4"/>
  <c r="J2042" i="4"/>
  <c r="I2042" i="4"/>
  <c r="J2041" i="4"/>
  <c r="I2041" i="4"/>
  <c r="J2040" i="4"/>
  <c r="I2040" i="4"/>
  <c r="J2039" i="4"/>
  <c r="I2039" i="4"/>
  <c r="J2038" i="4"/>
  <c r="I2038" i="4"/>
  <c r="J2037" i="4"/>
  <c r="I2037" i="4"/>
  <c r="J2036" i="4"/>
  <c r="I2036" i="4"/>
  <c r="J2035" i="4"/>
  <c r="I2035" i="4"/>
  <c r="J2034" i="4"/>
  <c r="I2034" i="4"/>
  <c r="J2033" i="4"/>
  <c r="I2033" i="4"/>
  <c r="J2032" i="4"/>
  <c r="I2032" i="4"/>
  <c r="J2031" i="4"/>
  <c r="I2031" i="4"/>
  <c r="J2030" i="4"/>
  <c r="I2030" i="4"/>
  <c r="J2029" i="4"/>
  <c r="I2029" i="4"/>
  <c r="J2028" i="4"/>
  <c r="I2028" i="4"/>
  <c r="J2027" i="4"/>
  <c r="I2027" i="4"/>
  <c r="J2026" i="4"/>
  <c r="I2026" i="4"/>
  <c r="J2025" i="4"/>
  <c r="I2025" i="4"/>
  <c r="J2024" i="4"/>
  <c r="I2024" i="4"/>
  <c r="J2023" i="4"/>
  <c r="I2023" i="4"/>
  <c r="J2022" i="4"/>
  <c r="I2022" i="4"/>
  <c r="J2021" i="4"/>
  <c r="I2021" i="4"/>
  <c r="J2020" i="4"/>
  <c r="I2020" i="4"/>
  <c r="J2019" i="4"/>
  <c r="I2019" i="4"/>
  <c r="J2018" i="4"/>
  <c r="I2018" i="4"/>
  <c r="J2017" i="4"/>
  <c r="I2017" i="4"/>
  <c r="J2016" i="4"/>
  <c r="I2016" i="4"/>
  <c r="J2015" i="4"/>
  <c r="I2015" i="4"/>
  <c r="J2014" i="4"/>
  <c r="I2014" i="4"/>
  <c r="J2013" i="4"/>
  <c r="I2013" i="4"/>
  <c r="J2012" i="4"/>
  <c r="I2012" i="4"/>
  <c r="J2011" i="4"/>
  <c r="I2011" i="4"/>
  <c r="J2010" i="4"/>
  <c r="I2010" i="4"/>
  <c r="J2009" i="4"/>
  <c r="I2009" i="4"/>
  <c r="J2008" i="4"/>
  <c r="I2008" i="4"/>
  <c r="J2007" i="4"/>
  <c r="I2007" i="4"/>
  <c r="J2006" i="4"/>
  <c r="I2006" i="4"/>
  <c r="J2005" i="4"/>
  <c r="I2005" i="4"/>
  <c r="J2004" i="4"/>
  <c r="I2004" i="4"/>
  <c r="J2003" i="4"/>
  <c r="I2003" i="4"/>
  <c r="J2002" i="4"/>
  <c r="I2002" i="4"/>
  <c r="J2001" i="4"/>
  <c r="I2001" i="4"/>
  <c r="J2000" i="4"/>
  <c r="I2000" i="4"/>
  <c r="J1999" i="4"/>
  <c r="I1999" i="4"/>
  <c r="J1998" i="4"/>
  <c r="I1998" i="4"/>
  <c r="J1997" i="4"/>
  <c r="I1997" i="4"/>
  <c r="J1996" i="4"/>
  <c r="I1996" i="4"/>
  <c r="J1995" i="4"/>
  <c r="I1995" i="4"/>
  <c r="J1994" i="4"/>
  <c r="I1994" i="4"/>
  <c r="J1993" i="4"/>
  <c r="I1993" i="4"/>
  <c r="J1992" i="4"/>
  <c r="I1992" i="4"/>
  <c r="J1991" i="4"/>
  <c r="I1991" i="4"/>
  <c r="J1990" i="4"/>
  <c r="I1990" i="4"/>
  <c r="J1989" i="4"/>
  <c r="I1989" i="4"/>
  <c r="J1988" i="4"/>
  <c r="I1988" i="4"/>
  <c r="J1987" i="4"/>
  <c r="I1987" i="4"/>
  <c r="J1986" i="4"/>
  <c r="I1986" i="4"/>
  <c r="J1985" i="4"/>
  <c r="I1985" i="4"/>
  <c r="J1984" i="4"/>
  <c r="I1984" i="4"/>
  <c r="J1983" i="4"/>
  <c r="I1983" i="4"/>
  <c r="J1982" i="4"/>
  <c r="I1982" i="4"/>
  <c r="J1981" i="4"/>
  <c r="I1981" i="4"/>
  <c r="J1980" i="4"/>
  <c r="I1980" i="4"/>
  <c r="J1979" i="4"/>
  <c r="I1979" i="4"/>
  <c r="J1978" i="4"/>
  <c r="I1978" i="4"/>
  <c r="J1977" i="4"/>
  <c r="I1977" i="4"/>
  <c r="J1976" i="4"/>
  <c r="I1976" i="4"/>
  <c r="J1975" i="4"/>
  <c r="I1975" i="4"/>
  <c r="J1974" i="4"/>
  <c r="I1974" i="4"/>
  <c r="J1973" i="4"/>
  <c r="I1973" i="4"/>
  <c r="J1972" i="4"/>
  <c r="I1972" i="4"/>
  <c r="J1971" i="4"/>
  <c r="I1971" i="4"/>
  <c r="J1970" i="4"/>
  <c r="I1970" i="4"/>
  <c r="J1969" i="4"/>
  <c r="I1969" i="4"/>
  <c r="J1968" i="4"/>
  <c r="I1968" i="4"/>
  <c r="J1967" i="4"/>
  <c r="I1967" i="4"/>
  <c r="J1966" i="4"/>
  <c r="I1966" i="4"/>
  <c r="J1965" i="4"/>
  <c r="I1965" i="4"/>
  <c r="J1964" i="4"/>
  <c r="I1964" i="4"/>
  <c r="J1963" i="4"/>
  <c r="I1963" i="4"/>
  <c r="J1962" i="4"/>
  <c r="I1962" i="4"/>
  <c r="J1961" i="4"/>
  <c r="I1961" i="4"/>
  <c r="J1960" i="4"/>
  <c r="I1960" i="4"/>
  <c r="J1959" i="4"/>
  <c r="I1959" i="4"/>
  <c r="J1958" i="4"/>
  <c r="I1958" i="4"/>
  <c r="J1957" i="4"/>
  <c r="I1957" i="4"/>
  <c r="J1956" i="4"/>
  <c r="I1956" i="4"/>
  <c r="J1955" i="4"/>
  <c r="I1955" i="4"/>
  <c r="J1954" i="4"/>
  <c r="I1954" i="4"/>
  <c r="J1953" i="4"/>
  <c r="I1953" i="4"/>
  <c r="J1952" i="4"/>
  <c r="I1952" i="4"/>
  <c r="J1951" i="4"/>
  <c r="I1951" i="4"/>
  <c r="J1950" i="4"/>
  <c r="I1950" i="4"/>
  <c r="J1949" i="4"/>
  <c r="I1949" i="4"/>
  <c r="J1948" i="4"/>
  <c r="I1948" i="4"/>
  <c r="J1947" i="4"/>
  <c r="I1947" i="4"/>
  <c r="J1946" i="4"/>
  <c r="I1946" i="4"/>
  <c r="J1945" i="4"/>
  <c r="I1945" i="4"/>
  <c r="J1944" i="4"/>
  <c r="I1944" i="4"/>
  <c r="J1943" i="4"/>
  <c r="I1943" i="4"/>
  <c r="J1942" i="4"/>
  <c r="I1942" i="4"/>
  <c r="J1941" i="4"/>
  <c r="I1941" i="4"/>
  <c r="J1940" i="4"/>
  <c r="I1940" i="4"/>
  <c r="J1939" i="4"/>
  <c r="I1939" i="4"/>
  <c r="J1938" i="4"/>
  <c r="I1938" i="4"/>
  <c r="J1937" i="4"/>
  <c r="I1937" i="4"/>
  <c r="J1936" i="4"/>
  <c r="I1936" i="4"/>
  <c r="J1935" i="4"/>
  <c r="I1935" i="4"/>
  <c r="J1934" i="4"/>
  <c r="I1934" i="4"/>
  <c r="J1933" i="4"/>
  <c r="I1933" i="4"/>
  <c r="J1932" i="4"/>
  <c r="I1932" i="4"/>
  <c r="J1931" i="4"/>
  <c r="I1931" i="4"/>
  <c r="J1930" i="4"/>
  <c r="I1930" i="4"/>
  <c r="J1929" i="4"/>
  <c r="I1929" i="4"/>
  <c r="J1928" i="4"/>
  <c r="I1928" i="4"/>
  <c r="J1927" i="4"/>
  <c r="I1927" i="4"/>
  <c r="J1926" i="4"/>
  <c r="I1926" i="4"/>
  <c r="J1925" i="4"/>
  <c r="I1925" i="4"/>
  <c r="J1924" i="4"/>
  <c r="I1924" i="4"/>
  <c r="J1923" i="4"/>
  <c r="I1923" i="4"/>
  <c r="J1922" i="4"/>
  <c r="I1922" i="4"/>
  <c r="J1921" i="4"/>
  <c r="I1921" i="4"/>
  <c r="J1920" i="4"/>
  <c r="I1920" i="4"/>
  <c r="J1919" i="4"/>
  <c r="I1919" i="4"/>
  <c r="J1918" i="4"/>
  <c r="I1918" i="4"/>
  <c r="J1917" i="4"/>
  <c r="I1917" i="4"/>
  <c r="J1916" i="4"/>
  <c r="I1916" i="4"/>
  <c r="J1915" i="4"/>
  <c r="I1915" i="4"/>
  <c r="J1914" i="4"/>
  <c r="I1914" i="4"/>
  <c r="J1913" i="4"/>
  <c r="I1913" i="4"/>
  <c r="J1912" i="4"/>
  <c r="I1912" i="4"/>
  <c r="J1911" i="4"/>
  <c r="I1911" i="4"/>
  <c r="J1910" i="4"/>
  <c r="I1910" i="4"/>
  <c r="J1909" i="4"/>
  <c r="I1909" i="4"/>
  <c r="J1908" i="4"/>
  <c r="I1908" i="4"/>
  <c r="J1907" i="4"/>
  <c r="I1907" i="4"/>
  <c r="J1906" i="4"/>
  <c r="I1906" i="4"/>
  <c r="J1905" i="4"/>
  <c r="I1905" i="4"/>
  <c r="J1904" i="4"/>
  <c r="I1904" i="4"/>
  <c r="J1903" i="4"/>
  <c r="I1903" i="4"/>
  <c r="J1902" i="4"/>
  <c r="I1902" i="4"/>
  <c r="J1901" i="4"/>
  <c r="I1901" i="4"/>
  <c r="J1900" i="4"/>
  <c r="I1900" i="4"/>
  <c r="J1899" i="4"/>
  <c r="I1899" i="4"/>
  <c r="J1898" i="4"/>
  <c r="I1898" i="4"/>
  <c r="J1897" i="4"/>
  <c r="I1897" i="4"/>
  <c r="J1896" i="4"/>
  <c r="I1896" i="4"/>
  <c r="J1895" i="4"/>
  <c r="I1895" i="4"/>
  <c r="J1894" i="4"/>
  <c r="I1894" i="4"/>
  <c r="J1893" i="4"/>
  <c r="I1893" i="4"/>
  <c r="J1892" i="4"/>
  <c r="I1892" i="4"/>
  <c r="J1891" i="4"/>
  <c r="I1891" i="4"/>
  <c r="J1890" i="4"/>
  <c r="I1890" i="4"/>
  <c r="J1889" i="4"/>
  <c r="I1889" i="4"/>
  <c r="J1888" i="4"/>
  <c r="I1888" i="4"/>
  <c r="J1887" i="4"/>
  <c r="I1887" i="4"/>
  <c r="J1886" i="4"/>
  <c r="I1886" i="4"/>
  <c r="J1885" i="4"/>
  <c r="I1885" i="4"/>
  <c r="J1884" i="4"/>
  <c r="I1884" i="4"/>
  <c r="J1883" i="4"/>
  <c r="I1883" i="4"/>
  <c r="J1882" i="4"/>
  <c r="I1882" i="4"/>
  <c r="J1881" i="4"/>
  <c r="I1881" i="4"/>
  <c r="J1880" i="4"/>
  <c r="I1880" i="4"/>
  <c r="J1879" i="4"/>
  <c r="I1879" i="4"/>
  <c r="J1878" i="4"/>
  <c r="I1878" i="4"/>
  <c r="J1877" i="4"/>
  <c r="I1877" i="4"/>
  <c r="J1876" i="4"/>
  <c r="I1876" i="4"/>
  <c r="J1875" i="4"/>
  <c r="I1875" i="4"/>
  <c r="J1874" i="4"/>
  <c r="I1874" i="4"/>
  <c r="J1873" i="4"/>
  <c r="I1873" i="4"/>
  <c r="J1872" i="4"/>
  <c r="I1872" i="4"/>
  <c r="J1871" i="4"/>
  <c r="I1871" i="4"/>
  <c r="J1870" i="4"/>
  <c r="I1870" i="4"/>
  <c r="J1869" i="4"/>
  <c r="I1869" i="4"/>
  <c r="J1868" i="4"/>
  <c r="I1868" i="4"/>
  <c r="J1867" i="4"/>
  <c r="I1867" i="4"/>
  <c r="J1866" i="4"/>
  <c r="I1866" i="4"/>
  <c r="J1865" i="4"/>
  <c r="I1865" i="4"/>
  <c r="J1864" i="4"/>
  <c r="I1864" i="4"/>
  <c r="J1863" i="4"/>
  <c r="I1863" i="4"/>
  <c r="J1862" i="4"/>
  <c r="I1862" i="4"/>
  <c r="J1861" i="4"/>
  <c r="I1861" i="4"/>
  <c r="J1860" i="4"/>
  <c r="I1860" i="4"/>
  <c r="J1859" i="4"/>
  <c r="I1859" i="4"/>
  <c r="J1858" i="4"/>
  <c r="I1858" i="4"/>
  <c r="J1857" i="4"/>
  <c r="I1857" i="4"/>
  <c r="J1856" i="4"/>
  <c r="I1856" i="4"/>
  <c r="J1855" i="4"/>
  <c r="I1855" i="4"/>
  <c r="J1854" i="4"/>
  <c r="I1854" i="4"/>
  <c r="J1853" i="4"/>
  <c r="I1853" i="4"/>
  <c r="J1852" i="4"/>
  <c r="I1852" i="4"/>
  <c r="J1851" i="4"/>
  <c r="I1851" i="4"/>
  <c r="J1850" i="4"/>
  <c r="I1850" i="4"/>
  <c r="J1849" i="4"/>
  <c r="I1849" i="4"/>
  <c r="J1848" i="4"/>
  <c r="I1848" i="4"/>
  <c r="J1847" i="4"/>
  <c r="I1847" i="4"/>
  <c r="J1846" i="4"/>
  <c r="I1846" i="4"/>
  <c r="J1845" i="4"/>
  <c r="I1845" i="4"/>
  <c r="J1844" i="4"/>
  <c r="I1844" i="4"/>
  <c r="J1843" i="4"/>
  <c r="I1843" i="4"/>
  <c r="J1842" i="4"/>
  <c r="I1842" i="4"/>
  <c r="J1841" i="4"/>
  <c r="I1841" i="4"/>
  <c r="J1840" i="4"/>
  <c r="I1840" i="4"/>
  <c r="J1839" i="4"/>
  <c r="I1839" i="4"/>
  <c r="J1838" i="4"/>
  <c r="I1838" i="4"/>
  <c r="J1837" i="4"/>
  <c r="I1837" i="4"/>
  <c r="J1836" i="4"/>
  <c r="I1836" i="4"/>
  <c r="J1835" i="4"/>
  <c r="I1835" i="4"/>
  <c r="J1834" i="4"/>
  <c r="I1834" i="4"/>
  <c r="J1833" i="4"/>
  <c r="I1833" i="4"/>
  <c r="J1832" i="4"/>
  <c r="I1832" i="4"/>
  <c r="J1831" i="4"/>
  <c r="I1831" i="4"/>
  <c r="J1830" i="4"/>
  <c r="I1830" i="4"/>
  <c r="J1829" i="4"/>
  <c r="I1829" i="4"/>
  <c r="J1828" i="4"/>
  <c r="I1828" i="4"/>
  <c r="J1827" i="4"/>
  <c r="I1827" i="4"/>
  <c r="J1826" i="4"/>
  <c r="I1826" i="4"/>
  <c r="J1825" i="4"/>
  <c r="I1825" i="4"/>
  <c r="J1824" i="4"/>
  <c r="I1824" i="4"/>
  <c r="J1823" i="4"/>
  <c r="I1823" i="4"/>
  <c r="J1822" i="4"/>
  <c r="I1822" i="4"/>
  <c r="J1821" i="4"/>
  <c r="I1821" i="4"/>
  <c r="J1820" i="4"/>
  <c r="I1820" i="4"/>
  <c r="J1819" i="4"/>
  <c r="I1819" i="4"/>
  <c r="J1818" i="4"/>
  <c r="I1818" i="4"/>
  <c r="J1817" i="4"/>
  <c r="I1817" i="4"/>
  <c r="J1816" i="4"/>
  <c r="I1816" i="4"/>
  <c r="J1815" i="4"/>
  <c r="I1815" i="4"/>
  <c r="J1814" i="4"/>
  <c r="I1814" i="4"/>
  <c r="J1813" i="4"/>
  <c r="I1813" i="4"/>
  <c r="J1812" i="4"/>
  <c r="I1812" i="4"/>
  <c r="J1811" i="4"/>
  <c r="I1811" i="4"/>
  <c r="J1810" i="4"/>
  <c r="I1810" i="4"/>
  <c r="J1809" i="4"/>
  <c r="I1809" i="4"/>
  <c r="J1808" i="4"/>
  <c r="I1808" i="4"/>
  <c r="J1807" i="4"/>
  <c r="I1807" i="4"/>
  <c r="J1806" i="4"/>
  <c r="I1806" i="4"/>
  <c r="J1805" i="4"/>
  <c r="I1805" i="4"/>
  <c r="J1804" i="4"/>
  <c r="I1804" i="4"/>
  <c r="J1803" i="4"/>
  <c r="I1803" i="4"/>
  <c r="J1802" i="4"/>
  <c r="I1802" i="4"/>
  <c r="J1801" i="4"/>
  <c r="I1801" i="4"/>
  <c r="J1800" i="4"/>
  <c r="I1800" i="4"/>
  <c r="J1799" i="4"/>
  <c r="I1799" i="4"/>
  <c r="J1798" i="4"/>
  <c r="I1798" i="4"/>
  <c r="J1797" i="4"/>
  <c r="I1797" i="4"/>
  <c r="J1796" i="4"/>
  <c r="I1796" i="4"/>
  <c r="J1795" i="4"/>
  <c r="I1795" i="4"/>
  <c r="J1794" i="4"/>
  <c r="I1794" i="4"/>
  <c r="J1793" i="4"/>
  <c r="I1793" i="4"/>
  <c r="J1792" i="4"/>
  <c r="I1792" i="4"/>
  <c r="J1791" i="4"/>
  <c r="I1791" i="4"/>
  <c r="J1790" i="4"/>
  <c r="I1790" i="4"/>
  <c r="J1789" i="4"/>
  <c r="I1789" i="4"/>
  <c r="J1788" i="4"/>
  <c r="I1788" i="4"/>
  <c r="J1787" i="4"/>
  <c r="I1787" i="4"/>
  <c r="J1786" i="4"/>
  <c r="I1786" i="4"/>
  <c r="J1785" i="4"/>
  <c r="I1785" i="4"/>
  <c r="J1784" i="4"/>
  <c r="I1784" i="4"/>
  <c r="J1783" i="4"/>
  <c r="I1783" i="4"/>
  <c r="J1782" i="4"/>
  <c r="I1782" i="4"/>
  <c r="J1781" i="4"/>
  <c r="I1781" i="4"/>
  <c r="J1780" i="4"/>
  <c r="I1780" i="4"/>
  <c r="J1779" i="4"/>
  <c r="I1779" i="4"/>
  <c r="J1778" i="4"/>
  <c r="I1778" i="4"/>
  <c r="J1777" i="4"/>
  <c r="I1777" i="4"/>
  <c r="J1776" i="4"/>
  <c r="I1776" i="4"/>
  <c r="J1775" i="4"/>
  <c r="I1775" i="4"/>
  <c r="J1774" i="4"/>
  <c r="I1774" i="4"/>
  <c r="J1773" i="4"/>
  <c r="I1773" i="4"/>
  <c r="J1772" i="4"/>
  <c r="I1772" i="4"/>
  <c r="J1771" i="4"/>
  <c r="I1771" i="4"/>
  <c r="J1770" i="4"/>
  <c r="I1770" i="4"/>
  <c r="J1769" i="4"/>
  <c r="I1769" i="4"/>
  <c r="J1768" i="4"/>
  <c r="I1768" i="4"/>
  <c r="J1767" i="4"/>
  <c r="I1767" i="4"/>
  <c r="J1766" i="4"/>
  <c r="I1766" i="4"/>
  <c r="J1765" i="4"/>
  <c r="I1765" i="4"/>
  <c r="J1764" i="4"/>
  <c r="I1764" i="4"/>
  <c r="J1763" i="4"/>
  <c r="I1763" i="4"/>
  <c r="J1762" i="4"/>
  <c r="I1762" i="4"/>
  <c r="J1761" i="4"/>
  <c r="I1761" i="4"/>
  <c r="J1760" i="4"/>
  <c r="I1760" i="4"/>
  <c r="J1759" i="4"/>
  <c r="I1759" i="4"/>
  <c r="J1758" i="4"/>
  <c r="I1758" i="4"/>
  <c r="J1757" i="4"/>
  <c r="I1757" i="4"/>
  <c r="J1756" i="4"/>
  <c r="I1756" i="4"/>
  <c r="J1755" i="4"/>
  <c r="I1755" i="4"/>
  <c r="J1754" i="4"/>
  <c r="I1754" i="4"/>
  <c r="J1753" i="4"/>
  <c r="I1753" i="4"/>
  <c r="J1752" i="4"/>
  <c r="I1752" i="4"/>
  <c r="J1751" i="4"/>
  <c r="I1751" i="4"/>
  <c r="J1750" i="4"/>
  <c r="I1750" i="4"/>
  <c r="J1749" i="4"/>
  <c r="I1749" i="4"/>
  <c r="J1748" i="4"/>
  <c r="I1748" i="4"/>
  <c r="J1747" i="4"/>
  <c r="I1747" i="4"/>
  <c r="J1746" i="4"/>
  <c r="I1746" i="4"/>
  <c r="J1745" i="4"/>
  <c r="I1745" i="4"/>
  <c r="J1744" i="4"/>
  <c r="I1744" i="4"/>
  <c r="J1743" i="4"/>
  <c r="I1743" i="4"/>
  <c r="J1742" i="4"/>
  <c r="I1742" i="4"/>
  <c r="J1741" i="4"/>
  <c r="I1741" i="4"/>
  <c r="J1740" i="4"/>
  <c r="I1740" i="4"/>
  <c r="J1739" i="4"/>
  <c r="I1739" i="4"/>
  <c r="J1738" i="4"/>
  <c r="I1738" i="4"/>
  <c r="J1737" i="4"/>
  <c r="I1737" i="4"/>
  <c r="J1736" i="4"/>
  <c r="I1736" i="4"/>
  <c r="J1735" i="4"/>
  <c r="I1735" i="4"/>
  <c r="J1734" i="4"/>
  <c r="I1734" i="4"/>
  <c r="J1733" i="4"/>
  <c r="I1733" i="4"/>
  <c r="J1732" i="4"/>
  <c r="I1732" i="4"/>
  <c r="J1731" i="4"/>
  <c r="I1731" i="4"/>
  <c r="J1730" i="4"/>
  <c r="I1730" i="4"/>
  <c r="J1729" i="4"/>
  <c r="I1729" i="4"/>
  <c r="J1728" i="4"/>
  <c r="I1728" i="4"/>
  <c r="J1727" i="4"/>
  <c r="I1727" i="4"/>
  <c r="J1726" i="4"/>
  <c r="I1726" i="4"/>
  <c r="J1725" i="4"/>
  <c r="I1725" i="4"/>
  <c r="J1724" i="4"/>
  <c r="I1724" i="4"/>
  <c r="J1723" i="4"/>
  <c r="I1723" i="4"/>
  <c r="J1722" i="4"/>
  <c r="I1722" i="4"/>
  <c r="J1721" i="4"/>
  <c r="I1721" i="4"/>
  <c r="J1720" i="4"/>
  <c r="I1720" i="4"/>
  <c r="J1719" i="4"/>
  <c r="I1719" i="4"/>
  <c r="J1718" i="4"/>
  <c r="I1718" i="4"/>
  <c r="J1717" i="4"/>
  <c r="I1717" i="4"/>
  <c r="J1716" i="4"/>
  <c r="I1716" i="4"/>
  <c r="J1715" i="4"/>
  <c r="I1715" i="4"/>
  <c r="J1714" i="4"/>
  <c r="I1714" i="4"/>
  <c r="J1713" i="4"/>
  <c r="I1713" i="4"/>
  <c r="J1712" i="4"/>
  <c r="I1712" i="4"/>
  <c r="J1711" i="4"/>
  <c r="I1711" i="4"/>
  <c r="J1710" i="4"/>
  <c r="I1710" i="4"/>
  <c r="J1709" i="4"/>
  <c r="I1709" i="4"/>
  <c r="J1708" i="4"/>
  <c r="I1708" i="4"/>
  <c r="J1707" i="4"/>
  <c r="I1707" i="4"/>
  <c r="J1706" i="4"/>
  <c r="I1706" i="4"/>
  <c r="J1705" i="4"/>
  <c r="I1705" i="4"/>
  <c r="J1704" i="4"/>
  <c r="I1704" i="4"/>
  <c r="J1703" i="4"/>
  <c r="I1703" i="4"/>
  <c r="J1702" i="4"/>
  <c r="I1702" i="4"/>
  <c r="J1701" i="4"/>
  <c r="I1701" i="4"/>
  <c r="J1700" i="4"/>
  <c r="I1700" i="4"/>
  <c r="J1699" i="4"/>
  <c r="I1699" i="4"/>
  <c r="J1698" i="4"/>
  <c r="I1698" i="4"/>
  <c r="J1697" i="4"/>
  <c r="I1697" i="4"/>
  <c r="J1696" i="4"/>
  <c r="I1696" i="4"/>
  <c r="J1695" i="4"/>
  <c r="I1695" i="4"/>
  <c r="J1694" i="4"/>
  <c r="I1694" i="4"/>
  <c r="J1693" i="4"/>
  <c r="I1693" i="4"/>
  <c r="J1692" i="4"/>
  <c r="I1692" i="4"/>
  <c r="J1691" i="4"/>
  <c r="I1691" i="4"/>
  <c r="J1690" i="4"/>
  <c r="I1690" i="4"/>
  <c r="J1689" i="4"/>
  <c r="I1689" i="4"/>
  <c r="J1688" i="4"/>
  <c r="I1688" i="4"/>
  <c r="J1687" i="4"/>
  <c r="I1687" i="4"/>
  <c r="J1686" i="4"/>
  <c r="I1686" i="4"/>
  <c r="J1685" i="4"/>
  <c r="I1685" i="4"/>
  <c r="J1684" i="4"/>
  <c r="I1684" i="4"/>
  <c r="J1683" i="4"/>
  <c r="I1683" i="4"/>
  <c r="J1682" i="4"/>
  <c r="I1682" i="4"/>
  <c r="J1681" i="4"/>
  <c r="I1681" i="4"/>
  <c r="J1680" i="4"/>
  <c r="I1680" i="4"/>
  <c r="J1679" i="4"/>
  <c r="I1679" i="4"/>
  <c r="J1678" i="4"/>
  <c r="I1678" i="4"/>
  <c r="J1677" i="4"/>
  <c r="I1677" i="4"/>
  <c r="J1676" i="4"/>
  <c r="I1676" i="4"/>
  <c r="J1675" i="4"/>
  <c r="I1675" i="4"/>
  <c r="J1674" i="4"/>
  <c r="I1674" i="4"/>
  <c r="J1673" i="4"/>
  <c r="I1673" i="4"/>
  <c r="J1672" i="4"/>
  <c r="I1672" i="4"/>
  <c r="J1671" i="4"/>
  <c r="I1671" i="4"/>
  <c r="J1670" i="4"/>
  <c r="I1670" i="4"/>
  <c r="J1669" i="4"/>
  <c r="I1669" i="4"/>
  <c r="J1668" i="4"/>
  <c r="I1668" i="4"/>
  <c r="J1667" i="4"/>
  <c r="I1667" i="4"/>
  <c r="J1666" i="4"/>
  <c r="I1666" i="4"/>
  <c r="J1665" i="4"/>
  <c r="I1665" i="4"/>
  <c r="J1664" i="4"/>
  <c r="I1664" i="4"/>
  <c r="J1663" i="4"/>
  <c r="I1663" i="4"/>
  <c r="J1662" i="4"/>
  <c r="I1662" i="4"/>
  <c r="J1661" i="4"/>
  <c r="I1661" i="4"/>
  <c r="J1660" i="4"/>
  <c r="I1660" i="4"/>
  <c r="J1659" i="4"/>
  <c r="I1659" i="4"/>
  <c r="J1658" i="4"/>
  <c r="I1658" i="4"/>
  <c r="J1657" i="4"/>
  <c r="I1657" i="4"/>
  <c r="J1656" i="4"/>
  <c r="I1656" i="4"/>
  <c r="J1655" i="4"/>
  <c r="I1655" i="4"/>
  <c r="J1654" i="4"/>
  <c r="I1654" i="4"/>
  <c r="J1653" i="4"/>
  <c r="I1653" i="4"/>
  <c r="J1652" i="4"/>
  <c r="I1652" i="4"/>
  <c r="J1651" i="4"/>
  <c r="I1651" i="4"/>
  <c r="J1650" i="4"/>
  <c r="I1650" i="4"/>
  <c r="J1649" i="4"/>
  <c r="I1649" i="4"/>
  <c r="J1648" i="4"/>
  <c r="I1648" i="4"/>
  <c r="J1647" i="4"/>
  <c r="I1647" i="4"/>
  <c r="J1646" i="4"/>
  <c r="I1646" i="4"/>
  <c r="J1645" i="4"/>
  <c r="I1645" i="4"/>
  <c r="J1644" i="4"/>
  <c r="I1644" i="4"/>
  <c r="J1643" i="4"/>
  <c r="I1643" i="4"/>
  <c r="J1642" i="4"/>
  <c r="I1642" i="4"/>
  <c r="J1641" i="4"/>
  <c r="I1641" i="4"/>
  <c r="J1640" i="4"/>
  <c r="I1640" i="4"/>
  <c r="J1639" i="4"/>
  <c r="I1639" i="4"/>
  <c r="J1638" i="4"/>
  <c r="I1638" i="4"/>
  <c r="J1637" i="4"/>
  <c r="I1637" i="4"/>
  <c r="J1636" i="4"/>
  <c r="I1636" i="4"/>
  <c r="J1635" i="4"/>
  <c r="I1635" i="4"/>
  <c r="J1634" i="4"/>
  <c r="I1634" i="4"/>
  <c r="J1633" i="4"/>
  <c r="I1633" i="4"/>
  <c r="J1632" i="4"/>
  <c r="I1632" i="4"/>
  <c r="J1631" i="4"/>
  <c r="I1631" i="4"/>
  <c r="J1630" i="4"/>
  <c r="I1630" i="4"/>
  <c r="J1629" i="4"/>
  <c r="I1629" i="4"/>
  <c r="J1628" i="4"/>
  <c r="I1628" i="4"/>
  <c r="J1627" i="4"/>
  <c r="I1627" i="4"/>
  <c r="J1626" i="4"/>
  <c r="I1626" i="4"/>
  <c r="J1625" i="4"/>
  <c r="I1625" i="4"/>
  <c r="J1624" i="4"/>
  <c r="I1624" i="4"/>
  <c r="J1623" i="4"/>
  <c r="I1623" i="4"/>
  <c r="J1622" i="4"/>
  <c r="I1622" i="4"/>
  <c r="J1621" i="4"/>
  <c r="I1621" i="4"/>
  <c r="J1620" i="4"/>
  <c r="I1620" i="4"/>
  <c r="J1619" i="4"/>
  <c r="I1619" i="4"/>
  <c r="J1618" i="4"/>
  <c r="I1618" i="4"/>
  <c r="J1617" i="4"/>
  <c r="I1617" i="4"/>
  <c r="J1616" i="4"/>
  <c r="I1616" i="4"/>
  <c r="J1615" i="4"/>
  <c r="I1615" i="4"/>
  <c r="J1614" i="4"/>
  <c r="I1614" i="4"/>
  <c r="J1613" i="4"/>
  <c r="I1613" i="4"/>
  <c r="J1612" i="4"/>
  <c r="I1612" i="4"/>
  <c r="J1611" i="4"/>
  <c r="I1611" i="4"/>
  <c r="J1610" i="4"/>
  <c r="I1610" i="4"/>
  <c r="J1609" i="4"/>
  <c r="I1609" i="4"/>
  <c r="J1608" i="4"/>
  <c r="I1608" i="4"/>
  <c r="J1607" i="4"/>
  <c r="I1607" i="4"/>
  <c r="J1606" i="4"/>
  <c r="I1606" i="4"/>
  <c r="J1605" i="4"/>
  <c r="I1605" i="4"/>
  <c r="J1604" i="4"/>
  <c r="I1604" i="4"/>
  <c r="J1603" i="4"/>
  <c r="I1603" i="4"/>
  <c r="J1602" i="4"/>
  <c r="I1602" i="4"/>
  <c r="J1601" i="4"/>
  <c r="I1601" i="4"/>
  <c r="J1600" i="4"/>
  <c r="I1600" i="4"/>
  <c r="J1599" i="4"/>
  <c r="I1599" i="4"/>
  <c r="J1598" i="4"/>
  <c r="I1598" i="4"/>
  <c r="J1597" i="4"/>
  <c r="I1597" i="4"/>
  <c r="J1596" i="4"/>
  <c r="I1596" i="4"/>
  <c r="J1595" i="4"/>
  <c r="I1595" i="4"/>
  <c r="J1594" i="4"/>
  <c r="I1594" i="4"/>
  <c r="J1593" i="4"/>
  <c r="I1593" i="4"/>
  <c r="J1592" i="4"/>
  <c r="I1592" i="4"/>
  <c r="J1591" i="4"/>
  <c r="I1591" i="4"/>
  <c r="J1590" i="4"/>
  <c r="I1590" i="4"/>
  <c r="J1589" i="4"/>
  <c r="I1589" i="4"/>
  <c r="J1588" i="4"/>
  <c r="I1588" i="4"/>
  <c r="J1587" i="4"/>
  <c r="I1587" i="4"/>
  <c r="J1586" i="4"/>
  <c r="I1586" i="4"/>
  <c r="J1585" i="4"/>
  <c r="I1585" i="4"/>
  <c r="J1584" i="4"/>
  <c r="I1584" i="4"/>
  <c r="J1583" i="4"/>
  <c r="I1583" i="4"/>
  <c r="J1582" i="4"/>
  <c r="I1582" i="4"/>
  <c r="J1581" i="4"/>
  <c r="I1581" i="4"/>
  <c r="J1580" i="4"/>
  <c r="I1580" i="4"/>
  <c r="J1579" i="4"/>
  <c r="I1579" i="4"/>
  <c r="J1578" i="4"/>
  <c r="I1578" i="4"/>
  <c r="J1577" i="4"/>
  <c r="I1577" i="4"/>
  <c r="J1576" i="4"/>
  <c r="I1576" i="4"/>
  <c r="J1575" i="4"/>
  <c r="I1575" i="4"/>
  <c r="J1574" i="4"/>
  <c r="I1574" i="4"/>
  <c r="J1573" i="4"/>
  <c r="I1573" i="4"/>
  <c r="J1572" i="4"/>
  <c r="I1572" i="4"/>
  <c r="J1571" i="4"/>
  <c r="I1571" i="4"/>
  <c r="J1570" i="4"/>
  <c r="I1570" i="4"/>
  <c r="J1569" i="4"/>
  <c r="I1569" i="4"/>
  <c r="J1568" i="4"/>
  <c r="I1568" i="4"/>
  <c r="J1567" i="4"/>
  <c r="I1567" i="4"/>
  <c r="J1566" i="4"/>
  <c r="I1566" i="4"/>
  <c r="J1565" i="4"/>
  <c r="I1565" i="4"/>
  <c r="J1564" i="4"/>
  <c r="I1564" i="4"/>
  <c r="J1563" i="4"/>
  <c r="I1563" i="4"/>
  <c r="J1562" i="4"/>
  <c r="I1562" i="4"/>
  <c r="J1561" i="4"/>
  <c r="I1561" i="4"/>
  <c r="J1560" i="4"/>
  <c r="I1560" i="4"/>
  <c r="J1559" i="4"/>
  <c r="I1559" i="4"/>
  <c r="J1558" i="4"/>
  <c r="I1558" i="4"/>
  <c r="J1557" i="4"/>
  <c r="I1557" i="4"/>
  <c r="J1556" i="4"/>
  <c r="I1556" i="4"/>
  <c r="J1555" i="4"/>
  <c r="I1555" i="4"/>
  <c r="J1554" i="4"/>
  <c r="I1554" i="4"/>
  <c r="J1553" i="4"/>
  <c r="I1553" i="4"/>
  <c r="J1552" i="4"/>
  <c r="I1552" i="4"/>
  <c r="J1551" i="4"/>
  <c r="I1551" i="4"/>
  <c r="J1550" i="4"/>
  <c r="I1550" i="4"/>
  <c r="J1549" i="4"/>
  <c r="I1549" i="4"/>
  <c r="J1548" i="4"/>
  <c r="I1548" i="4"/>
  <c r="J1547" i="4"/>
  <c r="I1547" i="4"/>
  <c r="J1546" i="4"/>
  <c r="I1546" i="4"/>
  <c r="J1545" i="4"/>
  <c r="I1545" i="4"/>
  <c r="J1544" i="4"/>
  <c r="I1544" i="4"/>
  <c r="J1543" i="4"/>
  <c r="I1543" i="4"/>
  <c r="J1542" i="4"/>
  <c r="I1542" i="4"/>
  <c r="J1541" i="4"/>
  <c r="I1541" i="4"/>
  <c r="J1540" i="4"/>
  <c r="I1540" i="4"/>
  <c r="J1539" i="4"/>
  <c r="I1539" i="4"/>
  <c r="J1538" i="4"/>
  <c r="I1538" i="4"/>
  <c r="J1537" i="4"/>
  <c r="I1537" i="4"/>
  <c r="J1536" i="4"/>
  <c r="I1536" i="4"/>
  <c r="J1535" i="4"/>
  <c r="I1535" i="4"/>
  <c r="J1534" i="4"/>
  <c r="I1534" i="4"/>
  <c r="J1533" i="4"/>
  <c r="I1533" i="4"/>
  <c r="J1532" i="4"/>
  <c r="I1532" i="4"/>
  <c r="J1531" i="4"/>
  <c r="I1531" i="4"/>
  <c r="J1530" i="4"/>
  <c r="I1530" i="4"/>
  <c r="J1529" i="4"/>
  <c r="I1529" i="4"/>
  <c r="J1528" i="4"/>
  <c r="I1528" i="4"/>
  <c r="J1527" i="4"/>
  <c r="I1527" i="4"/>
  <c r="J1526" i="4"/>
  <c r="I1526" i="4"/>
  <c r="J1525" i="4"/>
  <c r="I1525" i="4"/>
  <c r="J1524" i="4"/>
  <c r="I1524" i="4"/>
  <c r="J1523" i="4"/>
  <c r="I1523" i="4"/>
  <c r="J1522" i="4"/>
  <c r="I1522" i="4"/>
  <c r="J1521" i="4"/>
  <c r="I1521" i="4"/>
  <c r="J1520" i="4"/>
  <c r="I1520" i="4"/>
  <c r="J1519" i="4"/>
  <c r="I1519" i="4"/>
  <c r="J1518" i="4"/>
  <c r="I1518" i="4"/>
  <c r="J1517" i="4"/>
  <c r="I1517" i="4"/>
  <c r="J1516" i="4"/>
  <c r="I1516" i="4"/>
  <c r="J1515" i="4"/>
  <c r="I1515" i="4"/>
  <c r="J1514" i="4"/>
  <c r="I1514" i="4"/>
  <c r="J1513" i="4"/>
  <c r="I1513" i="4"/>
  <c r="J1512" i="4"/>
  <c r="I1512" i="4"/>
  <c r="J1511" i="4"/>
  <c r="I1511" i="4"/>
  <c r="J1510" i="4"/>
  <c r="I1510" i="4"/>
  <c r="J1509" i="4"/>
  <c r="I1509" i="4"/>
  <c r="J1508" i="4"/>
  <c r="I1508" i="4"/>
  <c r="J1507" i="4"/>
  <c r="I1507" i="4"/>
  <c r="J1506" i="4"/>
  <c r="I1506" i="4"/>
  <c r="J1505" i="4"/>
  <c r="I1505" i="4"/>
  <c r="J1504" i="4"/>
  <c r="I1504" i="4"/>
  <c r="J1503" i="4"/>
  <c r="I1503" i="4"/>
  <c r="J1502" i="4"/>
  <c r="I1502" i="4"/>
  <c r="J1501" i="4"/>
  <c r="I1501" i="4"/>
  <c r="J1500" i="4"/>
  <c r="I1500" i="4"/>
  <c r="J1499" i="4"/>
  <c r="I1499" i="4"/>
  <c r="J1498" i="4"/>
  <c r="I1498" i="4"/>
  <c r="J1497" i="4"/>
  <c r="I1497" i="4"/>
  <c r="J1496" i="4"/>
  <c r="I1496" i="4"/>
  <c r="J1495" i="4"/>
  <c r="I1495" i="4"/>
  <c r="J1494" i="4"/>
  <c r="I1494" i="4"/>
  <c r="J1493" i="4"/>
  <c r="I1493" i="4"/>
  <c r="J1492" i="4"/>
  <c r="I1492" i="4"/>
  <c r="J1491" i="4"/>
  <c r="I1491" i="4"/>
  <c r="J1490" i="4"/>
  <c r="I1490" i="4"/>
  <c r="J1489" i="4"/>
  <c r="I1489" i="4"/>
  <c r="J1488" i="4"/>
  <c r="I1488" i="4"/>
  <c r="J1487" i="4"/>
  <c r="I1487" i="4"/>
  <c r="J1486" i="4"/>
  <c r="I1486" i="4"/>
  <c r="J1485" i="4"/>
  <c r="I1485" i="4"/>
  <c r="J1484" i="4"/>
  <c r="I1484" i="4"/>
  <c r="J1483" i="4"/>
  <c r="I1483" i="4"/>
  <c r="J1482" i="4"/>
  <c r="I1482" i="4"/>
  <c r="J1481" i="4"/>
  <c r="I1481" i="4"/>
  <c r="J1480" i="4"/>
  <c r="I1480" i="4"/>
  <c r="J1479" i="4"/>
  <c r="I1479" i="4"/>
  <c r="J1478" i="4"/>
  <c r="I1478" i="4"/>
  <c r="J1477" i="4"/>
  <c r="I1477" i="4"/>
  <c r="J1476" i="4"/>
  <c r="I1476" i="4"/>
  <c r="J1475" i="4"/>
  <c r="I1475" i="4"/>
  <c r="J1474" i="4"/>
  <c r="I1474" i="4"/>
  <c r="J1473" i="4"/>
  <c r="I1473" i="4"/>
  <c r="J1472" i="4"/>
  <c r="I1472" i="4"/>
  <c r="J1471" i="4"/>
  <c r="I1471" i="4"/>
  <c r="J1470" i="4"/>
  <c r="I1470" i="4"/>
  <c r="J1469" i="4"/>
  <c r="I1469" i="4"/>
  <c r="J1468" i="4"/>
  <c r="I1468" i="4"/>
  <c r="J1467" i="4"/>
  <c r="I1467" i="4"/>
  <c r="J1466" i="4"/>
  <c r="I1466" i="4"/>
  <c r="J1465" i="4"/>
  <c r="I1465" i="4"/>
  <c r="J1464" i="4"/>
  <c r="I1464" i="4"/>
  <c r="J1463" i="4"/>
  <c r="I1463" i="4"/>
  <c r="J1462" i="4"/>
  <c r="I1462" i="4"/>
  <c r="J1461" i="4"/>
  <c r="I1461" i="4"/>
  <c r="J1460" i="4"/>
  <c r="I1460" i="4"/>
  <c r="J1459" i="4"/>
  <c r="I1459" i="4"/>
  <c r="J1458" i="4"/>
  <c r="I1458" i="4"/>
  <c r="J1457" i="4"/>
  <c r="I1457" i="4"/>
  <c r="J1456" i="4"/>
  <c r="I1456" i="4"/>
  <c r="J1455" i="4"/>
  <c r="I1455" i="4"/>
  <c r="J1454" i="4"/>
  <c r="I1454" i="4"/>
  <c r="J1453" i="4"/>
  <c r="I1453" i="4"/>
  <c r="J1452" i="4"/>
  <c r="I1452" i="4"/>
  <c r="J1451" i="4"/>
  <c r="I1451" i="4"/>
  <c r="J1450" i="4"/>
  <c r="I1450" i="4"/>
  <c r="J1449" i="4"/>
  <c r="I1449" i="4"/>
  <c r="J1448" i="4"/>
  <c r="I1448" i="4"/>
  <c r="J1447" i="4"/>
  <c r="I1447" i="4"/>
  <c r="J1446" i="4"/>
  <c r="I1446" i="4"/>
  <c r="J1445" i="4"/>
  <c r="I1445" i="4"/>
  <c r="J1444" i="4"/>
  <c r="I1444" i="4"/>
  <c r="J1443" i="4"/>
  <c r="I1443" i="4"/>
  <c r="J1442" i="4"/>
  <c r="I1442" i="4"/>
  <c r="J1441" i="4"/>
  <c r="I1441" i="4"/>
  <c r="J1440" i="4"/>
  <c r="I1440" i="4"/>
  <c r="J1439" i="4"/>
  <c r="I1439" i="4"/>
  <c r="J1438" i="4"/>
  <c r="I1438" i="4"/>
  <c r="J1437" i="4"/>
  <c r="I1437" i="4"/>
  <c r="J1436" i="4"/>
  <c r="I1436" i="4"/>
  <c r="J1435" i="4"/>
  <c r="I1435" i="4"/>
  <c r="J1434" i="4"/>
  <c r="I1434" i="4"/>
  <c r="J1433" i="4"/>
  <c r="I1433" i="4"/>
  <c r="J1432" i="4"/>
  <c r="I1432" i="4"/>
  <c r="J1431" i="4"/>
  <c r="I1431" i="4"/>
  <c r="J1430" i="4"/>
  <c r="I1430" i="4"/>
  <c r="J1429" i="4"/>
  <c r="I1429" i="4"/>
  <c r="J1428" i="4"/>
  <c r="I1428" i="4"/>
  <c r="J1427" i="4"/>
  <c r="I1427" i="4"/>
  <c r="J1426" i="4"/>
  <c r="I1426" i="4"/>
  <c r="J1425" i="4"/>
  <c r="I1425" i="4"/>
  <c r="J1424" i="4"/>
  <c r="I1424" i="4"/>
  <c r="J1423" i="4"/>
  <c r="I1423" i="4"/>
  <c r="J1422" i="4"/>
  <c r="I1422" i="4"/>
  <c r="J1421" i="4"/>
  <c r="I1421" i="4"/>
  <c r="J1420" i="4"/>
  <c r="I1420" i="4"/>
  <c r="J1419" i="4"/>
  <c r="I1419" i="4"/>
  <c r="J1418" i="4"/>
  <c r="I1418" i="4"/>
  <c r="J1417" i="4"/>
  <c r="I1417" i="4"/>
  <c r="J1416" i="4"/>
  <c r="I1416" i="4"/>
  <c r="J1415" i="4"/>
  <c r="I1415" i="4"/>
  <c r="J1414" i="4"/>
  <c r="I1414" i="4"/>
  <c r="J1413" i="4"/>
  <c r="I1413" i="4"/>
  <c r="J1412" i="4"/>
  <c r="I1412" i="4"/>
  <c r="J1411" i="4"/>
  <c r="I1411" i="4"/>
  <c r="J1410" i="4"/>
  <c r="I1410" i="4"/>
  <c r="J1409" i="4"/>
  <c r="I1409" i="4"/>
  <c r="J1408" i="4"/>
  <c r="I1408" i="4"/>
  <c r="J1407" i="4"/>
  <c r="I1407" i="4"/>
  <c r="J1406" i="4"/>
  <c r="I1406" i="4"/>
  <c r="J1405" i="4"/>
  <c r="I1405" i="4"/>
  <c r="J1404" i="4"/>
  <c r="I1404" i="4"/>
  <c r="J1403" i="4"/>
  <c r="I1403" i="4"/>
  <c r="J1402" i="4"/>
  <c r="I1402" i="4"/>
  <c r="J1401" i="4"/>
  <c r="I1401" i="4"/>
  <c r="J1400" i="4"/>
  <c r="I1400" i="4"/>
  <c r="J1399" i="4"/>
  <c r="I1399" i="4"/>
  <c r="J1398" i="4"/>
  <c r="I1398" i="4"/>
  <c r="J1397" i="4"/>
  <c r="I1397" i="4"/>
  <c r="J1396" i="4"/>
  <c r="I1396" i="4"/>
  <c r="J1395" i="4"/>
  <c r="I1395" i="4"/>
  <c r="J1394" i="4"/>
  <c r="I1394" i="4"/>
  <c r="J1393" i="4"/>
  <c r="I1393" i="4"/>
  <c r="J1392" i="4"/>
  <c r="I1392" i="4"/>
  <c r="J1391" i="4"/>
  <c r="I1391" i="4"/>
  <c r="J1390" i="4"/>
  <c r="I1390" i="4"/>
  <c r="J1389" i="4"/>
  <c r="I1389" i="4"/>
  <c r="J1388" i="4"/>
  <c r="I1388" i="4"/>
  <c r="J1387" i="4"/>
  <c r="I1387" i="4"/>
  <c r="J1386" i="4"/>
  <c r="I1386" i="4"/>
  <c r="J1385" i="4"/>
  <c r="I1385" i="4"/>
  <c r="J1384" i="4"/>
  <c r="I1384" i="4"/>
  <c r="J1383" i="4"/>
  <c r="I1383" i="4"/>
  <c r="J1382" i="4"/>
  <c r="I1382" i="4"/>
  <c r="J1381" i="4"/>
  <c r="I1381" i="4"/>
  <c r="J1380" i="4"/>
  <c r="I1380" i="4"/>
  <c r="J1379" i="4"/>
  <c r="I1379" i="4"/>
  <c r="J1378" i="4"/>
  <c r="I1378" i="4"/>
  <c r="J1377" i="4"/>
  <c r="I1377" i="4"/>
  <c r="J1376" i="4"/>
  <c r="I1376" i="4"/>
  <c r="J1375" i="4"/>
  <c r="I1375" i="4"/>
  <c r="J1374" i="4"/>
  <c r="I1374" i="4"/>
  <c r="J1373" i="4"/>
  <c r="I1373" i="4"/>
  <c r="J1372" i="4"/>
  <c r="I1372" i="4"/>
  <c r="J1371" i="4"/>
  <c r="I1371" i="4"/>
  <c r="J1370" i="4"/>
  <c r="I1370" i="4"/>
  <c r="J1369" i="4"/>
  <c r="I1369" i="4"/>
  <c r="J1368" i="4"/>
  <c r="I1368" i="4"/>
  <c r="J1367" i="4"/>
  <c r="I1367" i="4"/>
  <c r="J1366" i="4"/>
  <c r="I1366" i="4"/>
  <c r="J1365" i="4"/>
  <c r="I1365" i="4"/>
  <c r="J1364" i="4"/>
  <c r="I1364" i="4"/>
  <c r="J1363" i="4"/>
  <c r="I1363" i="4"/>
  <c r="J1362" i="4"/>
  <c r="I1362" i="4"/>
  <c r="J1361" i="4"/>
  <c r="I1361" i="4"/>
  <c r="J1360" i="4"/>
  <c r="I1360" i="4"/>
  <c r="J1359" i="4"/>
  <c r="I1359" i="4"/>
  <c r="J1358" i="4"/>
  <c r="I1358" i="4"/>
  <c r="J1357" i="4"/>
  <c r="I1357" i="4"/>
  <c r="J1356" i="4"/>
  <c r="I1356" i="4"/>
  <c r="J1355" i="4"/>
  <c r="I1355" i="4"/>
  <c r="J1354" i="4"/>
  <c r="I1354" i="4"/>
  <c r="J1353" i="4"/>
  <c r="I1353" i="4"/>
  <c r="J1352" i="4"/>
  <c r="I1352" i="4"/>
  <c r="J1351" i="4"/>
  <c r="I1351" i="4"/>
  <c r="J1350" i="4"/>
  <c r="I1350" i="4"/>
  <c r="J1349" i="4"/>
  <c r="I1349" i="4"/>
  <c r="J1348" i="4"/>
  <c r="I1348" i="4"/>
  <c r="J1347" i="4"/>
  <c r="I1347" i="4"/>
  <c r="J1346" i="4"/>
  <c r="I1346" i="4"/>
  <c r="J1345" i="4"/>
  <c r="I1345" i="4"/>
  <c r="J1344" i="4"/>
  <c r="I1344" i="4"/>
  <c r="J1343" i="4"/>
  <c r="I1343" i="4"/>
  <c r="J1342" i="4"/>
  <c r="I1342" i="4"/>
  <c r="J1341" i="4"/>
  <c r="I1341" i="4"/>
  <c r="J1340" i="4"/>
  <c r="I1340" i="4"/>
  <c r="J1339" i="4"/>
  <c r="I1339" i="4"/>
  <c r="J1338" i="4"/>
  <c r="I1338" i="4"/>
  <c r="J1337" i="4"/>
  <c r="I1337" i="4"/>
  <c r="J1336" i="4"/>
  <c r="I1336" i="4"/>
  <c r="J1335" i="4"/>
  <c r="I1335" i="4"/>
  <c r="J1334" i="4"/>
  <c r="I1334" i="4"/>
  <c r="J1333" i="4"/>
  <c r="I1333" i="4"/>
  <c r="J1332" i="4"/>
  <c r="I1332" i="4"/>
  <c r="J1331" i="4"/>
  <c r="I1331" i="4"/>
  <c r="J1330" i="4"/>
  <c r="I1330" i="4"/>
  <c r="J1329" i="4"/>
  <c r="I1329" i="4"/>
  <c r="J1328" i="4"/>
  <c r="I1328" i="4"/>
  <c r="J1327" i="4"/>
  <c r="I1327" i="4"/>
  <c r="J1326" i="4"/>
  <c r="I1326" i="4"/>
  <c r="J1325" i="4"/>
  <c r="I1325" i="4"/>
  <c r="J1324" i="4"/>
  <c r="I1324" i="4"/>
  <c r="J1323" i="4"/>
  <c r="I1323" i="4"/>
  <c r="J1322" i="4"/>
  <c r="I1322" i="4"/>
  <c r="J1321" i="4"/>
  <c r="I1321" i="4"/>
  <c r="J1320" i="4"/>
  <c r="I1320" i="4"/>
  <c r="J1319" i="4"/>
  <c r="I1319" i="4"/>
  <c r="J1318" i="4"/>
  <c r="I1318" i="4"/>
  <c r="J1317" i="4"/>
  <c r="I1317" i="4"/>
  <c r="J1316" i="4"/>
  <c r="I1316" i="4"/>
  <c r="J1315" i="4"/>
  <c r="I1315" i="4"/>
  <c r="J1314" i="4"/>
  <c r="I1314" i="4"/>
  <c r="J1313" i="4"/>
  <c r="I1313" i="4"/>
  <c r="J1312" i="4"/>
  <c r="I1312" i="4"/>
  <c r="J1311" i="4"/>
  <c r="I1311" i="4"/>
  <c r="J1310" i="4"/>
  <c r="I1310" i="4"/>
  <c r="J1309" i="4"/>
  <c r="I1309" i="4"/>
  <c r="J1308" i="4"/>
  <c r="I1308" i="4"/>
  <c r="J1307" i="4"/>
  <c r="I1307" i="4"/>
  <c r="J1306" i="4"/>
  <c r="I1306" i="4"/>
  <c r="J1305" i="4"/>
  <c r="I1305" i="4"/>
  <c r="J1304" i="4"/>
  <c r="I1304" i="4"/>
  <c r="J1303" i="4"/>
  <c r="I1303" i="4"/>
  <c r="J1302" i="4"/>
  <c r="I1302" i="4"/>
  <c r="J1301" i="4"/>
  <c r="I1301" i="4"/>
  <c r="J1300" i="4"/>
  <c r="I1300" i="4"/>
  <c r="J1299" i="4"/>
  <c r="I1299" i="4"/>
  <c r="J1298" i="4"/>
  <c r="I1298" i="4"/>
  <c r="J1297" i="4"/>
  <c r="I1297" i="4"/>
  <c r="J1296" i="4"/>
  <c r="I1296" i="4"/>
  <c r="J1295" i="4"/>
  <c r="I1295" i="4"/>
  <c r="J1294" i="4"/>
  <c r="I1294" i="4"/>
  <c r="J1293" i="4"/>
  <c r="I1293" i="4"/>
  <c r="J1292" i="4"/>
  <c r="I1292" i="4"/>
  <c r="J1291" i="4"/>
  <c r="I1291" i="4"/>
  <c r="J1290" i="4"/>
  <c r="I1290" i="4"/>
  <c r="J1289" i="4"/>
  <c r="I1289" i="4"/>
  <c r="J1288" i="4"/>
  <c r="I1288" i="4"/>
  <c r="J1287" i="4"/>
  <c r="I1287" i="4"/>
  <c r="J1286" i="4"/>
  <c r="I1286" i="4"/>
  <c r="J1285" i="4"/>
  <c r="I1285" i="4"/>
  <c r="J1284" i="4"/>
  <c r="I1284" i="4"/>
  <c r="J1283" i="4"/>
  <c r="I1283" i="4"/>
  <c r="J1282" i="4"/>
  <c r="I1282" i="4"/>
  <c r="J1281" i="4"/>
  <c r="I1281" i="4"/>
  <c r="J1280" i="4"/>
  <c r="I1280" i="4"/>
  <c r="J1279" i="4"/>
  <c r="I1279" i="4"/>
  <c r="J1278" i="4"/>
  <c r="I1278" i="4"/>
  <c r="J1277" i="4"/>
  <c r="I1277" i="4"/>
  <c r="J1276" i="4"/>
  <c r="I1276" i="4"/>
  <c r="J1275" i="4"/>
  <c r="I1275" i="4"/>
  <c r="J1274" i="4"/>
  <c r="I1274" i="4"/>
  <c r="J1273" i="4"/>
  <c r="I1273" i="4"/>
  <c r="J1272" i="4"/>
  <c r="I1272" i="4"/>
  <c r="J1271" i="4"/>
  <c r="I1271" i="4"/>
  <c r="J1270" i="4"/>
  <c r="I1270" i="4"/>
  <c r="J1269" i="4"/>
  <c r="I1269" i="4"/>
  <c r="J1268" i="4"/>
  <c r="I1268" i="4"/>
  <c r="J1267" i="4"/>
  <c r="I1267" i="4"/>
  <c r="J1266" i="4"/>
  <c r="I1266" i="4"/>
  <c r="J1265" i="4"/>
  <c r="I1265" i="4"/>
  <c r="J1264" i="4"/>
  <c r="I1264" i="4"/>
  <c r="J1263" i="4"/>
  <c r="I1263" i="4"/>
  <c r="J1262" i="4"/>
  <c r="I1262" i="4"/>
  <c r="J1261" i="4"/>
  <c r="I1261" i="4"/>
  <c r="J1260" i="4"/>
  <c r="I1260" i="4"/>
  <c r="J1259" i="4"/>
  <c r="I1259" i="4"/>
  <c r="J1258" i="4"/>
  <c r="I1258" i="4"/>
  <c r="J1257" i="4"/>
  <c r="I1257" i="4"/>
  <c r="J1256" i="4"/>
  <c r="I1256" i="4"/>
  <c r="J1255" i="4"/>
  <c r="I1255" i="4"/>
  <c r="J1254" i="4"/>
  <c r="I1254" i="4"/>
  <c r="J1253" i="4"/>
  <c r="I1253" i="4"/>
  <c r="J1252" i="4"/>
  <c r="I1252" i="4"/>
  <c r="J1251" i="4"/>
  <c r="I1251" i="4"/>
  <c r="J1250" i="4"/>
  <c r="I1250" i="4"/>
  <c r="J1249" i="4"/>
  <c r="I1249" i="4"/>
  <c r="J1248" i="4"/>
  <c r="I1248" i="4"/>
  <c r="J1247" i="4"/>
  <c r="I1247" i="4"/>
  <c r="J1246" i="4"/>
  <c r="I1246" i="4"/>
  <c r="J1245" i="4"/>
  <c r="I1245" i="4"/>
  <c r="J1244" i="4"/>
  <c r="I1244" i="4"/>
  <c r="J1243" i="4"/>
  <c r="I1243" i="4"/>
  <c r="J1242" i="4"/>
  <c r="I1242" i="4"/>
  <c r="J1241" i="4"/>
  <c r="I1241" i="4"/>
  <c r="J1240" i="4"/>
  <c r="I1240" i="4"/>
  <c r="J1239" i="4"/>
  <c r="I1239" i="4"/>
  <c r="J1238" i="4"/>
  <c r="I1238" i="4"/>
  <c r="J1237" i="4"/>
  <c r="I1237" i="4"/>
  <c r="J1236" i="4"/>
  <c r="I1236" i="4"/>
  <c r="J1235" i="4"/>
  <c r="I1235" i="4"/>
  <c r="J1234" i="4"/>
  <c r="I1234" i="4"/>
  <c r="J1233" i="4"/>
  <c r="I1233" i="4"/>
  <c r="J1232" i="4"/>
  <c r="I1232" i="4"/>
  <c r="J1231" i="4"/>
  <c r="I1231" i="4"/>
  <c r="J1230" i="4"/>
  <c r="I1230" i="4"/>
  <c r="J1229" i="4"/>
  <c r="I1229" i="4"/>
  <c r="J1228" i="4"/>
  <c r="I1228" i="4"/>
  <c r="J1227" i="4"/>
  <c r="I1227" i="4"/>
  <c r="J1226" i="4"/>
  <c r="I1226" i="4"/>
  <c r="J1225" i="4"/>
  <c r="I1225" i="4"/>
  <c r="J1224" i="4"/>
  <c r="I1224" i="4"/>
  <c r="J1223" i="4"/>
  <c r="I1223" i="4"/>
  <c r="J1222" i="4"/>
  <c r="I1222" i="4"/>
  <c r="J1221" i="4"/>
  <c r="I1221" i="4"/>
  <c r="J1220" i="4"/>
  <c r="I1220" i="4"/>
  <c r="J1219" i="4"/>
  <c r="I1219" i="4"/>
  <c r="J1218" i="4"/>
  <c r="I1218" i="4"/>
  <c r="J1217" i="4"/>
  <c r="I1217" i="4"/>
  <c r="J1216" i="4"/>
  <c r="I1216" i="4"/>
  <c r="J1215" i="4"/>
  <c r="I1215" i="4"/>
  <c r="J1214" i="4"/>
  <c r="I1214" i="4"/>
  <c r="J1213" i="4"/>
  <c r="I1213" i="4"/>
  <c r="J1212" i="4"/>
  <c r="I1212" i="4"/>
  <c r="J1211" i="4"/>
  <c r="I1211" i="4"/>
  <c r="J1210" i="4"/>
  <c r="I1210" i="4"/>
  <c r="J1209" i="4"/>
  <c r="I1209" i="4"/>
  <c r="J1208" i="4"/>
  <c r="I1208" i="4"/>
  <c r="J1207" i="4"/>
  <c r="I1207" i="4"/>
  <c r="J1206" i="4"/>
  <c r="I1206" i="4"/>
  <c r="J1205" i="4"/>
  <c r="I1205" i="4"/>
  <c r="J1204" i="4"/>
  <c r="I1204" i="4"/>
  <c r="J1203" i="4"/>
  <c r="I1203" i="4"/>
  <c r="J1202" i="4"/>
  <c r="I1202" i="4"/>
  <c r="J1201" i="4"/>
  <c r="I1201" i="4"/>
  <c r="J1200" i="4"/>
  <c r="I1200" i="4"/>
  <c r="J1199" i="4"/>
  <c r="I1199" i="4"/>
  <c r="J1198" i="4"/>
  <c r="I1198" i="4"/>
  <c r="J1197" i="4"/>
  <c r="I1197" i="4"/>
  <c r="J1196" i="4"/>
  <c r="I1196" i="4"/>
  <c r="J1195" i="4"/>
  <c r="I1195" i="4"/>
  <c r="J1194" i="4"/>
  <c r="I1194" i="4"/>
  <c r="J1193" i="4"/>
  <c r="I1193" i="4"/>
  <c r="J1192" i="4"/>
  <c r="I1192" i="4"/>
  <c r="J1191" i="4"/>
  <c r="I1191" i="4"/>
  <c r="J1190" i="4"/>
  <c r="I1190" i="4"/>
  <c r="J1189" i="4"/>
  <c r="I1189" i="4"/>
  <c r="J1188" i="4"/>
  <c r="I1188" i="4"/>
  <c r="J1187" i="4"/>
  <c r="I1187" i="4"/>
  <c r="J1186" i="4"/>
  <c r="I1186" i="4"/>
  <c r="J1185" i="4"/>
  <c r="I1185" i="4"/>
  <c r="J1184" i="4"/>
  <c r="I1184" i="4"/>
  <c r="J1183" i="4"/>
  <c r="I1183" i="4"/>
  <c r="J1182" i="4"/>
  <c r="I1182" i="4"/>
  <c r="J1181" i="4"/>
  <c r="I1181" i="4"/>
  <c r="J1180" i="4"/>
  <c r="I1180" i="4"/>
  <c r="J1179" i="4"/>
  <c r="I1179" i="4"/>
  <c r="J1178" i="4"/>
  <c r="I1178" i="4"/>
  <c r="J1177" i="4"/>
  <c r="I1177" i="4"/>
  <c r="J1176" i="4"/>
  <c r="I1176" i="4"/>
  <c r="J1175" i="4"/>
  <c r="I1175" i="4"/>
  <c r="J1174" i="4"/>
  <c r="I1174" i="4"/>
  <c r="J1173" i="4"/>
  <c r="I1173" i="4"/>
  <c r="J1172" i="4"/>
  <c r="I1172" i="4"/>
  <c r="J1171" i="4"/>
  <c r="I1171" i="4"/>
  <c r="J1170" i="4"/>
  <c r="I1170" i="4"/>
  <c r="J1169" i="4"/>
  <c r="I1169" i="4"/>
  <c r="J1168" i="4"/>
  <c r="I1168" i="4"/>
  <c r="J1167" i="4"/>
  <c r="I1167" i="4"/>
  <c r="J1166" i="4"/>
  <c r="I1166" i="4"/>
  <c r="J1165" i="4"/>
  <c r="I1165" i="4"/>
  <c r="J1164" i="4"/>
  <c r="I1164" i="4"/>
  <c r="J1163" i="4"/>
  <c r="I1163" i="4"/>
  <c r="J1162" i="4"/>
  <c r="I1162" i="4"/>
  <c r="J1161" i="4"/>
  <c r="I1161" i="4"/>
  <c r="J1160" i="4"/>
  <c r="I1160" i="4"/>
  <c r="J1159" i="4"/>
  <c r="I1159" i="4"/>
  <c r="J1158" i="4"/>
  <c r="I1158" i="4"/>
  <c r="J1157" i="4"/>
  <c r="I1157" i="4"/>
  <c r="J1156" i="4"/>
  <c r="I1156" i="4"/>
  <c r="J1155" i="4"/>
  <c r="I1155" i="4"/>
  <c r="J1154" i="4"/>
  <c r="I1154" i="4"/>
  <c r="J1153" i="4"/>
  <c r="I1153" i="4"/>
  <c r="J1152" i="4"/>
  <c r="I1152" i="4"/>
  <c r="J1151" i="4"/>
  <c r="I1151" i="4"/>
  <c r="J1150" i="4"/>
  <c r="I1150" i="4"/>
  <c r="J1149" i="4"/>
  <c r="I1149" i="4"/>
  <c r="J1148" i="4"/>
  <c r="I1148" i="4"/>
  <c r="J1147" i="4"/>
  <c r="I1147" i="4"/>
  <c r="J1146" i="4"/>
  <c r="I1146" i="4"/>
  <c r="J1145" i="4"/>
  <c r="I1145" i="4"/>
  <c r="J1144" i="4"/>
  <c r="I1144" i="4"/>
  <c r="J1143" i="4"/>
  <c r="I1143" i="4"/>
  <c r="J1142" i="4"/>
  <c r="I1142" i="4"/>
  <c r="J1141" i="4"/>
  <c r="I1141" i="4"/>
  <c r="J1140" i="4"/>
  <c r="I1140" i="4"/>
  <c r="J1139" i="4"/>
  <c r="I1139" i="4"/>
  <c r="J1138" i="4"/>
  <c r="I1138" i="4"/>
  <c r="J1137" i="4"/>
  <c r="I1137" i="4"/>
  <c r="J1136" i="4"/>
  <c r="I1136" i="4"/>
  <c r="J1135" i="4"/>
  <c r="I1135" i="4"/>
  <c r="J1134" i="4"/>
  <c r="I1134" i="4"/>
  <c r="J1133" i="4"/>
  <c r="I1133" i="4"/>
  <c r="J1132" i="4"/>
  <c r="I1132" i="4"/>
  <c r="J1131" i="4"/>
  <c r="I1131" i="4"/>
  <c r="J1130" i="4"/>
  <c r="I1130" i="4"/>
  <c r="J1129" i="4"/>
  <c r="I1129" i="4"/>
  <c r="J1128" i="4"/>
  <c r="I1128" i="4"/>
  <c r="J1127" i="4"/>
  <c r="I1127" i="4"/>
  <c r="J1126" i="4"/>
  <c r="I1126" i="4"/>
  <c r="J1125" i="4"/>
  <c r="I1125" i="4"/>
  <c r="J1124" i="4"/>
  <c r="I1124" i="4"/>
  <c r="J1123" i="4"/>
  <c r="I1123" i="4"/>
  <c r="J1122" i="4"/>
  <c r="I1122" i="4"/>
  <c r="J1121" i="4"/>
  <c r="I1121" i="4"/>
  <c r="J1120" i="4"/>
  <c r="I1120" i="4"/>
  <c r="J1119" i="4"/>
  <c r="I1119" i="4"/>
  <c r="J1118" i="4"/>
  <c r="I1118" i="4"/>
  <c r="J1117" i="4"/>
  <c r="I1117" i="4"/>
  <c r="J1116" i="4"/>
  <c r="I1116" i="4"/>
  <c r="J1115" i="4"/>
  <c r="I1115" i="4"/>
  <c r="J1114" i="4"/>
  <c r="I1114" i="4"/>
  <c r="J1113" i="4"/>
  <c r="I1113" i="4"/>
  <c r="J1112" i="4"/>
  <c r="I1112" i="4"/>
  <c r="J1111" i="4"/>
  <c r="I1111" i="4"/>
  <c r="J1110" i="4"/>
  <c r="I1110" i="4"/>
  <c r="J1109" i="4"/>
  <c r="I1109" i="4"/>
  <c r="J1108" i="4"/>
  <c r="I1108" i="4"/>
  <c r="J1107" i="4"/>
  <c r="I1107" i="4"/>
  <c r="J1106" i="4"/>
  <c r="I1106" i="4"/>
  <c r="J1105" i="4"/>
  <c r="I1105" i="4"/>
  <c r="J1104" i="4"/>
  <c r="I1104" i="4"/>
  <c r="J1103" i="4"/>
  <c r="I1103" i="4"/>
  <c r="J1102" i="4"/>
  <c r="I1102" i="4"/>
  <c r="J1101" i="4"/>
  <c r="I1101" i="4"/>
  <c r="J1100" i="4"/>
  <c r="I1100" i="4"/>
  <c r="J1099" i="4"/>
  <c r="I1099" i="4"/>
  <c r="J1098" i="4"/>
  <c r="I1098" i="4"/>
  <c r="J1097" i="4"/>
  <c r="I1097" i="4"/>
  <c r="J1096" i="4"/>
  <c r="I1096" i="4"/>
  <c r="J1095" i="4"/>
  <c r="I1095" i="4"/>
  <c r="J1094" i="4"/>
  <c r="I1094" i="4"/>
  <c r="J1093" i="4"/>
  <c r="I1093" i="4"/>
  <c r="J1092" i="4"/>
  <c r="I1092" i="4"/>
  <c r="J1091" i="4"/>
  <c r="I1091" i="4"/>
  <c r="J1090" i="4"/>
  <c r="I1090" i="4"/>
  <c r="J1089" i="4"/>
  <c r="I1089" i="4"/>
  <c r="J1088" i="4"/>
  <c r="I1088" i="4"/>
  <c r="J1087" i="4"/>
  <c r="I1087" i="4"/>
  <c r="J1086" i="4"/>
  <c r="I1086" i="4"/>
  <c r="J1085" i="4"/>
  <c r="I1085" i="4"/>
  <c r="J1084" i="4"/>
  <c r="I1084" i="4"/>
  <c r="J1083" i="4"/>
  <c r="I1083" i="4"/>
  <c r="J1082" i="4"/>
  <c r="I1082" i="4"/>
  <c r="J1081" i="4"/>
  <c r="I1081" i="4"/>
  <c r="J1080" i="4"/>
  <c r="I1080" i="4"/>
  <c r="J1079" i="4"/>
  <c r="I1079" i="4"/>
  <c r="J1078" i="4"/>
  <c r="I1078" i="4"/>
  <c r="J1077" i="4"/>
  <c r="I1077" i="4"/>
  <c r="J1076" i="4"/>
  <c r="I1076" i="4"/>
  <c r="J1075" i="4"/>
  <c r="I1075" i="4"/>
  <c r="J1074" i="4"/>
  <c r="I1074" i="4"/>
  <c r="J1073" i="4"/>
  <c r="I1073" i="4"/>
  <c r="J1072" i="4"/>
  <c r="I1072" i="4"/>
  <c r="J1071" i="4"/>
  <c r="I1071" i="4"/>
  <c r="J1070" i="4"/>
  <c r="I1070" i="4"/>
  <c r="J1069" i="4"/>
  <c r="I1069" i="4"/>
  <c r="J1068" i="4"/>
  <c r="I1068" i="4"/>
  <c r="J1067" i="4"/>
  <c r="I1067" i="4"/>
  <c r="J1066" i="4"/>
  <c r="I1066" i="4"/>
  <c r="J1065" i="4"/>
  <c r="I1065" i="4"/>
  <c r="J1064" i="4"/>
  <c r="I1064" i="4"/>
  <c r="J1063" i="4"/>
  <c r="I1063" i="4"/>
  <c r="J1062" i="4"/>
  <c r="I1062" i="4"/>
  <c r="J1061" i="4"/>
  <c r="I1061" i="4"/>
  <c r="J1060" i="4"/>
  <c r="I1060" i="4"/>
  <c r="J1059" i="4"/>
  <c r="I1059" i="4"/>
  <c r="J1058" i="4"/>
  <c r="I1058" i="4"/>
  <c r="J1057" i="4"/>
  <c r="I1057" i="4"/>
  <c r="J1056" i="4"/>
  <c r="I1056" i="4"/>
  <c r="J1055" i="4"/>
  <c r="I1055" i="4"/>
  <c r="J1054" i="4"/>
  <c r="I1054" i="4"/>
  <c r="J1053" i="4"/>
  <c r="I1053" i="4"/>
  <c r="J1052" i="4"/>
  <c r="I1052" i="4"/>
  <c r="J1051" i="4"/>
  <c r="I1051" i="4"/>
  <c r="J1050" i="4"/>
  <c r="I1050" i="4"/>
  <c r="J1049" i="4"/>
  <c r="I1049" i="4"/>
  <c r="J1048" i="4"/>
  <c r="I1048" i="4"/>
  <c r="J1047" i="4"/>
  <c r="I1047" i="4"/>
  <c r="J1046" i="4"/>
  <c r="I1046" i="4"/>
  <c r="J1045" i="4"/>
  <c r="I1045" i="4"/>
  <c r="J1044" i="4"/>
  <c r="I1044" i="4"/>
  <c r="J1043" i="4"/>
  <c r="I1043" i="4"/>
  <c r="J1042" i="4"/>
  <c r="I1042" i="4"/>
  <c r="J1041" i="4"/>
  <c r="I1041" i="4"/>
  <c r="J1040" i="4"/>
  <c r="I1040" i="4"/>
  <c r="J1039" i="4"/>
  <c r="I1039" i="4"/>
  <c r="J1038" i="4"/>
  <c r="I1038" i="4"/>
  <c r="J1037" i="4"/>
  <c r="I1037" i="4"/>
  <c r="J1036" i="4"/>
  <c r="I1036" i="4"/>
  <c r="J1035" i="4"/>
  <c r="I1035" i="4"/>
  <c r="J1034" i="4"/>
  <c r="I1034" i="4"/>
  <c r="J1033" i="4"/>
  <c r="I1033" i="4"/>
  <c r="J1032" i="4"/>
  <c r="I1032" i="4"/>
  <c r="J1031" i="4"/>
  <c r="I1031" i="4"/>
  <c r="J1030" i="4"/>
  <c r="I1030" i="4"/>
  <c r="J1029" i="4"/>
  <c r="I1029" i="4"/>
  <c r="J1028" i="4"/>
  <c r="I1028" i="4"/>
  <c r="J1027" i="4"/>
  <c r="I1027" i="4"/>
  <c r="J1026" i="4"/>
  <c r="I1026" i="4"/>
  <c r="J1025" i="4"/>
  <c r="I1025" i="4"/>
  <c r="J1024" i="4"/>
  <c r="I1024" i="4"/>
  <c r="J1023" i="4"/>
  <c r="I1023" i="4"/>
  <c r="J1022" i="4"/>
  <c r="I1022" i="4"/>
  <c r="J1021" i="4"/>
  <c r="I1021" i="4"/>
  <c r="J1020" i="4"/>
  <c r="I1020" i="4"/>
  <c r="J1019" i="4"/>
  <c r="I1019" i="4"/>
  <c r="J1018" i="4"/>
  <c r="I1018" i="4"/>
  <c r="J1017" i="4"/>
  <c r="I1017" i="4"/>
  <c r="J1016" i="4"/>
  <c r="I1016" i="4"/>
  <c r="J1015" i="4"/>
  <c r="I1015" i="4"/>
  <c r="J1014" i="4"/>
  <c r="I1014" i="4"/>
  <c r="J1013" i="4"/>
  <c r="I1013" i="4"/>
  <c r="J1012" i="4"/>
  <c r="I1012" i="4"/>
  <c r="J1011" i="4"/>
  <c r="I1011" i="4"/>
  <c r="J1010" i="4"/>
  <c r="I1010" i="4"/>
  <c r="J1009" i="4"/>
  <c r="I1009" i="4"/>
  <c r="J1008" i="4"/>
  <c r="I1008" i="4"/>
  <c r="J1007" i="4"/>
  <c r="I1007" i="4"/>
  <c r="J1006" i="4"/>
  <c r="I1006" i="4"/>
  <c r="J1005" i="4"/>
  <c r="I1005" i="4"/>
  <c r="J1004" i="4"/>
  <c r="I1004" i="4"/>
  <c r="J1003" i="4"/>
  <c r="I1003" i="4"/>
  <c r="J1002" i="4"/>
  <c r="I1002" i="4"/>
  <c r="J1001" i="4"/>
  <c r="I1001" i="4"/>
  <c r="J1000" i="4"/>
  <c r="I1000" i="4"/>
  <c r="J999" i="4"/>
  <c r="I999" i="4"/>
  <c r="J998" i="4"/>
  <c r="I998" i="4"/>
  <c r="J997" i="4"/>
  <c r="I997" i="4"/>
  <c r="J996" i="4"/>
  <c r="I996" i="4"/>
  <c r="J995" i="4"/>
  <c r="I995" i="4"/>
  <c r="J994" i="4"/>
  <c r="I994" i="4"/>
  <c r="J993" i="4"/>
  <c r="I993" i="4"/>
  <c r="J992" i="4"/>
  <c r="I992" i="4"/>
  <c r="J991" i="4"/>
  <c r="I991" i="4"/>
  <c r="J990" i="4"/>
  <c r="I990" i="4"/>
  <c r="J989" i="4"/>
  <c r="I989" i="4"/>
  <c r="J988" i="4"/>
  <c r="I988" i="4"/>
  <c r="J987" i="4"/>
  <c r="I987" i="4"/>
  <c r="J986" i="4"/>
  <c r="I986" i="4"/>
  <c r="J985" i="4"/>
  <c r="I985" i="4"/>
  <c r="J984" i="4"/>
  <c r="I984" i="4"/>
  <c r="J983" i="4"/>
  <c r="I983" i="4"/>
  <c r="J982" i="4"/>
  <c r="I982" i="4"/>
  <c r="J981" i="4"/>
  <c r="I981" i="4"/>
  <c r="J980" i="4"/>
  <c r="I980" i="4"/>
  <c r="J979" i="4"/>
  <c r="I979" i="4"/>
  <c r="J978" i="4"/>
  <c r="I978" i="4"/>
  <c r="J977" i="4"/>
  <c r="I977" i="4"/>
  <c r="J976" i="4"/>
  <c r="I976" i="4"/>
  <c r="J975" i="4"/>
  <c r="I975" i="4"/>
  <c r="J974" i="4"/>
  <c r="I974" i="4"/>
  <c r="J973" i="4"/>
  <c r="I973" i="4"/>
  <c r="J972" i="4"/>
  <c r="I972" i="4"/>
  <c r="J971" i="4"/>
  <c r="I971" i="4"/>
  <c r="J970" i="4"/>
  <c r="I970" i="4"/>
  <c r="J969" i="4"/>
  <c r="I969" i="4"/>
  <c r="J968" i="4"/>
  <c r="I968" i="4"/>
  <c r="J967" i="4"/>
  <c r="I967" i="4"/>
  <c r="J966" i="4"/>
  <c r="I966" i="4"/>
  <c r="J965" i="4"/>
  <c r="I965" i="4"/>
  <c r="J964" i="4"/>
  <c r="I964" i="4"/>
  <c r="J963" i="4"/>
  <c r="I963" i="4"/>
  <c r="J962" i="4"/>
  <c r="I962" i="4"/>
  <c r="J961" i="4"/>
  <c r="I961" i="4"/>
  <c r="J960" i="4"/>
  <c r="I960" i="4"/>
  <c r="J959" i="4"/>
  <c r="I959" i="4"/>
  <c r="J958" i="4"/>
  <c r="I958" i="4"/>
  <c r="J957" i="4"/>
  <c r="I957" i="4"/>
  <c r="J956" i="4"/>
  <c r="I956" i="4"/>
  <c r="J955" i="4"/>
  <c r="I955" i="4"/>
  <c r="J954" i="4"/>
  <c r="I954" i="4"/>
  <c r="J953" i="4"/>
  <c r="I953" i="4"/>
  <c r="J952" i="4"/>
  <c r="I952" i="4"/>
  <c r="J951" i="4"/>
  <c r="I951" i="4"/>
  <c r="J950" i="4"/>
  <c r="I950" i="4"/>
  <c r="J949" i="4"/>
  <c r="I949" i="4"/>
  <c r="J948" i="4"/>
  <c r="I948" i="4"/>
  <c r="J947" i="4"/>
  <c r="I947" i="4"/>
  <c r="J946" i="4"/>
  <c r="I946" i="4"/>
  <c r="J945" i="4"/>
  <c r="I945" i="4"/>
  <c r="J944" i="4"/>
  <c r="I944" i="4"/>
  <c r="J943" i="4"/>
  <c r="I943" i="4"/>
  <c r="J942" i="4"/>
  <c r="I942" i="4"/>
  <c r="J941" i="4"/>
  <c r="I941" i="4"/>
  <c r="J940" i="4"/>
  <c r="I940" i="4"/>
  <c r="J939" i="4"/>
  <c r="I939" i="4"/>
  <c r="J938" i="4"/>
  <c r="I938" i="4"/>
  <c r="J937" i="4"/>
  <c r="I937" i="4"/>
  <c r="J936" i="4"/>
  <c r="I936" i="4"/>
  <c r="J935" i="4"/>
  <c r="I935" i="4"/>
  <c r="J934" i="4"/>
  <c r="I934" i="4"/>
  <c r="J933" i="4"/>
  <c r="I933" i="4"/>
  <c r="J932" i="4"/>
  <c r="I932" i="4"/>
  <c r="J931" i="4"/>
  <c r="I931" i="4"/>
  <c r="J930" i="4"/>
  <c r="I930" i="4"/>
  <c r="J929" i="4"/>
  <c r="I929" i="4"/>
  <c r="J928" i="4"/>
  <c r="I928" i="4"/>
  <c r="J927" i="4"/>
  <c r="I927" i="4"/>
  <c r="J926" i="4"/>
  <c r="I926" i="4"/>
  <c r="J925" i="4"/>
  <c r="I925" i="4"/>
  <c r="J924" i="4"/>
  <c r="I924" i="4"/>
  <c r="J923" i="4"/>
  <c r="I923" i="4"/>
  <c r="J922" i="4"/>
  <c r="I922" i="4"/>
  <c r="J921" i="4"/>
  <c r="I921" i="4"/>
  <c r="J920" i="4"/>
  <c r="I920" i="4"/>
  <c r="J919" i="4"/>
  <c r="I919" i="4"/>
  <c r="J918" i="4"/>
  <c r="I918" i="4"/>
  <c r="J917" i="4"/>
  <c r="I917" i="4"/>
  <c r="J916" i="4"/>
  <c r="I916" i="4"/>
  <c r="J915" i="4"/>
  <c r="I915" i="4"/>
  <c r="J914" i="4"/>
  <c r="I914" i="4"/>
  <c r="J913" i="4"/>
  <c r="I913" i="4"/>
  <c r="J912" i="4"/>
  <c r="I912" i="4"/>
  <c r="J911" i="4"/>
  <c r="I911" i="4"/>
  <c r="J910" i="4"/>
  <c r="I910" i="4"/>
  <c r="J909" i="4"/>
  <c r="I909" i="4"/>
  <c r="J908" i="4"/>
  <c r="I908" i="4"/>
  <c r="J907" i="4"/>
  <c r="I907" i="4"/>
  <c r="J906" i="4"/>
  <c r="I906" i="4"/>
  <c r="J905" i="4"/>
  <c r="I905" i="4"/>
  <c r="J904" i="4"/>
  <c r="I904" i="4"/>
  <c r="J903" i="4"/>
  <c r="I903" i="4"/>
  <c r="J902" i="4"/>
  <c r="I902" i="4"/>
  <c r="J901" i="4"/>
  <c r="I901" i="4"/>
  <c r="J900" i="4"/>
  <c r="I900" i="4"/>
  <c r="J899" i="4"/>
  <c r="I899" i="4"/>
  <c r="J898" i="4"/>
  <c r="I898" i="4"/>
  <c r="J897" i="4"/>
  <c r="I897" i="4"/>
  <c r="J896" i="4"/>
  <c r="I896" i="4"/>
  <c r="J895" i="4"/>
  <c r="I895" i="4"/>
  <c r="J894" i="4"/>
  <c r="I894" i="4"/>
  <c r="J893" i="4"/>
  <c r="I893" i="4"/>
  <c r="J892" i="4"/>
  <c r="I892" i="4"/>
  <c r="J891" i="4"/>
  <c r="I891" i="4"/>
  <c r="J890" i="4"/>
  <c r="I890" i="4"/>
  <c r="J889" i="4"/>
  <c r="I889" i="4"/>
  <c r="J888" i="4"/>
  <c r="I888" i="4"/>
  <c r="J887" i="4"/>
  <c r="I887" i="4"/>
  <c r="J886" i="4"/>
  <c r="I886" i="4"/>
  <c r="J885" i="4"/>
  <c r="I885" i="4"/>
  <c r="J884" i="4"/>
  <c r="I884" i="4"/>
  <c r="J883" i="4"/>
  <c r="I883" i="4"/>
  <c r="J882" i="4"/>
  <c r="I882" i="4"/>
  <c r="J881" i="4"/>
  <c r="I881" i="4"/>
  <c r="J880" i="4"/>
  <c r="I880" i="4"/>
  <c r="J879" i="4"/>
  <c r="I879" i="4"/>
  <c r="J878" i="4"/>
  <c r="I878" i="4"/>
  <c r="J877" i="4"/>
  <c r="I877" i="4"/>
  <c r="J876" i="4"/>
  <c r="I876" i="4"/>
  <c r="J875" i="4"/>
  <c r="I875" i="4"/>
  <c r="J874" i="4"/>
  <c r="I874" i="4"/>
  <c r="J873" i="4"/>
  <c r="I873" i="4"/>
  <c r="J872" i="4"/>
  <c r="I872" i="4"/>
  <c r="J871" i="4"/>
  <c r="I871" i="4"/>
  <c r="J870" i="4"/>
  <c r="I870" i="4"/>
  <c r="J869" i="4"/>
  <c r="I869" i="4"/>
  <c r="J868" i="4"/>
  <c r="I868" i="4"/>
  <c r="J867" i="4"/>
  <c r="I867" i="4"/>
  <c r="J866" i="4"/>
  <c r="I866" i="4"/>
  <c r="J865" i="4"/>
  <c r="I865" i="4"/>
  <c r="J864" i="4"/>
  <c r="I864" i="4"/>
  <c r="J863" i="4"/>
  <c r="I863" i="4"/>
  <c r="J862" i="4"/>
  <c r="I862" i="4"/>
  <c r="J861" i="4"/>
  <c r="I861" i="4"/>
  <c r="J860" i="4"/>
  <c r="I860" i="4"/>
  <c r="J859" i="4"/>
  <c r="I859" i="4"/>
  <c r="J858" i="4"/>
  <c r="I858" i="4"/>
  <c r="J857" i="4"/>
  <c r="I857" i="4"/>
  <c r="J856" i="4"/>
  <c r="I856" i="4"/>
  <c r="J855" i="4"/>
  <c r="I855" i="4"/>
  <c r="J854" i="4"/>
  <c r="I854" i="4"/>
  <c r="J853" i="4"/>
  <c r="I853" i="4"/>
  <c r="J852" i="4"/>
  <c r="I852" i="4"/>
  <c r="J851" i="4"/>
  <c r="I851" i="4"/>
  <c r="J850" i="4"/>
  <c r="I850" i="4"/>
  <c r="J849" i="4"/>
  <c r="I849" i="4"/>
  <c r="J848" i="4"/>
  <c r="I848" i="4"/>
  <c r="J847" i="4"/>
  <c r="I847" i="4"/>
  <c r="J846" i="4"/>
  <c r="I846" i="4"/>
  <c r="J845" i="4"/>
  <c r="I845" i="4"/>
  <c r="J844" i="4"/>
  <c r="I844" i="4"/>
  <c r="J843" i="4"/>
  <c r="I843" i="4"/>
  <c r="J842" i="4"/>
  <c r="I842" i="4"/>
  <c r="J841" i="4"/>
  <c r="I841" i="4"/>
  <c r="J840" i="4"/>
  <c r="I840" i="4"/>
  <c r="J839" i="4"/>
  <c r="I839" i="4"/>
  <c r="J838" i="4"/>
  <c r="I838" i="4"/>
  <c r="J837" i="4"/>
  <c r="I837" i="4"/>
  <c r="J836" i="4"/>
  <c r="I836" i="4"/>
  <c r="J835" i="4"/>
  <c r="I835" i="4"/>
  <c r="J834" i="4"/>
  <c r="I834" i="4"/>
  <c r="J833" i="4"/>
  <c r="I833" i="4"/>
  <c r="J832" i="4"/>
  <c r="I832" i="4"/>
  <c r="J831" i="4"/>
  <c r="I831" i="4"/>
  <c r="J830" i="4"/>
  <c r="I830" i="4"/>
  <c r="J829" i="4"/>
  <c r="I829" i="4"/>
  <c r="J828" i="4"/>
  <c r="I828" i="4"/>
  <c r="J827" i="4"/>
  <c r="I827" i="4"/>
  <c r="J826" i="4"/>
  <c r="I826" i="4"/>
  <c r="J825" i="4"/>
  <c r="I825" i="4"/>
  <c r="J824" i="4"/>
  <c r="I824" i="4"/>
  <c r="J823" i="4"/>
  <c r="I823" i="4"/>
  <c r="J822" i="4"/>
  <c r="I822" i="4"/>
  <c r="J821" i="4"/>
  <c r="I821" i="4"/>
  <c r="J820" i="4"/>
  <c r="I820" i="4"/>
  <c r="J819" i="4"/>
  <c r="I819" i="4"/>
  <c r="J818" i="4"/>
  <c r="I818" i="4"/>
  <c r="J817" i="4"/>
  <c r="I817" i="4"/>
  <c r="J816" i="4"/>
  <c r="I816" i="4"/>
  <c r="J815" i="4"/>
  <c r="I815" i="4"/>
  <c r="J814" i="4"/>
  <c r="I814" i="4"/>
  <c r="J813" i="4"/>
  <c r="I813" i="4"/>
  <c r="J812" i="4"/>
  <c r="I812" i="4"/>
  <c r="J811" i="4"/>
  <c r="I811" i="4"/>
  <c r="J810" i="4"/>
  <c r="I810" i="4"/>
  <c r="J809" i="4"/>
  <c r="I809" i="4"/>
  <c r="J808" i="4"/>
  <c r="I808" i="4"/>
  <c r="J807" i="4"/>
  <c r="I807" i="4"/>
  <c r="J806" i="4"/>
  <c r="I806" i="4"/>
  <c r="J805" i="4"/>
  <c r="I805" i="4"/>
  <c r="J804" i="4"/>
  <c r="I804" i="4"/>
  <c r="J803" i="4"/>
  <c r="I803" i="4"/>
  <c r="J802" i="4"/>
  <c r="I802" i="4"/>
  <c r="J801" i="4"/>
  <c r="I801" i="4"/>
  <c r="J800" i="4"/>
  <c r="I800" i="4"/>
  <c r="J799" i="4"/>
  <c r="I799" i="4"/>
  <c r="J798" i="4"/>
  <c r="I798" i="4"/>
  <c r="J797" i="4"/>
  <c r="I797" i="4"/>
  <c r="J796" i="4"/>
  <c r="I796" i="4"/>
  <c r="J795" i="4"/>
  <c r="I795" i="4"/>
  <c r="J794" i="4"/>
  <c r="I794" i="4"/>
  <c r="J793" i="4"/>
  <c r="I793" i="4"/>
  <c r="J792" i="4"/>
  <c r="I792" i="4"/>
  <c r="J791" i="4"/>
  <c r="I791" i="4"/>
  <c r="J790" i="4"/>
  <c r="I790" i="4"/>
  <c r="J789" i="4"/>
  <c r="I789" i="4"/>
  <c r="J788" i="4"/>
  <c r="I788" i="4"/>
  <c r="J787" i="4"/>
  <c r="I787" i="4"/>
  <c r="J786" i="4"/>
  <c r="I786" i="4"/>
  <c r="J785" i="4"/>
  <c r="I785" i="4"/>
  <c r="J784" i="4"/>
  <c r="I784" i="4"/>
  <c r="J783" i="4"/>
  <c r="I783" i="4"/>
  <c r="J782" i="4"/>
  <c r="I782" i="4"/>
  <c r="J781" i="4"/>
  <c r="I781" i="4"/>
  <c r="J780" i="4"/>
  <c r="I780" i="4"/>
  <c r="J779" i="4"/>
  <c r="I779" i="4"/>
  <c r="J778" i="4"/>
  <c r="I778" i="4"/>
  <c r="J777" i="4"/>
  <c r="I777" i="4"/>
  <c r="J776" i="4"/>
  <c r="I776" i="4"/>
  <c r="J775" i="4"/>
  <c r="I775" i="4"/>
  <c r="J774" i="4"/>
  <c r="I774" i="4"/>
  <c r="J773" i="4"/>
  <c r="I773" i="4"/>
  <c r="J772" i="4"/>
  <c r="I772" i="4"/>
  <c r="J771" i="4"/>
  <c r="I771" i="4"/>
  <c r="J770" i="4"/>
  <c r="I770" i="4"/>
  <c r="J769" i="4"/>
  <c r="I769" i="4"/>
  <c r="J768" i="4"/>
  <c r="I768" i="4"/>
  <c r="J767" i="4"/>
  <c r="I767" i="4"/>
  <c r="J766" i="4"/>
  <c r="I766" i="4"/>
  <c r="J765" i="4"/>
  <c r="I765" i="4"/>
  <c r="J764" i="4"/>
  <c r="I764" i="4"/>
  <c r="J763" i="4"/>
  <c r="I763" i="4"/>
  <c r="J762" i="4"/>
  <c r="I762" i="4"/>
  <c r="J761" i="4"/>
  <c r="I761" i="4"/>
  <c r="J760" i="4"/>
  <c r="I760" i="4"/>
  <c r="J759" i="4"/>
  <c r="I759" i="4"/>
  <c r="J758" i="4"/>
  <c r="I758" i="4"/>
  <c r="J757" i="4"/>
  <c r="I757" i="4"/>
  <c r="J756" i="4"/>
  <c r="I756" i="4"/>
  <c r="J755" i="4"/>
  <c r="I755" i="4"/>
  <c r="J754" i="4"/>
  <c r="I754" i="4"/>
  <c r="J753" i="4"/>
  <c r="I753" i="4"/>
  <c r="J752" i="4"/>
  <c r="I752" i="4"/>
  <c r="J751" i="4"/>
  <c r="I751" i="4"/>
  <c r="J750" i="4"/>
  <c r="I750" i="4"/>
  <c r="J749" i="4"/>
  <c r="I749" i="4"/>
  <c r="J748" i="4"/>
  <c r="I748" i="4"/>
  <c r="J747" i="4"/>
  <c r="I747" i="4"/>
  <c r="J746" i="4"/>
  <c r="I746" i="4"/>
  <c r="J745" i="4"/>
  <c r="I745" i="4"/>
  <c r="J744" i="4"/>
  <c r="I744" i="4"/>
  <c r="J743" i="4"/>
  <c r="I743" i="4"/>
  <c r="J742" i="4"/>
  <c r="I742" i="4"/>
  <c r="J741" i="4"/>
  <c r="I741" i="4"/>
  <c r="J740" i="4"/>
  <c r="I740" i="4"/>
  <c r="J739" i="4"/>
  <c r="I739" i="4"/>
  <c r="J738" i="4"/>
  <c r="I738" i="4"/>
  <c r="J737" i="4"/>
  <c r="I737" i="4"/>
  <c r="J736" i="4"/>
  <c r="I736" i="4"/>
  <c r="J735" i="4"/>
  <c r="I735" i="4"/>
  <c r="J734" i="4"/>
  <c r="I734" i="4"/>
  <c r="J733" i="4"/>
  <c r="I733" i="4"/>
  <c r="J732" i="4"/>
  <c r="I732" i="4"/>
  <c r="J731" i="4"/>
  <c r="I731" i="4"/>
  <c r="J730" i="4"/>
  <c r="I730" i="4"/>
  <c r="J729" i="4"/>
  <c r="I729" i="4"/>
  <c r="J728" i="4"/>
  <c r="I728" i="4"/>
  <c r="J727" i="4"/>
  <c r="I727" i="4"/>
  <c r="J726" i="4"/>
  <c r="I726" i="4"/>
  <c r="J725" i="4"/>
  <c r="I725" i="4"/>
  <c r="J724" i="4"/>
  <c r="I724" i="4"/>
  <c r="J723" i="4"/>
  <c r="I723" i="4"/>
  <c r="J722" i="4"/>
  <c r="I722" i="4"/>
  <c r="J721" i="4"/>
  <c r="I721" i="4"/>
  <c r="J720" i="4"/>
  <c r="I720" i="4"/>
  <c r="J719" i="4"/>
  <c r="I719" i="4"/>
  <c r="J718" i="4"/>
  <c r="I718" i="4"/>
  <c r="J717" i="4"/>
  <c r="I717" i="4"/>
  <c r="J716" i="4"/>
  <c r="I716" i="4"/>
  <c r="J715" i="4"/>
  <c r="I715" i="4"/>
  <c r="J714" i="4"/>
  <c r="I714" i="4"/>
  <c r="J713" i="4"/>
  <c r="I713" i="4"/>
  <c r="J712" i="4"/>
  <c r="I712" i="4"/>
  <c r="J711" i="4"/>
  <c r="I711" i="4"/>
  <c r="J710" i="4"/>
  <c r="I710" i="4"/>
  <c r="J709" i="4"/>
  <c r="I709" i="4"/>
  <c r="J708" i="4"/>
  <c r="I708" i="4"/>
  <c r="J707" i="4"/>
  <c r="I707" i="4"/>
  <c r="J706" i="4"/>
  <c r="I706" i="4"/>
  <c r="J705" i="4"/>
  <c r="I705" i="4"/>
  <c r="J704" i="4"/>
  <c r="I704" i="4"/>
  <c r="J703" i="4"/>
  <c r="I703" i="4"/>
  <c r="J702" i="4"/>
  <c r="I702" i="4"/>
  <c r="J701" i="4"/>
  <c r="I701" i="4"/>
  <c r="J700" i="4"/>
  <c r="I700" i="4"/>
  <c r="J699" i="4"/>
  <c r="I699" i="4"/>
  <c r="J698" i="4"/>
  <c r="I698" i="4"/>
  <c r="J697" i="4"/>
  <c r="I697" i="4"/>
  <c r="J696" i="4"/>
  <c r="I696" i="4"/>
  <c r="J695" i="4"/>
  <c r="I695" i="4"/>
  <c r="J694" i="4"/>
  <c r="I694" i="4"/>
  <c r="J693" i="4"/>
  <c r="I693" i="4"/>
  <c r="J692" i="4"/>
  <c r="I692" i="4"/>
  <c r="J691" i="4"/>
  <c r="I691" i="4"/>
  <c r="J690" i="4"/>
  <c r="I690" i="4"/>
  <c r="J689" i="4"/>
  <c r="I689" i="4"/>
  <c r="J688" i="4"/>
  <c r="I688" i="4"/>
  <c r="J687" i="4"/>
  <c r="I687" i="4"/>
  <c r="J686" i="4"/>
  <c r="I686" i="4"/>
  <c r="J685" i="4"/>
  <c r="I685" i="4"/>
  <c r="J684" i="4"/>
  <c r="I684" i="4"/>
  <c r="J683" i="4"/>
  <c r="I683" i="4"/>
  <c r="J682" i="4"/>
  <c r="I682" i="4"/>
  <c r="J681" i="4"/>
  <c r="I681" i="4"/>
  <c r="J680" i="4"/>
  <c r="I680" i="4"/>
  <c r="J679" i="4"/>
  <c r="I679" i="4"/>
  <c r="J678" i="4"/>
  <c r="I678" i="4"/>
  <c r="J677" i="4"/>
  <c r="I677" i="4"/>
  <c r="J676" i="4"/>
  <c r="I676" i="4"/>
  <c r="J675" i="4"/>
  <c r="I675" i="4"/>
  <c r="J674" i="4"/>
  <c r="I674" i="4"/>
  <c r="J673" i="4"/>
  <c r="I673" i="4"/>
  <c r="J672" i="4"/>
  <c r="I672" i="4"/>
  <c r="J671" i="4"/>
  <c r="I671" i="4"/>
  <c r="J670" i="4"/>
  <c r="I670" i="4"/>
  <c r="J669" i="4"/>
  <c r="I669" i="4"/>
  <c r="J668" i="4"/>
  <c r="I668" i="4"/>
  <c r="J667" i="4"/>
  <c r="I667" i="4"/>
  <c r="J666" i="4"/>
  <c r="I666" i="4"/>
  <c r="J665" i="4"/>
  <c r="I665" i="4"/>
  <c r="J664" i="4"/>
  <c r="I664" i="4"/>
  <c r="J663" i="4"/>
  <c r="I663" i="4"/>
  <c r="J662" i="4"/>
  <c r="I662" i="4"/>
  <c r="J661" i="4"/>
  <c r="I661" i="4"/>
  <c r="J660" i="4"/>
  <c r="I660" i="4"/>
  <c r="J659" i="4"/>
  <c r="I659" i="4"/>
  <c r="J658" i="4"/>
  <c r="I658" i="4"/>
  <c r="J657" i="4"/>
  <c r="I657" i="4"/>
  <c r="J656" i="4"/>
  <c r="I656" i="4"/>
  <c r="J655" i="4"/>
  <c r="I655" i="4"/>
  <c r="J654" i="4"/>
  <c r="I654" i="4"/>
  <c r="J653" i="4"/>
  <c r="I653" i="4"/>
  <c r="J652" i="4"/>
  <c r="I652" i="4"/>
  <c r="J651" i="4"/>
  <c r="I651" i="4"/>
  <c r="J650" i="4"/>
  <c r="I650" i="4"/>
  <c r="J649" i="4"/>
  <c r="I649" i="4"/>
  <c r="J648" i="4"/>
  <c r="I648" i="4"/>
  <c r="J647" i="4"/>
  <c r="I647" i="4"/>
  <c r="J646" i="4"/>
  <c r="I646" i="4"/>
  <c r="J645" i="4"/>
  <c r="I645" i="4"/>
  <c r="J644" i="4"/>
  <c r="I644" i="4"/>
  <c r="J643" i="4"/>
  <c r="I643" i="4"/>
  <c r="J642" i="4"/>
  <c r="I642" i="4"/>
  <c r="J641" i="4"/>
  <c r="I641" i="4"/>
  <c r="J640" i="4"/>
  <c r="I640" i="4"/>
  <c r="J639" i="4"/>
  <c r="I639" i="4"/>
  <c r="J638" i="4"/>
  <c r="I638" i="4"/>
  <c r="J637" i="4"/>
  <c r="I637" i="4"/>
  <c r="J636" i="4"/>
  <c r="I636" i="4"/>
  <c r="J635" i="4"/>
  <c r="I635" i="4"/>
  <c r="J634" i="4"/>
  <c r="I634" i="4"/>
  <c r="J633" i="4"/>
  <c r="I633" i="4"/>
  <c r="J632" i="4"/>
  <c r="I632" i="4"/>
  <c r="J631" i="4"/>
  <c r="I631" i="4"/>
  <c r="J630" i="4"/>
  <c r="I630" i="4"/>
  <c r="J629" i="4"/>
  <c r="I629" i="4"/>
  <c r="J628" i="4"/>
  <c r="I628" i="4"/>
  <c r="J627" i="4"/>
  <c r="I627" i="4"/>
  <c r="J626" i="4"/>
  <c r="I626" i="4"/>
  <c r="J625" i="4"/>
  <c r="I625" i="4"/>
  <c r="J624" i="4"/>
  <c r="I624" i="4"/>
  <c r="J623" i="4"/>
  <c r="I623" i="4"/>
  <c r="J622" i="4"/>
  <c r="I622" i="4"/>
  <c r="J621" i="4"/>
  <c r="I621" i="4"/>
  <c r="J620" i="4"/>
  <c r="I620" i="4"/>
  <c r="J619" i="4"/>
  <c r="I619" i="4"/>
  <c r="J618" i="4"/>
  <c r="I618" i="4"/>
  <c r="J617" i="4"/>
  <c r="I617" i="4"/>
  <c r="J616" i="4"/>
  <c r="I616" i="4"/>
  <c r="J615" i="4"/>
  <c r="I615" i="4"/>
  <c r="J614" i="4"/>
  <c r="I614" i="4"/>
  <c r="J613" i="4"/>
  <c r="I613" i="4"/>
  <c r="J612" i="4"/>
  <c r="I612" i="4"/>
  <c r="J611" i="4"/>
  <c r="I611" i="4"/>
  <c r="J610" i="4"/>
  <c r="I610" i="4"/>
  <c r="J609" i="4"/>
  <c r="I609" i="4"/>
  <c r="J608" i="4"/>
  <c r="I608" i="4"/>
  <c r="J607" i="4"/>
  <c r="I607" i="4"/>
  <c r="J606" i="4"/>
  <c r="I606" i="4"/>
  <c r="J605" i="4"/>
  <c r="I605" i="4"/>
  <c r="J604" i="4"/>
  <c r="I604" i="4"/>
  <c r="J603" i="4"/>
  <c r="I603" i="4"/>
  <c r="J602" i="4"/>
  <c r="I602" i="4"/>
  <c r="J601" i="4"/>
  <c r="I601" i="4"/>
  <c r="J600" i="4"/>
  <c r="I600" i="4"/>
  <c r="J599" i="4"/>
  <c r="I599" i="4"/>
  <c r="J598" i="4"/>
  <c r="I598" i="4"/>
  <c r="J597" i="4"/>
  <c r="I597" i="4"/>
  <c r="J596" i="4"/>
  <c r="I596" i="4"/>
  <c r="J595" i="4"/>
  <c r="I595" i="4"/>
  <c r="J594" i="4"/>
  <c r="I594" i="4"/>
  <c r="J593" i="4"/>
  <c r="I593" i="4"/>
  <c r="J592" i="4"/>
  <c r="I592" i="4"/>
  <c r="J591" i="4"/>
  <c r="I591" i="4"/>
  <c r="J590" i="4"/>
  <c r="I590" i="4"/>
  <c r="J589" i="4"/>
  <c r="I589" i="4"/>
  <c r="J588" i="4"/>
  <c r="I588" i="4"/>
  <c r="J587" i="4"/>
  <c r="I587" i="4"/>
  <c r="J586" i="4"/>
  <c r="I586" i="4"/>
  <c r="J585" i="4"/>
  <c r="I585" i="4"/>
  <c r="J584" i="4"/>
  <c r="I584" i="4"/>
  <c r="J583" i="4"/>
  <c r="I583" i="4"/>
  <c r="J582" i="4"/>
  <c r="I582" i="4"/>
  <c r="J581" i="4"/>
  <c r="I581" i="4"/>
  <c r="J580" i="4"/>
  <c r="I580" i="4"/>
  <c r="J579" i="4"/>
  <c r="I579" i="4"/>
  <c r="J578" i="4"/>
  <c r="I578" i="4"/>
  <c r="J577" i="4"/>
  <c r="I577" i="4"/>
  <c r="J576" i="4"/>
  <c r="I576" i="4"/>
  <c r="J575" i="4"/>
  <c r="I575" i="4"/>
  <c r="J574" i="4"/>
  <c r="I574" i="4"/>
  <c r="J573" i="4"/>
  <c r="I573" i="4"/>
  <c r="J572" i="4"/>
  <c r="I572" i="4"/>
  <c r="J571" i="4"/>
  <c r="I571" i="4"/>
  <c r="J570" i="4"/>
  <c r="I570" i="4"/>
  <c r="J569" i="4"/>
  <c r="I569" i="4"/>
  <c r="J568" i="4"/>
  <c r="I568" i="4"/>
  <c r="J567" i="4"/>
  <c r="I567" i="4"/>
  <c r="J566" i="4"/>
  <c r="I566" i="4"/>
  <c r="J565" i="4"/>
  <c r="I565" i="4"/>
  <c r="J564" i="4"/>
  <c r="I564" i="4"/>
  <c r="J563" i="4"/>
  <c r="I563" i="4"/>
  <c r="J562" i="4"/>
  <c r="I562" i="4"/>
  <c r="J561" i="4"/>
  <c r="I561" i="4"/>
  <c r="J560" i="4"/>
  <c r="I560" i="4"/>
  <c r="J559" i="4"/>
  <c r="I559" i="4"/>
  <c r="J558" i="4"/>
  <c r="I558" i="4"/>
  <c r="J557" i="4"/>
  <c r="I557" i="4"/>
  <c r="J556" i="4"/>
  <c r="I556" i="4"/>
  <c r="J555" i="4"/>
  <c r="I555" i="4"/>
  <c r="J554" i="4"/>
  <c r="I554" i="4"/>
  <c r="J553" i="4"/>
  <c r="I553" i="4"/>
  <c r="J552" i="4"/>
  <c r="I552" i="4"/>
  <c r="J551" i="4"/>
  <c r="I551" i="4"/>
  <c r="J550" i="4"/>
  <c r="I550" i="4"/>
  <c r="J549" i="4"/>
  <c r="I549" i="4"/>
  <c r="J548" i="4"/>
  <c r="I548" i="4"/>
  <c r="J547" i="4"/>
  <c r="I547" i="4"/>
  <c r="J546" i="4"/>
  <c r="I546" i="4"/>
  <c r="J545" i="4"/>
  <c r="I545" i="4"/>
  <c r="J544" i="4"/>
  <c r="I544" i="4"/>
  <c r="J543" i="4"/>
  <c r="I543" i="4"/>
  <c r="J542" i="4"/>
  <c r="I542" i="4"/>
  <c r="J541" i="4"/>
  <c r="I541" i="4"/>
  <c r="J540" i="4"/>
  <c r="I540" i="4"/>
  <c r="J539" i="4"/>
  <c r="I539" i="4"/>
  <c r="J538" i="4"/>
  <c r="I538" i="4"/>
  <c r="J537" i="4"/>
  <c r="I537" i="4"/>
  <c r="J536" i="4"/>
  <c r="I536" i="4"/>
  <c r="J535" i="4"/>
  <c r="I535" i="4"/>
  <c r="J534" i="4"/>
  <c r="I534" i="4"/>
  <c r="J533" i="4"/>
  <c r="I533" i="4"/>
  <c r="J532" i="4"/>
  <c r="I532" i="4"/>
  <c r="J531" i="4"/>
  <c r="I531" i="4"/>
  <c r="J530" i="4"/>
  <c r="I530" i="4"/>
  <c r="J529" i="4"/>
  <c r="I529" i="4"/>
  <c r="J528" i="4"/>
  <c r="I528" i="4"/>
  <c r="J527" i="4"/>
  <c r="I527" i="4"/>
  <c r="J526" i="4"/>
  <c r="I526" i="4"/>
  <c r="J525" i="4"/>
  <c r="I525" i="4"/>
  <c r="J524" i="4"/>
  <c r="I524" i="4"/>
  <c r="J523" i="4"/>
  <c r="I523" i="4"/>
  <c r="J522" i="4"/>
  <c r="I522" i="4"/>
  <c r="J521" i="4"/>
  <c r="I521" i="4"/>
  <c r="J520" i="4"/>
  <c r="I520" i="4"/>
  <c r="J519" i="4"/>
  <c r="I519" i="4"/>
  <c r="J518" i="4"/>
  <c r="I518" i="4"/>
  <c r="J517" i="4"/>
  <c r="I517" i="4"/>
  <c r="J516" i="4"/>
  <c r="I516" i="4"/>
  <c r="J515" i="4"/>
  <c r="I515" i="4"/>
  <c r="J514" i="4"/>
  <c r="I514" i="4"/>
  <c r="J513" i="4"/>
  <c r="I513" i="4"/>
  <c r="J512" i="4"/>
  <c r="I512" i="4"/>
  <c r="J511" i="4"/>
  <c r="I511" i="4"/>
  <c r="J510" i="4"/>
  <c r="I510" i="4"/>
  <c r="J509" i="4"/>
  <c r="I509" i="4"/>
  <c r="J508" i="4"/>
  <c r="I508" i="4"/>
  <c r="J507" i="4"/>
  <c r="I507" i="4"/>
  <c r="J506" i="4"/>
  <c r="I506" i="4"/>
  <c r="J505" i="4"/>
  <c r="I505" i="4"/>
  <c r="J504" i="4"/>
  <c r="I504" i="4"/>
  <c r="J503" i="4"/>
  <c r="I503" i="4"/>
  <c r="J502" i="4"/>
  <c r="I502" i="4"/>
  <c r="J501" i="4"/>
  <c r="I501" i="4"/>
  <c r="J500" i="4"/>
  <c r="I500" i="4"/>
  <c r="J499" i="4"/>
  <c r="I499" i="4"/>
  <c r="J498" i="4"/>
  <c r="I498" i="4"/>
  <c r="J497" i="4"/>
  <c r="I497" i="4"/>
  <c r="J496" i="4"/>
  <c r="I496" i="4"/>
  <c r="J495" i="4"/>
  <c r="I495" i="4"/>
  <c r="J494" i="4"/>
  <c r="I494" i="4"/>
  <c r="J493" i="4"/>
  <c r="I493" i="4"/>
  <c r="J492" i="4"/>
  <c r="I492" i="4"/>
  <c r="J491" i="4"/>
  <c r="I491" i="4"/>
  <c r="J490" i="4"/>
  <c r="I490" i="4"/>
  <c r="J489" i="4"/>
  <c r="I489" i="4"/>
  <c r="J488" i="4"/>
  <c r="I488" i="4"/>
  <c r="J487" i="4"/>
  <c r="I487" i="4"/>
  <c r="J486" i="4"/>
  <c r="I486" i="4"/>
  <c r="J485" i="4"/>
  <c r="I485" i="4"/>
  <c r="J484" i="4"/>
  <c r="I484" i="4"/>
  <c r="J483" i="4"/>
  <c r="I483" i="4"/>
  <c r="J482" i="4"/>
  <c r="I482" i="4"/>
  <c r="J481" i="4"/>
  <c r="I481" i="4"/>
  <c r="J480" i="4"/>
  <c r="I480" i="4"/>
  <c r="J479" i="4"/>
  <c r="I479" i="4"/>
  <c r="J478" i="4"/>
  <c r="I478" i="4"/>
  <c r="J477" i="4"/>
  <c r="I477" i="4"/>
  <c r="J476" i="4"/>
  <c r="I476" i="4"/>
  <c r="J475" i="4"/>
  <c r="I475" i="4"/>
  <c r="J474" i="4"/>
  <c r="I474" i="4"/>
  <c r="J473" i="4"/>
  <c r="I473" i="4"/>
  <c r="J472" i="4"/>
  <c r="I472" i="4"/>
  <c r="J471" i="4"/>
  <c r="I471" i="4"/>
  <c r="J470" i="4"/>
  <c r="I470" i="4"/>
  <c r="J469" i="4"/>
  <c r="I469" i="4"/>
  <c r="J468" i="4"/>
  <c r="I468" i="4"/>
  <c r="J467" i="4"/>
  <c r="I467" i="4"/>
  <c r="J466" i="4"/>
  <c r="I466" i="4"/>
  <c r="J465" i="4"/>
  <c r="I465" i="4"/>
  <c r="J464" i="4"/>
  <c r="I464" i="4"/>
  <c r="J463" i="4"/>
  <c r="I463" i="4"/>
  <c r="J462" i="4"/>
  <c r="I462" i="4"/>
  <c r="J461" i="4"/>
  <c r="I461" i="4"/>
  <c r="J460" i="4"/>
  <c r="I460" i="4"/>
  <c r="J459" i="4"/>
  <c r="I459" i="4"/>
  <c r="J458" i="4"/>
  <c r="I458" i="4"/>
  <c r="J457" i="4"/>
  <c r="I457" i="4"/>
  <c r="J456" i="4"/>
  <c r="I456" i="4"/>
  <c r="J455" i="4"/>
  <c r="I455" i="4"/>
  <c r="J454" i="4"/>
  <c r="I454" i="4"/>
  <c r="J453" i="4"/>
  <c r="I453" i="4"/>
  <c r="J452" i="4"/>
  <c r="I452" i="4"/>
  <c r="J451" i="4"/>
  <c r="I451" i="4"/>
  <c r="J450" i="4"/>
  <c r="I450" i="4"/>
  <c r="J449" i="4"/>
  <c r="I449" i="4"/>
  <c r="J448" i="4"/>
  <c r="I448" i="4"/>
  <c r="J447" i="4"/>
  <c r="I447" i="4"/>
  <c r="J446" i="4"/>
  <c r="I446" i="4"/>
  <c r="J445" i="4"/>
  <c r="I445" i="4"/>
  <c r="J444" i="4"/>
  <c r="I444" i="4"/>
  <c r="J443" i="4"/>
  <c r="I443" i="4"/>
  <c r="J442" i="4"/>
  <c r="I442" i="4"/>
  <c r="J441" i="4"/>
  <c r="I441" i="4"/>
  <c r="J440" i="4"/>
  <c r="I440" i="4"/>
  <c r="J439" i="4"/>
  <c r="I439" i="4"/>
  <c r="J438" i="4"/>
  <c r="I438" i="4"/>
  <c r="J437" i="4"/>
  <c r="I437" i="4"/>
  <c r="J436" i="4"/>
  <c r="I436" i="4"/>
  <c r="J435" i="4"/>
  <c r="I435" i="4"/>
  <c r="J434" i="4"/>
  <c r="I434" i="4"/>
  <c r="J433" i="4"/>
  <c r="I433" i="4"/>
  <c r="J432" i="4"/>
  <c r="I432" i="4"/>
  <c r="J431" i="4"/>
  <c r="I431" i="4"/>
  <c r="J430" i="4"/>
  <c r="I430" i="4"/>
  <c r="J429" i="4"/>
  <c r="I429" i="4"/>
  <c r="J428" i="4"/>
  <c r="I428" i="4"/>
  <c r="J427" i="4"/>
  <c r="I427" i="4"/>
  <c r="J426" i="4"/>
  <c r="I426" i="4"/>
  <c r="J425" i="4"/>
  <c r="I425" i="4"/>
  <c r="J424" i="4"/>
  <c r="I424" i="4"/>
  <c r="J423" i="4"/>
  <c r="I423" i="4"/>
  <c r="J422" i="4"/>
  <c r="I422" i="4"/>
  <c r="J421" i="4"/>
  <c r="I421" i="4"/>
  <c r="J420" i="4"/>
  <c r="I420" i="4"/>
  <c r="J419" i="4"/>
  <c r="I419" i="4"/>
  <c r="J418" i="4"/>
  <c r="I418" i="4"/>
  <c r="J417" i="4"/>
  <c r="I417" i="4"/>
  <c r="J416" i="4"/>
  <c r="I416" i="4"/>
  <c r="J415" i="4"/>
  <c r="I415" i="4"/>
  <c r="J414" i="4"/>
  <c r="I414" i="4"/>
  <c r="J413" i="4"/>
  <c r="I413" i="4"/>
  <c r="J412" i="4"/>
  <c r="I412" i="4"/>
  <c r="J411" i="4"/>
  <c r="I411" i="4"/>
  <c r="J410" i="4"/>
  <c r="I410" i="4"/>
  <c r="J409" i="4"/>
  <c r="I409" i="4"/>
  <c r="J408" i="4"/>
  <c r="I408" i="4"/>
  <c r="J407" i="4"/>
  <c r="I407" i="4"/>
  <c r="J406" i="4"/>
  <c r="I406" i="4"/>
  <c r="J405" i="4"/>
  <c r="I405" i="4"/>
  <c r="J404" i="4"/>
  <c r="I404" i="4"/>
  <c r="J403" i="4"/>
  <c r="I403" i="4"/>
  <c r="J402" i="4"/>
  <c r="I402" i="4"/>
  <c r="J401" i="4"/>
  <c r="I401" i="4"/>
  <c r="J400" i="4"/>
  <c r="I400" i="4"/>
  <c r="J399" i="4"/>
  <c r="I399" i="4"/>
  <c r="J398" i="4"/>
  <c r="I398" i="4"/>
  <c r="J397" i="4"/>
  <c r="I397" i="4"/>
  <c r="J396" i="4"/>
  <c r="I396" i="4"/>
  <c r="J395" i="4"/>
  <c r="I395" i="4"/>
  <c r="J394" i="4"/>
  <c r="I394" i="4"/>
  <c r="J393" i="4"/>
  <c r="I393" i="4"/>
  <c r="J392" i="4"/>
  <c r="I392" i="4"/>
  <c r="J391" i="4"/>
  <c r="I391" i="4"/>
  <c r="J390" i="4"/>
  <c r="I390" i="4"/>
  <c r="J389" i="4"/>
  <c r="I389" i="4"/>
  <c r="J388" i="4"/>
  <c r="I388" i="4"/>
  <c r="J387" i="4"/>
  <c r="I387" i="4"/>
  <c r="J386" i="4"/>
  <c r="I386" i="4"/>
  <c r="J385" i="4"/>
  <c r="I385" i="4"/>
  <c r="J384" i="4"/>
  <c r="I384" i="4"/>
  <c r="J383" i="4"/>
  <c r="I383" i="4"/>
  <c r="J382" i="4"/>
  <c r="I382" i="4"/>
  <c r="J381" i="4"/>
  <c r="I381" i="4"/>
  <c r="J380" i="4"/>
  <c r="I380" i="4"/>
  <c r="J379" i="4"/>
  <c r="I379" i="4"/>
  <c r="J378" i="4"/>
  <c r="I378" i="4"/>
  <c r="J377" i="4"/>
  <c r="I377" i="4"/>
  <c r="J376" i="4"/>
  <c r="I376" i="4"/>
  <c r="J375" i="4"/>
  <c r="I375" i="4"/>
  <c r="J374" i="4"/>
  <c r="I374" i="4"/>
  <c r="J373" i="4"/>
  <c r="I373" i="4"/>
  <c r="J372" i="4"/>
  <c r="I372" i="4"/>
  <c r="J371" i="4"/>
  <c r="I371" i="4"/>
  <c r="J370" i="4"/>
  <c r="I370" i="4"/>
  <c r="J369" i="4"/>
  <c r="I369" i="4"/>
  <c r="J368" i="4"/>
  <c r="I368" i="4"/>
  <c r="J367" i="4"/>
  <c r="I367" i="4"/>
  <c r="J366" i="4"/>
  <c r="I366" i="4"/>
  <c r="J365" i="4"/>
  <c r="I365" i="4"/>
  <c r="J364" i="4"/>
  <c r="I364" i="4"/>
  <c r="J363" i="4"/>
  <c r="I363" i="4"/>
  <c r="J362" i="4"/>
  <c r="I362" i="4"/>
  <c r="J361" i="4"/>
  <c r="I361" i="4"/>
  <c r="J360" i="4"/>
  <c r="I360" i="4"/>
  <c r="J359" i="4"/>
  <c r="I359" i="4"/>
  <c r="J358" i="4"/>
  <c r="I358" i="4"/>
  <c r="J357" i="4"/>
  <c r="I357" i="4"/>
  <c r="J356" i="4"/>
  <c r="I356" i="4"/>
  <c r="J355" i="4"/>
  <c r="I355" i="4"/>
  <c r="J354" i="4"/>
  <c r="I354" i="4"/>
  <c r="J353" i="4"/>
  <c r="I353" i="4"/>
  <c r="J352" i="4"/>
  <c r="I352" i="4"/>
  <c r="J351" i="4"/>
  <c r="I351" i="4"/>
  <c r="J350" i="4"/>
  <c r="I350" i="4"/>
  <c r="J349" i="4"/>
  <c r="I349" i="4"/>
  <c r="J348" i="4"/>
  <c r="I348" i="4"/>
  <c r="J347" i="4"/>
  <c r="I347" i="4"/>
  <c r="J346" i="4"/>
  <c r="I346" i="4"/>
  <c r="J345" i="4"/>
  <c r="I345" i="4"/>
  <c r="J344" i="4"/>
  <c r="I344" i="4"/>
  <c r="J343" i="4"/>
  <c r="I343" i="4"/>
  <c r="J342" i="4"/>
  <c r="I342" i="4"/>
  <c r="J341" i="4"/>
  <c r="I341" i="4"/>
  <c r="J340" i="4"/>
  <c r="I340" i="4"/>
  <c r="J339" i="4"/>
  <c r="I339" i="4"/>
  <c r="J338" i="4"/>
  <c r="I338" i="4"/>
  <c r="J337" i="4"/>
  <c r="I337" i="4"/>
  <c r="J336" i="4"/>
  <c r="I336" i="4"/>
  <c r="J335" i="4"/>
  <c r="I335" i="4"/>
  <c r="J334" i="4"/>
  <c r="I334" i="4"/>
  <c r="J333" i="4"/>
  <c r="I333" i="4"/>
  <c r="J332" i="4"/>
  <c r="I332" i="4"/>
  <c r="J331" i="4"/>
  <c r="I331" i="4"/>
  <c r="J330" i="4"/>
  <c r="I330" i="4"/>
  <c r="J329" i="4"/>
  <c r="I329" i="4"/>
  <c r="J328" i="4"/>
  <c r="I328" i="4"/>
  <c r="J327" i="4"/>
  <c r="I327" i="4"/>
  <c r="J326" i="4"/>
  <c r="I326" i="4"/>
  <c r="J325" i="4"/>
  <c r="I325" i="4"/>
  <c r="J324" i="4"/>
  <c r="I324" i="4"/>
  <c r="J323" i="4"/>
  <c r="I323" i="4"/>
  <c r="J322" i="4"/>
  <c r="I322" i="4"/>
  <c r="J321" i="4"/>
  <c r="I321" i="4"/>
  <c r="J320" i="4"/>
  <c r="I320" i="4"/>
  <c r="J319" i="4"/>
  <c r="I319" i="4"/>
  <c r="J318" i="4"/>
  <c r="I318" i="4"/>
  <c r="J317" i="4"/>
  <c r="I317" i="4"/>
  <c r="J316" i="4"/>
  <c r="I316" i="4"/>
  <c r="J315" i="4"/>
  <c r="I315" i="4"/>
  <c r="J314" i="4"/>
  <c r="I314" i="4"/>
  <c r="J313" i="4"/>
  <c r="I313" i="4"/>
  <c r="J312" i="4"/>
  <c r="I312" i="4"/>
  <c r="J311" i="4"/>
  <c r="I311" i="4"/>
  <c r="J310" i="4"/>
  <c r="I310" i="4"/>
  <c r="J309" i="4"/>
  <c r="I309" i="4"/>
  <c r="J308" i="4"/>
  <c r="I308" i="4"/>
  <c r="J307" i="4"/>
  <c r="I307" i="4"/>
  <c r="J306" i="4"/>
  <c r="I306" i="4"/>
  <c r="J305" i="4"/>
  <c r="I305" i="4"/>
  <c r="J304" i="4"/>
  <c r="I304" i="4"/>
  <c r="J303" i="4"/>
  <c r="I303" i="4"/>
  <c r="J302" i="4"/>
  <c r="I302" i="4"/>
  <c r="J301" i="4"/>
  <c r="I301" i="4"/>
  <c r="J300" i="4"/>
  <c r="I300" i="4"/>
  <c r="J299" i="4"/>
  <c r="I299" i="4"/>
  <c r="J298" i="4"/>
  <c r="I298" i="4"/>
  <c r="J297" i="4"/>
  <c r="I297" i="4"/>
  <c r="J296" i="4"/>
  <c r="I296" i="4"/>
  <c r="J295" i="4"/>
  <c r="I295" i="4"/>
  <c r="J294" i="4"/>
  <c r="I294" i="4"/>
  <c r="J293" i="4"/>
  <c r="I293" i="4"/>
  <c r="J292" i="4"/>
  <c r="I292" i="4"/>
  <c r="J291" i="4"/>
  <c r="I291" i="4"/>
  <c r="J290" i="4"/>
  <c r="I290" i="4"/>
  <c r="J289" i="4"/>
  <c r="I289" i="4"/>
  <c r="J288" i="4"/>
  <c r="I288" i="4"/>
  <c r="J287" i="4"/>
  <c r="I287" i="4"/>
  <c r="J286" i="4"/>
  <c r="I286" i="4"/>
  <c r="J285" i="4"/>
  <c r="I285" i="4"/>
  <c r="J284" i="4"/>
  <c r="I284" i="4"/>
  <c r="J283" i="4"/>
  <c r="I283" i="4"/>
  <c r="J282" i="4"/>
  <c r="I282" i="4"/>
  <c r="J281" i="4"/>
  <c r="I281" i="4"/>
  <c r="J280" i="4"/>
  <c r="I280" i="4"/>
  <c r="J279" i="4"/>
  <c r="I279" i="4"/>
  <c r="J278" i="4"/>
  <c r="I278" i="4"/>
  <c r="J277" i="4"/>
  <c r="I277" i="4"/>
  <c r="J276" i="4"/>
  <c r="I276" i="4"/>
  <c r="J275" i="4"/>
  <c r="I275" i="4"/>
  <c r="J274" i="4"/>
  <c r="I274" i="4"/>
  <c r="J273" i="4"/>
  <c r="I273" i="4"/>
  <c r="J272" i="4"/>
  <c r="I272" i="4"/>
  <c r="J271" i="4"/>
  <c r="I271" i="4"/>
  <c r="J270" i="4"/>
  <c r="I270" i="4"/>
  <c r="J269" i="4"/>
  <c r="I269" i="4"/>
  <c r="J268" i="4"/>
  <c r="I268" i="4"/>
  <c r="J267" i="4"/>
  <c r="I267" i="4"/>
  <c r="J266" i="4"/>
  <c r="I266" i="4"/>
  <c r="J265" i="4"/>
  <c r="I265" i="4"/>
  <c r="J264" i="4"/>
  <c r="I264" i="4"/>
  <c r="J263" i="4"/>
  <c r="I263" i="4"/>
  <c r="J262" i="4"/>
  <c r="I262" i="4"/>
  <c r="J261" i="4"/>
  <c r="I261" i="4"/>
  <c r="J260" i="4"/>
  <c r="I260" i="4"/>
  <c r="J259" i="4"/>
  <c r="I259" i="4"/>
  <c r="J258" i="4"/>
  <c r="I258" i="4"/>
  <c r="J257" i="4"/>
  <c r="I257" i="4"/>
  <c r="J256" i="4"/>
  <c r="I256" i="4"/>
  <c r="J255" i="4"/>
  <c r="I255" i="4"/>
  <c r="J254" i="4"/>
  <c r="I254" i="4"/>
  <c r="J253" i="4"/>
  <c r="I253" i="4"/>
  <c r="J252" i="4"/>
  <c r="I252" i="4"/>
  <c r="J251" i="4"/>
  <c r="I251" i="4"/>
  <c r="J250" i="4"/>
  <c r="I250" i="4"/>
  <c r="J249" i="4"/>
  <c r="I249" i="4"/>
  <c r="J248" i="4"/>
  <c r="I248" i="4"/>
  <c r="J247" i="4"/>
  <c r="I247" i="4"/>
  <c r="J246" i="4"/>
  <c r="I246" i="4"/>
  <c r="J245" i="4"/>
  <c r="I245" i="4"/>
  <c r="J244" i="4"/>
  <c r="I244" i="4"/>
  <c r="J243" i="4"/>
  <c r="I243" i="4"/>
  <c r="J242" i="4"/>
  <c r="I242" i="4"/>
  <c r="J241" i="4"/>
  <c r="I241" i="4"/>
  <c r="J240" i="4"/>
  <c r="I240" i="4"/>
  <c r="J239" i="4"/>
  <c r="I239" i="4"/>
  <c r="J238" i="4"/>
  <c r="I238" i="4"/>
  <c r="J237" i="4"/>
  <c r="I237" i="4"/>
  <c r="J236" i="4"/>
  <c r="I236" i="4"/>
  <c r="J235" i="4"/>
  <c r="I235" i="4"/>
  <c r="J234" i="4"/>
  <c r="I234" i="4"/>
  <c r="J233" i="4"/>
  <c r="I233" i="4"/>
  <c r="J232" i="4"/>
  <c r="I232" i="4"/>
  <c r="J231" i="4"/>
  <c r="I231" i="4"/>
  <c r="J230" i="4"/>
  <c r="I230" i="4"/>
  <c r="J229" i="4"/>
  <c r="I229" i="4"/>
  <c r="J228" i="4"/>
  <c r="I228" i="4"/>
  <c r="J227" i="4"/>
  <c r="I227" i="4"/>
  <c r="J226" i="4"/>
  <c r="I226" i="4"/>
  <c r="J225" i="4"/>
  <c r="I225" i="4"/>
  <c r="J224" i="4"/>
  <c r="I224" i="4"/>
  <c r="J223" i="4"/>
  <c r="I223" i="4"/>
  <c r="J222" i="4"/>
  <c r="I222" i="4"/>
  <c r="J221" i="4"/>
  <c r="I221" i="4"/>
  <c r="J220" i="4"/>
  <c r="I220" i="4"/>
  <c r="J219" i="4"/>
  <c r="I219" i="4"/>
  <c r="J218" i="4"/>
  <c r="I218" i="4"/>
  <c r="J217" i="4"/>
  <c r="I217" i="4"/>
  <c r="J216" i="4"/>
  <c r="I216" i="4"/>
  <c r="J215" i="4"/>
  <c r="I215" i="4"/>
  <c r="J214" i="4"/>
  <c r="I214" i="4"/>
  <c r="J213" i="4"/>
  <c r="I213" i="4"/>
  <c r="J212" i="4"/>
  <c r="I212" i="4"/>
  <c r="J211" i="4"/>
  <c r="I211" i="4"/>
  <c r="J210" i="4"/>
  <c r="I210" i="4"/>
  <c r="J209" i="4"/>
  <c r="I209" i="4"/>
  <c r="J208" i="4"/>
  <c r="I208" i="4"/>
  <c r="J207" i="4"/>
  <c r="I207" i="4"/>
  <c r="J206" i="4"/>
  <c r="I206" i="4"/>
  <c r="J205" i="4"/>
  <c r="I205" i="4"/>
  <c r="J204" i="4"/>
  <c r="I204" i="4"/>
  <c r="J203" i="4"/>
  <c r="I203" i="4"/>
  <c r="J202" i="4"/>
  <c r="I202" i="4"/>
  <c r="J201" i="4"/>
  <c r="I201" i="4"/>
  <c r="J200" i="4"/>
  <c r="I200" i="4"/>
  <c r="J199" i="4"/>
  <c r="I199" i="4"/>
  <c r="J198" i="4"/>
  <c r="I198" i="4"/>
  <c r="J197" i="4"/>
  <c r="I197" i="4"/>
  <c r="J196" i="4"/>
  <c r="I196" i="4"/>
  <c r="J195" i="4"/>
  <c r="I195" i="4"/>
  <c r="J194" i="4"/>
  <c r="I194" i="4"/>
  <c r="J193" i="4"/>
  <c r="I193" i="4"/>
  <c r="J192" i="4"/>
  <c r="I192" i="4"/>
  <c r="J191" i="4"/>
  <c r="I191" i="4"/>
  <c r="J190" i="4"/>
  <c r="I190" i="4"/>
  <c r="J189" i="4"/>
  <c r="I189" i="4"/>
  <c r="J188" i="4"/>
  <c r="I188" i="4"/>
  <c r="J187" i="4"/>
  <c r="I187" i="4"/>
  <c r="J186" i="4"/>
  <c r="I186" i="4"/>
  <c r="J185" i="4"/>
  <c r="I185" i="4"/>
  <c r="J184" i="4"/>
  <c r="I184" i="4"/>
  <c r="J183" i="4"/>
  <c r="I183" i="4"/>
  <c r="J182" i="4"/>
  <c r="I182" i="4"/>
  <c r="J181" i="4"/>
  <c r="I181" i="4"/>
  <c r="J180" i="4"/>
  <c r="I180" i="4"/>
  <c r="J179" i="4"/>
  <c r="I179" i="4"/>
  <c r="J178" i="4"/>
  <c r="I178" i="4"/>
  <c r="J177" i="4"/>
  <c r="I177" i="4"/>
  <c r="J176" i="4"/>
  <c r="I176" i="4"/>
  <c r="J175" i="4"/>
  <c r="I175" i="4"/>
  <c r="J174" i="4"/>
  <c r="I174" i="4"/>
  <c r="J173" i="4"/>
  <c r="I173" i="4"/>
  <c r="J172" i="4"/>
  <c r="I172" i="4"/>
  <c r="J171" i="4"/>
  <c r="I171" i="4"/>
  <c r="J170" i="4"/>
  <c r="I170" i="4"/>
  <c r="J169" i="4"/>
  <c r="I169" i="4"/>
  <c r="J168" i="4"/>
  <c r="I168" i="4"/>
  <c r="J167" i="4"/>
  <c r="I167" i="4"/>
  <c r="J166" i="4"/>
  <c r="I166" i="4"/>
  <c r="J165" i="4"/>
  <c r="I165" i="4"/>
  <c r="J164" i="4"/>
  <c r="I164" i="4"/>
  <c r="J163" i="4"/>
  <c r="I163" i="4"/>
  <c r="J162" i="4"/>
  <c r="I162" i="4"/>
  <c r="J161" i="4"/>
  <c r="I161" i="4"/>
  <c r="J160" i="4"/>
  <c r="I160" i="4"/>
  <c r="J159" i="4"/>
  <c r="I159" i="4"/>
  <c r="J158" i="4"/>
  <c r="I158" i="4"/>
  <c r="J157" i="4"/>
  <c r="I157" i="4"/>
  <c r="J156" i="4"/>
  <c r="I156" i="4"/>
  <c r="J155" i="4"/>
  <c r="I155" i="4"/>
  <c r="J154" i="4"/>
  <c r="I154" i="4"/>
  <c r="J153" i="4"/>
  <c r="I153" i="4"/>
  <c r="J152" i="4"/>
  <c r="I152" i="4"/>
  <c r="J151" i="4"/>
  <c r="I151" i="4"/>
  <c r="J150" i="4"/>
  <c r="I150" i="4"/>
  <c r="J149" i="4"/>
  <c r="I149" i="4"/>
  <c r="J148" i="4"/>
  <c r="I148" i="4"/>
  <c r="J147" i="4"/>
  <c r="I147" i="4"/>
  <c r="J146" i="4"/>
  <c r="I146" i="4"/>
  <c r="J145" i="4"/>
  <c r="I145" i="4"/>
  <c r="J144" i="4"/>
  <c r="I144" i="4"/>
  <c r="J143" i="4"/>
  <c r="I143" i="4"/>
  <c r="J142" i="4"/>
  <c r="I142" i="4"/>
  <c r="J141" i="4"/>
  <c r="I141" i="4"/>
  <c r="J140" i="4"/>
  <c r="I140" i="4"/>
  <c r="J139" i="4"/>
  <c r="I139" i="4"/>
  <c r="J138" i="4"/>
  <c r="I138" i="4"/>
  <c r="J137" i="4"/>
  <c r="I137" i="4"/>
  <c r="J136" i="4"/>
  <c r="I136" i="4"/>
  <c r="J135" i="4"/>
  <c r="I135" i="4"/>
  <c r="J134" i="4"/>
  <c r="I134" i="4"/>
  <c r="J133" i="4"/>
  <c r="I133" i="4"/>
  <c r="J132" i="4"/>
  <c r="I132" i="4"/>
  <c r="J131" i="4"/>
  <c r="I131" i="4"/>
  <c r="J130" i="4"/>
  <c r="I130" i="4"/>
  <c r="J129" i="4"/>
  <c r="I129" i="4"/>
  <c r="J128" i="4"/>
  <c r="I128" i="4"/>
  <c r="J127" i="4"/>
  <c r="I127" i="4"/>
  <c r="J126" i="4"/>
  <c r="I126" i="4"/>
  <c r="J125" i="4"/>
  <c r="I125" i="4"/>
  <c r="J124" i="4"/>
  <c r="I124" i="4"/>
  <c r="J123" i="4"/>
  <c r="I123" i="4"/>
  <c r="J122" i="4"/>
  <c r="I122" i="4"/>
  <c r="J121" i="4"/>
  <c r="I121" i="4"/>
  <c r="J120" i="4"/>
  <c r="I120" i="4"/>
  <c r="J119" i="4"/>
  <c r="I119" i="4"/>
  <c r="J118" i="4"/>
  <c r="I118" i="4"/>
  <c r="J117" i="4"/>
  <c r="I117" i="4"/>
  <c r="J116" i="4"/>
  <c r="I116" i="4"/>
  <c r="J115" i="4"/>
  <c r="I115" i="4"/>
  <c r="J114" i="4"/>
  <c r="I114" i="4"/>
  <c r="J113" i="4"/>
  <c r="I113" i="4"/>
  <c r="J112" i="4"/>
  <c r="I112" i="4"/>
  <c r="J111" i="4"/>
  <c r="I111" i="4"/>
  <c r="J110" i="4"/>
  <c r="I110" i="4"/>
  <c r="J109" i="4"/>
  <c r="I109" i="4"/>
  <c r="J108" i="4"/>
  <c r="I108" i="4"/>
  <c r="J107" i="4"/>
  <c r="I107" i="4"/>
  <c r="J106" i="4"/>
  <c r="I106" i="4"/>
  <c r="J105" i="4"/>
  <c r="I105" i="4"/>
  <c r="J104" i="4"/>
  <c r="I104" i="4"/>
  <c r="J103" i="4"/>
  <c r="I103" i="4"/>
  <c r="J102" i="4"/>
  <c r="I102" i="4"/>
  <c r="J101" i="4"/>
  <c r="I101" i="4"/>
  <c r="J100" i="4"/>
  <c r="I100" i="4"/>
  <c r="J99" i="4"/>
  <c r="I99" i="4"/>
  <c r="J98" i="4"/>
  <c r="I98" i="4"/>
  <c r="J97" i="4"/>
  <c r="I97" i="4"/>
  <c r="J96" i="4"/>
  <c r="I96" i="4"/>
  <c r="J95" i="4"/>
  <c r="I95" i="4"/>
  <c r="J94" i="4"/>
  <c r="I94" i="4"/>
  <c r="J93" i="4"/>
  <c r="I93" i="4"/>
  <c r="J92" i="4"/>
  <c r="I92" i="4"/>
  <c r="J91" i="4"/>
  <c r="I91" i="4"/>
  <c r="J90" i="4"/>
  <c r="I90" i="4"/>
  <c r="J89" i="4"/>
  <c r="I89" i="4"/>
  <c r="J88" i="4"/>
  <c r="I88" i="4"/>
  <c r="J87" i="4"/>
  <c r="I87" i="4"/>
  <c r="J86" i="4"/>
  <c r="I86" i="4"/>
  <c r="J85" i="4"/>
  <c r="I85" i="4"/>
  <c r="J84" i="4"/>
  <c r="I84" i="4"/>
  <c r="J83" i="4"/>
  <c r="I83" i="4"/>
  <c r="J82" i="4"/>
  <c r="I82" i="4"/>
  <c r="J81" i="4"/>
  <c r="I81" i="4"/>
  <c r="J80" i="4"/>
  <c r="I80" i="4"/>
  <c r="J79" i="4"/>
  <c r="I79" i="4"/>
  <c r="J78" i="4"/>
  <c r="I78" i="4"/>
  <c r="J77" i="4"/>
  <c r="I77" i="4"/>
  <c r="J76" i="4"/>
  <c r="I76" i="4"/>
  <c r="J75" i="4"/>
  <c r="I75" i="4"/>
  <c r="J74" i="4"/>
  <c r="I74" i="4"/>
  <c r="J73" i="4"/>
  <c r="I73" i="4"/>
  <c r="J72" i="4"/>
  <c r="I72" i="4"/>
  <c r="J71" i="4"/>
  <c r="I71" i="4"/>
  <c r="J70" i="4"/>
  <c r="I70" i="4"/>
  <c r="J69" i="4"/>
  <c r="I69" i="4"/>
  <c r="J68" i="4"/>
  <c r="I68" i="4"/>
  <c r="J67" i="4"/>
  <c r="I67" i="4"/>
  <c r="J66" i="4"/>
  <c r="I66" i="4"/>
  <c r="J65" i="4"/>
  <c r="I65" i="4"/>
  <c r="J64" i="4"/>
  <c r="I64" i="4"/>
  <c r="J63" i="4"/>
  <c r="I63" i="4"/>
  <c r="J62" i="4"/>
  <c r="I62" i="4"/>
  <c r="J61" i="4"/>
  <c r="I61" i="4"/>
  <c r="J60" i="4"/>
  <c r="I60" i="4"/>
  <c r="J59" i="4"/>
  <c r="I59" i="4"/>
  <c r="J58" i="4"/>
  <c r="I58" i="4"/>
  <c r="J57" i="4"/>
  <c r="I57" i="4"/>
  <c r="J56" i="4"/>
  <c r="I56" i="4"/>
  <c r="J55" i="4"/>
  <c r="I55" i="4"/>
  <c r="J54" i="4"/>
  <c r="I54" i="4"/>
  <c r="J53" i="4"/>
  <c r="I53" i="4"/>
  <c r="J52" i="4"/>
  <c r="I52" i="4"/>
  <c r="J51" i="4"/>
  <c r="I51" i="4"/>
  <c r="J50" i="4"/>
  <c r="I50" i="4"/>
  <c r="J49" i="4"/>
  <c r="I49" i="4"/>
  <c r="J48" i="4"/>
  <c r="I48" i="4"/>
  <c r="J47" i="4"/>
  <c r="I47" i="4"/>
  <c r="J46" i="4"/>
  <c r="I46" i="4"/>
  <c r="J45" i="4"/>
  <c r="I45" i="4"/>
  <c r="J44" i="4"/>
  <c r="I44" i="4"/>
  <c r="J43" i="4"/>
  <c r="I43" i="4"/>
  <c r="J42" i="4"/>
  <c r="I42" i="4"/>
  <c r="J41" i="4"/>
  <c r="I41" i="4"/>
  <c r="J40" i="4"/>
  <c r="I40" i="4"/>
  <c r="J39" i="4"/>
  <c r="I39" i="4"/>
  <c r="J38" i="4"/>
  <c r="I38" i="4"/>
  <c r="J37" i="4"/>
  <c r="I37" i="4"/>
  <c r="J36" i="4"/>
  <c r="I36" i="4"/>
  <c r="J35" i="4"/>
  <c r="I35" i="4"/>
  <c r="J34" i="4"/>
  <c r="I34" i="4"/>
  <c r="J33" i="4"/>
  <c r="I33" i="4"/>
  <c r="J32" i="4"/>
  <c r="I32" i="4"/>
  <c r="J31" i="4"/>
  <c r="I31" i="4"/>
  <c r="J30" i="4"/>
  <c r="I30" i="4"/>
  <c r="J29" i="4"/>
  <c r="I29" i="4"/>
  <c r="J28" i="4"/>
  <c r="I28" i="4"/>
  <c r="J27" i="4"/>
  <c r="I27" i="4"/>
  <c r="J26" i="4"/>
  <c r="I26" i="4"/>
  <c r="J25" i="4"/>
  <c r="I25" i="4"/>
  <c r="J24" i="4"/>
  <c r="I24" i="4"/>
  <c r="J23" i="4"/>
  <c r="I23" i="4"/>
  <c r="J22" i="4"/>
  <c r="I22" i="4"/>
  <c r="J21" i="4"/>
  <c r="I21" i="4"/>
  <c r="J20" i="4"/>
  <c r="I20" i="4"/>
  <c r="J19" i="4"/>
  <c r="I19" i="4"/>
  <c r="J18" i="4"/>
  <c r="I18" i="4"/>
  <c r="J17" i="4"/>
  <c r="I17" i="4"/>
  <c r="J16" i="4"/>
  <c r="I16" i="4"/>
  <c r="J15" i="4"/>
  <c r="I15" i="4"/>
  <c r="J14" i="4"/>
  <c r="I14" i="4"/>
  <c r="J13" i="4"/>
  <c r="I13" i="4"/>
  <c r="J12" i="4"/>
  <c r="I12" i="4"/>
  <c r="J11" i="4"/>
  <c r="I11" i="4"/>
  <c r="J10" i="4"/>
  <c r="I10" i="4"/>
  <c r="J9" i="4"/>
  <c r="I9" i="4"/>
  <c r="J8" i="4"/>
  <c r="I8" i="4"/>
  <c r="J7" i="4"/>
  <c r="I7" i="4"/>
  <c r="J6" i="4"/>
  <c r="I6" i="4"/>
  <c r="J5" i="4"/>
  <c r="I5" i="4"/>
  <c r="J4" i="4"/>
  <c r="I4" i="4"/>
  <c r="J3" i="4"/>
  <c r="I3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M3847" i="4" l="1"/>
  <c r="L3847" i="4"/>
  <c r="M3849" i="4"/>
  <c r="L3849" i="4"/>
  <c r="M3851" i="4"/>
  <c r="L3851" i="4"/>
  <c r="M3853" i="4"/>
  <c r="L3853" i="4"/>
  <c r="M3855" i="4"/>
  <c r="L3855" i="4"/>
  <c r="M3857" i="4"/>
  <c r="L3857" i="4"/>
  <c r="M3859" i="4"/>
  <c r="L3859" i="4"/>
  <c r="M3861" i="4"/>
  <c r="L3861" i="4"/>
  <c r="M3863" i="4"/>
  <c r="L3863" i="4"/>
  <c r="M3865" i="4"/>
  <c r="L3865" i="4"/>
  <c r="M3867" i="4"/>
  <c r="L3867" i="4"/>
  <c r="M3869" i="4"/>
  <c r="L3869" i="4"/>
  <c r="M3871" i="4"/>
  <c r="L3871" i="4"/>
  <c r="M3873" i="4"/>
  <c r="L3873" i="4"/>
  <c r="M3875" i="4"/>
  <c r="L3875" i="4"/>
  <c r="M3877" i="4"/>
  <c r="L3877" i="4"/>
  <c r="M3879" i="4"/>
  <c r="L3879" i="4"/>
  <c r="M3881" i="4"/>
  <c r="L3881" i="4"/>
  <c r="M3883" i="4"/>
  <c r="L3883" i="4"/>
  <c r="M3885" i="4"/>
  <c r="L3885" i="4"/>
  <c r="M3887" i="4"/>
  <c r="L3887" i="4"/>
  <c r="M3889" i="4"/>
  <c r="L3889" i="4"/>
  <c r="M3891" i="4"/>
  <c r="L3891" i="4"/>
  <c r="M3893" i="4"/>
  <c r="L3893" i="4"/>
  <c r="M3895" i="4"/>
  <c r="L3895" i="4"/>
  <c r="M3897" i="4"/>
  <c r="L3897" i="4"/>
  <c r="M3899" i="4"/>
  <c r="L3899" i="4"/>
  <c r="M3901" i="4"/>
  <c r="L3901" i="4"/>
  <c r="M3903" i="4"/>
  <c r="L3903" i="4"/>
  <c r="M3905" i="4"/>
  <c r="L3905" i="4"/>
  <c r="M3907" i="4"/>
  <c r="L3907" i="4"/>
  <c r="M3909" i="4"/>
  <c r="L3909" i="4"/>
  <c r="M3724" i="4"/>
  <c r="L3724" i="4"/>
  <c r="M3728" i="4"/>
  <c r="L3728" i="4"/>
  <c r="M3732" i="4"/>
  <c r="L3732" i="4"/>
  <c r="M3736" i="4"/>
  <c r="L3736" i="4"/>
  <c r="M3740" i="4"/>
  <c r="L3740" i="4"/>
  <c r="M3744" i="4"/>
  <c r="L3744" i="4"/>
  <c r="M3748" i="4"/>
  <c r="L3748" i="4"/>
  <c r="M3752" i="4"/>
  <c r="L3752" i="4"/>
  <c r="M3756" i="4"/>
  <c r="L3756" i="4"/>
  <c r="M3760" i="4"/>
  <c r="L3760" i="4"/>
  <c r="M3764" i="4"/>
  <c r="L3764" i="4"/>
  <c r="M3768" i="4"/>
  <c r="L3768" i="4"/>
  <c r="M3772" i="4"/>
  <c r="L3772" i="4"/>
  <c r="M3776" i="4"/>
  <c r="L3776" i="4"/>
  <c r="M3780" i="4"/>
  <c r="L3780" i="4"/>
  <c r="M3784" i="4"/>
  <c r="L3784" i="4"/>
  <c r="M3788" i="4"/>
  <c r="L3788" i="4"/>
  <c r="M3792" i="4"/>
  <c r="L3792" i="4"/>
  <c r="M3796" i="4"/>
  <c r="L3796" i="4"/>
  <c r="M3800" i="4"/>
  <c r="L3800" i="4"/>
  <c r="M3804" i="4"/>
  <c r="L3804" i="4"/>
  <c r="M3808" i="4"/>
  <c r="L3808" i="4"/>
  <c r="M3812" i="4"/>
  <c r="L3812" i="4"/>
  <c r="M3816" i="4"/>
  <c r="L3816" i="4"/>
  <c r="M3820" i="4"/>
  <c r="L3820" i="4"/>
  <c r="M3824" i="4"/>
  <c r="L3824" i="4"/>
  <c r="M3828" i="4"/>
  <c r="L3828" i="4"/>
  <c r="M3832" i="4"/>
  <c r="L3832" i="4"/>
  <c r="M3836" i="4"/>
  <c r="L3836" i="4"/>
  <c r="M3840" i="4"/>
  <c r="L3840" i="4"/>
  <c r="M3844" i="4"/>
  <c r="L3844" i="4"/>
  <c r="M3846" i="4"/>
  <c r="L3846" i="4"/>
  <c r="M3848" i="4"/>
  <c r="L3848" i="4"/>
  <c r="M3850" i="4"/>
  <c r="L3850" i="4"/>
  <c r="M3852" i="4"/>
  <c r="L3852" i="4"/>
  <c r="M3854" i="4"/>
  <c r="L3854" i="4"/>
  <c r="M3856" i="4"/>
  <c r="L3856" i="4"/>
  <c r="M3858" i="4"/>
  <c r="L3858" i="4"/>
  <c r="M3860" i="4"/>
  <c r="L3860" i="4"/>
  <c r="M3862" i="4"/>
  <c r="L3862" i="4"/>
  <c r="M3864" i="4"/>
  <c r="L3864" i="4"/>
  <c r="M3866" i="4"/>
  <c r="L3866" i="4"/>
  <c r="M3868" i="4"/>
  <c r="L3868" i="4"/>
  <c r="M3870" i="4"/>
  <c r="L3870" i="4"/>
  <c r="M3872" i="4"/>
  <c r="L3872" i="4"/>
  <c r="M3874" i="4"/>
  <c r="L3874" i="4"/>
  <c r="M3876" i="4"/>
  <c r="L3876" i="4"/>
  <c r="M3878" i="4"/>
  <c r="L3878" i="4"/>
  <c r="M3880" i="4"/>
  <c r="L3880" i="4"/>
  <c r="M3882" i="4"/>
  <c r="L3882" i="4"/>
  <c r="M3884" i="4"/>
  <c r="L3884" i="4"/>
  <c r="M3886" i="4"/>
  <c r="L3886" i="4"/>
  <c r="M3888" i="4"/>
  <c r="L3888" i="4"/>
  <c r="M3890" i="4"/>
  <c r="L3890" i="4"/>
  <c r="M3892" i="4"/>
  <c r="L3892" i="4"/>
  <c r="M3894" i="4"/>
  <c r="L3894" i="4"/>
  <c r="M3896" i="4"/>
  <c r="L3896" i="4"/>
  <c r="M3898" i="4"/>
  <c r="L3898" i="4"/>
  <c r="M3900" i="4"/>
  <c r="L3900" i="4"/>
  <c r="M3902" i="4"/>
  <c r="L3902" i="4"/>
  <c r="M3904" i="4"/>
  <c r="L3904" i="4"/>
  <c r="M3906" i="4"/>
  <c r="L3906" i="4"/>
  <c r="M3908" i="4"/>
  <c r="L3908" i="4"/>
  <c r="M3721" i="4"/>
  <c r="L3721" i="4"/>
  <c r="M3723" i="4"/>
  <c r="L3723" i="4"/>
  <c r="M3725" i="4"/>
  <c r="L3725" i="4"/>
  <c r="M3727" i="4"/>
  <c r="L3727" i="4"/>
  <c r="M3729" i="4"/>
  <c r="L3729" i="4"/>
  <c r="M3731" i="4"/>
  <c r="L3731" i="4"/>
  <c r="M3733" i="4"/>
  <c r="L3733" i="4"/>
  <c r="M3735" i="4"/>
  <c r="L3735" i="4"/>
  <c r="M3737" i="4"/>
  <c r="L3737" i="4"/>
  <c r="M3739" i="4"/>
  <c r="L3739" i="4"/>
  <c r="M3741" i="4"/>
  <c r="L3741" i="4"/>
  <c r="M3743" i="4"/>
  <c r="L3743" i="4"/>
  <c r="M3745" i="4"/>
  <c r="L3745" i="4"/>
  <c r="M3747" i="4"/>
  <c r="L3747" i="4"/>
  <c r="M3749" i="4"/>
  <c r="L3749" i="4"/>
  <c r="M3751" i="4"/>
  <c r="L3751" i="4"/>
  <c r="M3753" i="4"/>
  <c r="L3753" i="4"/>
  <c r="M3755" i="4"/>
  <c r="L3755" i="4"/>
  <c r="M3757" i="4"/>
  <c r="L3757" i="4"/>
  <c r="M3759" i="4"/>
  <c r="L3759" i="4"/>
  <c r="M3761" i="4"/>
  <c r="L3761" i="4"/>
  <c r="M3763" i="4"/>
  <c r="L3763" i="4"/>
  <c r="M3765" i="4"/>
  <c r="L3765" i="4"/>
  <c r="M3767" i="4"/>
  <c r="L3767" i="4"/>
  <c r="M3769" i="4"/>
  <c r="L3769" i="4"/>
  <c r="M3771" i="4"/>
  <c r="L3771" i="4"/>
  <c r="M3773" i="4"/>
  <c r="L3773" i="4"/>
  <c r="M3775" i="4"/>
  <c r="L3775" i="4"/>
  <c r="M3777" i="4"/>
  <c r="L3777" i="4"/>
  <c r="M3779" i="4"/>
  <c r="L3779" i="4"/>
  <c r="M3781" i="4"/>
  <c r="L3781" i="4"/>
  <c r="M3783" i="4"/>
  <c r="L3783" i="4"/>
  <c r="M3785" i="4"/>
  <c r="L3785" i="4"/>
  <c r="M3787" i="4"/>
  <c r="L3787" i="4"/>
  <c r="M3789" i="4"/>
  <c r="L3789" i="4"/>
  <c r="M3791" i="4"/>
  <c r="L3791" i="4"/>
  <c r="M3793" i="4"/>
  <c r="L3793" i="4"/>
  <c r="M3795" i="4"/>
  <c r="L3795" i="4"/>
  <c r="M3797" i="4"/>
  <c r="L3797" i="4"/>
  <c r="M3799" i="4"/>
  <c r="L3799" i="4"/>
  <c r="M3801" i="4"/>
  <c r="L3801" i="4"/>
  <c r="M3803" i="4"/>
  <c r="L3803" i="4"/>
  <c r="M3805" i="4"/>
  <c r="L3805" i="4"/>
  <c r="M3807" i="4"/>
  <c r="L3807" i="4"/>
  <c r="M3809" i="4"/>
  <c r="L3809" i="4"/>
  <c r="M3811" i="4"/>
  <c r="L3811" i="4"/>
  <c r="M3813" i="4"/>
  <c r="L3813" i="4"/>
  <c r="M3815" i="4"/>
  <c r="L3815" i="4"/>
  <c r="M3817" i="4"/>
  <c r="L3817" i="4"/>
  <c r="M3819" i="4"/>
  <c r="L3819" i="4"/>
  <c r="M3821" i="4"/>
  <c r="L3821" i="4"/>
  <c r="M3823" i="4"/>
  <c r="L3823" i="4"/>
  <c r="M3825" i="4"/>
  <c r="L3825" i="4"/>
  <c r="M3827" i="4"/>
  <c r="L3827" i="4"/>
  <c r="M3829" i="4"/>
  <c r="L3829" i="4"/>
  <c r="M3831" i="4"/>
  <c r="L3831" i="4"/>
  <c r="M3833" i="4"/>
  <c r="L3833" i="4"/>
  <c r="M3835" i="4"/>
  <c r="L3835" i="4"/>
  <c r="M3837" i="4"/>
  <c r="L3837" i="4"/>
  <c r="M3839" i="4"/>
  <c r="L3839" i="4"/>
  <c r="M3841" i="4"/>
  <c r="L3841" i="4"/>
  <c r="M3845" i="4"/>
  <c r="L3845" i="4"/>
  <c r="L3818" i="4"/>
  <c r="L3754" i="4"/>
  <c r="L3802" i="4"/>
  <c r="L3738" i="4"/>
  <c r="M3726" i="4"/>
  <c r="L3726" i="4"/>
  <c r="M3730" i="4"/>
  <c r="L3730" i="4"/>
  <c r="M3734" i="4"/>
  <c r="L3734" i="4"/>
  <c r="M3742" i="4"/>
  <c r="L3742" i="4"/>
  <c r="M3746" i="4"/>
  <c r="L3746" i="4"/>
  <c r="M3750" i="4"/>
  <c r="L3750" i="4"/>
  <c r="M3758" i="4"/>
  <c r="L3758" i="4"/>
  <c r="M3762" i="4"/>
  <c r="L3762" i="4"/>
  <c r="M3766" i="4"/>
  <c r="L3766" i="4"/>
  <c r="M3774" i="4"/>
  <c r="L3774" i="4"/>
  <c r="M3778" i="4"/>
  <c r="L3778" i="4"/>
  <c r="M3782" i="4"/>
  <c r="L3782" i="4"/>
  <c r="M3790" i="4"/>
  <c r="L3790" i="4"/>
  <c r="M3794" i="4"/>
  <c r="L3794" i="4"/>
  <c r="M3798" i="4"/>
  <c r="L3798" i="4"/>
  <c r="M3806" i="4"/>
  <c r="L3806" i="4"/>
  <c r="M3810" i="4"/>
  <c r="L3810" i="4"/>
  <c r="M3814" i="4"/>
  <c r="L3814" i="4"/>
  <c r="M3822" i="4"/>
  <c r="L3822" i="4"/>
  <c r="M3826" i="4"/>
  <c r="L3826" i="4"/>
  <c r="M3830" i="4"/>
  <c r="L3830" i="4"/>
  <c r="M3838" i="4"/>
  <c r="L3838" i="4"/>
  <c r="M3842" i="4"/>
  <c r="L3842" i="4"/>
  <c r="L3843" i="4"/>
  <c r="L3786" i="4"/>
  <c r="L3722" i="4"/>
  <c r="L3834" i="4"/>
  <c r="L3770" i="4"/>
  <c r="R2" i="4"/>
  <c r="J2" i="4"/>
  <c r="I2" i="4"/>
  <c r="E2" i="4"/>
  <c r="O3076" i="4" l="1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O3640" i="4"/>
  <c r="O3639" i="4"/>
  <c r="O3801" i="4"/>
  <c r="P3801" i="4" s="1"/>
  <c r="O3800" i="4"/>
  <c r="P3800" i="4" s="1"/>
  <c r="O3799" i="4"/>
  <c r="P3799" i="4" s="1"/>
  <c r="O3798" i="4"/>
  <c r="P3798" i="4" s="1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07" i="4"/>
  <c r="P3806" i="4"/>
  <c r="P3805" i="4"/>
  <c r="P3804" i="4"/>
  <c r="P3803" i="4"/>
  <c r="P3802" i="4"/>
  <c r="P3797" i="4"/>
  <c r="P3796" i="4"/>
  <c r="P3795" i="4"/>
  <c r="P3794" i="4"/>
  <c r="P3793" i="4"/>
  <c r="P3792" i="4"/>
  <c r="P3791" i="4"/>
  <c r="P3790" i="4"/>
  <c r="P3789" i="4"/>
  <c r="P3788" i="4"/>
  <c r="P3787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0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M3655" i="4"/>
  <c r="M3659" i="4"/>
  <c r="L3665" i="4"/>
  <c r="L3669" i="4"/>
  <c r="L3673" i="4"/>
  <c r="L3677" i="4"/>
  <c r="L3681" i="4"/>
  <c r="L3685" i="4"/>
  <c r="M3688" i="4"/>
  <c r="M3689" i="4"/>
  <c r="M3697" i="4"/>
  <c r="M3705" i="4"/>
  <c r="M3713" i="4"/>
  <c r="M3716" i="4"/>
  <c r="M3676" i="4" l="1"/>
  <c r="L3676" i="4"/>
  <c r="M3668" i="4"/>
  <c r="L3668" i="4"/>
  <c r="M3712" i="4"/>
  <c r="M3680" i="4"/>
  <c r="L3680" i="4"/>
  <c r="M3684" i="4"/>
  <c r="L3684" i="4"/>
  <c r="M3704" i="4"/>
  <c r="M3672" i="4"/>
  <c r="L3672" i="4"/>
  <c r="M3664" i="4"/>
  <c r="L3664" i="4"/>
  <c r="M3720" i="4"/>
  <c r="M3696" i="4"/>
  <c r="L3688" i="4"/>
  <c r="M3717" i="4"/>
  <c r="M3708" i="4"/>
  <c r="M3693" i="4"/>
  <c r="M3700" i="4"/>
  <c r="M3709" i="4"/>
  <c r="M3692" i="4"/>
  <c r="M3701" i="4"/>
  <c r="L3689" i="4"/>
  <c r="L3658" i="4"/>
  <c r="M3658" i="4"/>
  <c r="M3719" i="4"/>
  <c r="M3703" i="4"/>
  <c r="M3695" i="4"/>
  <c r="L3687" i="4"/>
  <c r="M3687" i="4"/>
  <c r="M3683" i="4"/>
  <c r="L3683" i="4"/>
  <c r="M3679" i="4"/>
  <c r="L3679" i="4"/>
  <c r="M3675" i="4"/>
  <c r="L3675" i="4"/>
  <c r="M3671" i="4"/>
  <c r="L3671" i="4"/>
  <c r="M3667" i="4"/>
  <c r="L3667" i="4"/>
  <c r="M3663" i="4"/>
  <c r="L3663" i="4"/>
  <c r="L3661" i="4"/>
  <c r="M3661" i="4"/>
  <c r="L3654" i="4"/>
  <c r="M3654" i="4"/>
  <c r="L3652" i="4"/>
  <c r="M3652" i="4"/>
  <c r="L3656" i="4"/>
  <c r="M3656" i="4"/>
  <c r="M3711" i="4"/>
  <c r="L3657" i="4"/>
  <c r="M3657" i="4"/>
  <c r="M3715" i="4"/>
  <c r="M3707" i="4"/>
  <c r="M3699" i="4"/>
  <c r="M3691" i="4"/>
  <c r="L3686" i="4"/>
  <c r="M3686" i="4"/>
  <c r="L3682" i="4"/>
  <c r="M3682" i="4"/>
  <c r="L3678" i="4"/>
  <c r="M3678" i="4"/>
  <c r="L3674" i="4"/>
  <c r="M3674" i="4"/>
  <c r="L3670" i="4"/>
  <c r="M3670" i="4"/>
  <c r="L3666" i="4"/>
  <c r="M3666" i="4"/>
  <c r="L3662" i="4"/>
  <c r="M3662" i="4"/>
  <c r="L3660" i="4"/>
  <c r="M3660" i="4"/>
  <c r="L3653" i="4"/>
  <c r="M3653" i="4"/>
  <c r="M3651" i="4"/>
  <c r="L3651" i="4"/>
  <c r="M3714" i="4"/>
  <c r="M3698" i="4"/>
  <c r="M3694" i="4"/>
  <c r="M3690" i="4"/>
  <c r="L3659" i="4"/>
  <c r="L3655" i="4"/>
  <c r="M3718" i="4"/>
  <c r="M3710" i="4"/>
  <c r="M3706" i="4"/>
  <c r="M3702" i="4"/>
  <c r="M3685" i="4"/>
  <c r="M3681" i="4"/>
  <c r="M3677" i="4"/>
  <c r="M3673" i="4"/>
  <c r="M3669" i="4"/>
  <c r="M3665" i="4"/>
  <c r="P3720" i="4"/>
  <c r="C3720" i="4"/>
  <c r="B3720" i="4"/>
  <c r="P3719" i="4"/>
  <c r="C3719" i="4"/>
  <c r="B3719" i="4"/>
  <c r="P3718" i="4"/>
  <c r="C3718" i="4"/>
  <c r="B3718" i="4"/>
  <c r="P3717" i="4"/>
  <c r="C3717" i="4"/>
  <c r="B3717" i="4"/>
  <c r="P3716" i="4"/>
  <c r="C3716" i="4"/>
  <c r="B3716" i="4"/>
  <c r="P3715" i="4"/>
  <c r="C3715" i="4"/>
  <c r="B3715" i="4"/>
  <c r="P3714" i="4"/>
  <c r="C3714" i="4"/>
  <c r="B3714" i="4"/>
  <c r="P3713" i="4"/>
  <c r="C3713" i="4"/>
  <c r="B3713" i="4"/>
  <c r="P3712" i="4"/>
  <c r="C3712" i="4"/>
  <c r="B3712" i="4"/>
  <c r="P3711" i="4"/>
  <c r="C3711" i="4"/>
  <c r="B3711" i="4"/>
  <c r="P3710" i="4"/>
  <c r="C3710" i="4"/>
  <c r="B3710" i="4"/>
  <c r="P3709" i="4"/>
  <c r="C3709" i="4"/>
  <c r="B3709" i="4"/>
  <c r="P3708" i="4"/>
  <c r="C3708" i="4"/>
  <c r="B3708" i="4"/>
  <c r="P3707" i="4"/>
  <c r="C3707" i="4"/>
  <c r="B3707" i="4"/>
  <c r="P3706" i="4"/>
  <c r="C3706" i="4"/>
  <c r="B3706" i="4"/>
  <c r="P3705" i="4"/>
  <c r="C3705" i="4"/>
  <c r="B3705" i="4"/>
  <c r="P3704" i="4"/>
  <c r="C3704" i="4"/>
  <c r="B3704" i="4"/>
  <c r="P3703" i="4"/>
  <c r="C3703" i="4"/>
  <c r="B3703" i="4"/>
  <c r="P3702" i="4"/>
  <c r="C3702" i="4"/>
  <c r="B3702" i="4"/>
  <c r="P3701" i="4"/>
  <c r="C3701" i="4"/>
  <c r="B3701" i="4"/>
  <c r="P3700" i="4"/>
  <c r="C3700" i="4"/>
  <c r="B3700" i="4"/>
  <c r="P3699" i="4"/>
  <c r="C3699" i="4"/>
  <c r="B3699" i="4"/>
  <c r="P3698" i="4"/>
  <c r="C3698" i="4"/>
  <c r="B3698" i="4"/>
  <c r="P3697" i="4"/>
  <c r="C3697" i="4"/>
  <c r="B3697" i="4"/>
  <c r="P3696" i="4"/>
  <c r="C3696" i="4"/>
  <c r="B3696" i="4"/>
  <c r="P3695" i="4"/>
  <c r="C3695" i="4"/>
  <c r="B3695" i="4"/>
  <c r="P3694" i="4"/>
  <c r="C3694" i="4"/>
  <c r="B3694" i="4"/>
  <c r="P3693" i="4"/>
  <c r="C3693" i="4"/>
  <c r="B3693" i="4"/>
  <c r="P3692" i="4"/>
  <c r="C3692" i="4"/>
  <c r="B3692" i="4"/>
  <c r="P3691" i="4"/>
  <c r="C3691" i="4"/>
  <c r="B3691" i="4"/>
  <c r="C3690" i="4"/>
  <c r="B3690" i="4"/>
  <c r="P3689" i="4"/>
  <c r="C3689" i="4"/>
  <c r="B3689" i="4"/>
  <c r="P3688" i="4"/>
  <c r="C3688" i="4"/>
  <c r="B3688" i="4"/>
  <c r="P3687" i="4"/>
  <c r="C3687" i="4"/>
  <c r="B3687" i="4"/>
  <c r="P3686" i="4"/>
  <c r="C3686" i="4"/>
  <c r="B3686" i="4"/>
  <c r="P3685" i="4"/>
  <c r="C3685" i="4"/>
  <c r="B3685" i="4"/>
  <c r="P3684" i="4"/>
  <c r="C3684" i="4"/>
  <c r="B3684" i="4"/>
  <c r="P3683" i="4"/>
  <c r="C3683" i="4"/>
  <c r="B3683" i="4"/>
  <c r="P3682" i="4"/>
  <c r="C3682" i="4"/>
  <c r="B3682" i="4"/>
  <c r="P3681" i="4"/>
  <c r="C3681" i="4"/>
  <c r="B3681" i="4"/>
  <c r="P3680" i="4"/>
  <c r="C3680" i="4"/>
  <c r="B3680" i="4"/>
  <c r="P3679" i="4"/>
  <c r="C3679" i="4"/>
  <c r="B3679" i="4"/>
  <c r="P3678" i="4"/>
  <c r="C3678" i="4"/>
  <c r="B3678" i="4"/>
  <c r="P3677" i="4"/>
  <c r="C3677" i="4"/>
  <c r="B3677" i="4"/>
  <c r="P3676" i="4"/>
  <c r="C3676" i="4"/>
  <c r="B3676" i="4"/>
  <c r="P3675" i="4"/>
  <c r="C3675" i="4"/>
  <c r="B3675" i="4"/>
  <c r="P3674" i="4"/>
  <c r="C3674" i="4"/>
  <c r="B3674" i="4"/>
  <c r="P3673" i="4"/>
  <c r="C3673" i="4"/>
  <c r="B3673" i="4"/>
  <c r="P3672" i="4"/>
  <c r="C3672" i="4"/>
  <c r="B3672" i="4"/>
  <c r="P3671" i="4"/>
  <c r="C3671" i="4"/>
  <c r="B3671" i="4"/>
  <c r="P3670" i="4"/>
  <c r="C3670" i="4"/>
  <c r="B3670" i="4"/>
  <c r="P3669" i="4"/>
  <c r="C3669" i="4"/>
  <c r="B3669" i="4"/>
  <c r="P3668" i="4"/>
  <c r="C3668" i="4"/>
  <c r="B3668" i="4"/>
  <c r="P3667" i="4"/>
  <c r="C3667" i="4"/>
  <c r="B3667" i="4"/>
  <c r="P3666" i="4"/>
  <c r="C3666" i="4"/>
  <c r="B3666" i="4"/>
  <c r="P3665" i="4"/>
  <c r="C3665" i="4"/>
  <c r="B3665" i="4"/>
  <c r="P3664" i="4"/>
  <c r="C3664" i="4"/>
  <c r="B3664" i="4"/>
  <c r="P3663" i="4"/>
  <c r="C3663" i="4"/>
  <c r="B3663" i="4"/>
  <c r="P3662" i="4"/>
  <c r="C3662" i="4"/>
  <c r="B3662" i="4"/>
  <c r="P3661" i="4"/>
  <c r="C3661" i="4"/>
  <c r="B3661" i="4"/>
  <c r="P3660" i="4"/>
  <c r="C3660" i="4"/>
  <c r="B3660" i="4"/>
  <c r="P3659" i="4"/>
  <c r="C3659" i="4"/>
  <c r="B3659" i="4"/>
  <c r="P3658" i="4"/>
  <c r="C3658" i="4"/>
  <c r="B3658" i="4"/>
  <c r="P3657" i="4"/>
  <c r="C3657" i="4"/>
  <c r="B3657" i="4"/>
  <c r="P3656" i="4"/>
  <c r="C3656" i="4"/>
  <c r="B3656" i="4"/>
  <c r="P3655" i="4"/>
  <c r="C3655" i="4"/>
  <c r="B3655" i="4"/>
  <c r="P3654" i="4"/>
  <c r="C3654" i="4"/>
  <c r="B3654" i="4"/>
  <c r="P3653" i="4"/>
  <c r="C3653" i="4"/>
  <c r="B3653" i="4"/>
  <c r="P3652" i="4"/>
  <c r="C3652" i="4"/>
  <c r="B3652" i="4"/>
  <c r="P3651" i="4"/>
  <c r="C3651" i="4"/>
  <c r="B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K3556" i="4"/>
  <c r="K3557" i="4"/>
  <c r="L3557" i="4" s="1"/>
  <c r="K3558" i="4"/>
  <c r="K3559" i="4"/>
  <c r="K3560" i="4"/>
  <c r="K3561" i="4"/>
  <c r="L3561" i="4" s="1"/>
  <c r="K3562" i="4"/>
  <c r="K3563" i="4"/>
  <c r="K3564" i="4"/>
  <c r="K3565" i="4"/>
  <c r="L3565" i="4" s="1"/>
  <c r="K3566" i="4"/>
  <c r="K3567" i="4"/>
  <c r="L3567" i="4" s="1"/>
  <c r="K3568" i="4"/>
  <c r="K3569" i="4"/>
  <c r="L3569" i="4" s="1"/>
  <c r="K3570" i="4"/>
  <c r="K3571" i="4"/>
  <c r="K3572" i="4"/>
  <c r="K3573" i="4"/>
  <c r="L3573" i="4" s="1"/>
  <c r="K3574" i="4"/>
  <c r="K3575" i="4"/>
  <c r="L3575" i="4" s="1"/>
  <c r="K3576" i="4"/>
  <c r="K3577" i="4"/>
  <c r="L3577" i="4" s="1"/>
  <c r="K3578" i="4"/>
  <c r="K3579" i="4"/>
  <c r="K3580" i="4"/>
  <c r="K3581" i="4"/>
  <c r="L3581" i="4" s="1"/>
  <c r="K3582" i="4"/>
  <c r="K3583" i="4"/>
  <c r="K3584" i="4"/>
  <c r="K3585" i="4"/>
  <c r="L3585" i="4" s="1"/>
  <c r="K3586" i="4"/>
  <c r="K3587" i="4"/>
  <c r="K3588" i="4"/>
  <c r="K3589" i="4"/>
  <c r="L3589" i="4" s="1"/>
  <c r="K3590" i="4"/>
  <c r="K3591" i="4"/>
  <c r="K3592" i="4"/>
  <c r="M3592" i="4" s="1"/>
  <c r="K3593" i="4"/>
  <c r="L3593" i="4" s="1"/>
  <c r="K3594" i="4"/>
  <c r="K3595" i="4"/>
  <c r="K3596" i="4"/>
  <c r="M3596" i="4" s="1"/>
  <c r="K3597" i="4"/>
  <c r="L3597" i="4" s="1"/>
  <c r="K3598" i="4"/>
  <c r="K3599" i="4"/>
  <c r="K3600" i="4"/>
  <c r="K3601" i="4"/>
  <c r="L3601" i="4" s="1"/>
  <c r="K3602" i="4"/>
  <c r="K3603" i="4"/>
  <c r="K3604" i="4"/>
  <c r="K3605" i="4"/>
  <c r="L3605" i="4" s="1"/>
  <c r="K3606" i="4"/>
  <c r="K3607" i="4"/>
  <c r="M3607" i="4" s="1"/>
  <c r="K3608" i="4"/>
  <c r="L3608" i="4" s="1"/>
  <c r="K3609" i="4"/>
  <c r="K3610" i="4"/>
  <c r="L3612" i="4"/>
  <c r="L3616" i="4"/>
  <c r="L3620" i="4"/>
  <c r="M3623" i="4"/>
  <c r="L3624" i="4"/>
  <c r="L3628" i="4"/>
  <c r="L3630" i="4"/>
  <c r="L3632" i="4"/>
  <c r="L3634" i="4"/>
  <c r="L3636" i="4"/>
  <c r="L3640" i="4"/>
  <c r="L3644" i="4"/>
  <c r="L3646" i="4"/>
  <c r="L3648" i="4"/>
  <c r="P3650" i="4"/>
  <c r="C3650" i="4"/>
  <c r="B3650" i="4"/>
  <c r="P3649" i="4"/>
  <c r="C3649" i="4"/>
  <c r="B3649" i="4"/>
  <c r="P3648" i="4"/>
  <c r="C3648" i="4"/>
  <c r="B3648" i="4"/>
  <c r="P3647" i="4"/>
  <c r="C3647" i="4"/>
  <c r="B3647" i="4"/>
  <c r="P3646" i="4"/>
  <c r="C3646" i="4"/>
  <c r="B3646" i="4"/>
  <c r="C3645" i="4"/>
  <c r="B3645" i="4"/>
  <c r="C3644" i="4"/>
  <c r="B3644" i="4"/>
  <c r="C3643" i="4"/>
  <c r="B3643" i="4"/>
  <c r="C3642" i="4"/>
  <c r="B3642" i="4"/>
  <c r="P3641" i="4"/>
  <c r="C3641" i="4"/>
  <c r="B3641" i="4"/>
  <c r="P3640" i="4"/>
  <c r="C3640" i="4"/>
  <c r="B3640" i="4"/>
  <c r="P3639" i="4"/>
  <c r="C3639" i="4"/>
  <c r="B3639" i="4"/>
  <c r="P3638" i="4"/>
  <c r="C3638" i="4"/>
  <c r="B3638" i="4"/>
  <c r="P3637" i="4"/>
  <c r="C3637" i="4"/>
  <c r="B3637" i="4"/>
  <c r="P3636" i="4"/>
  <c r="C3636" i="4"/>
  <c r="B3636" i="4"/>
  <c r="P3635" i="4"/>
  <c r="C3635" i="4"/>
  <c r="B3635" i="4"/>
  <c r="P3634" i="4"/>
  <c r="C3634" i="4"/>
  <c r="B3634" i="4"/>
  <c r="P3633" i="4"/>
  <c r="C3633" i="4"/>
  <c r="B3633" i="4"/>
  <c r="P3632" i="4"/>
  <c r="C3632" i="4"/>
  <c r="B3632" i="4"/>
  <c r="P3631" i="4"/>
  <c r="C3631" i="4"/>
  <c r="B3631" i="4"/>
  <c r="P3630" i="4"/>
  <c r="C3630" i="4"/>
  <c r="B3630" i="4"/>
  <c r="P3629" i="4"/>
  <c r="C3629" i="4"/>
  <c r="B3629" i="4"/>
  <c r="P3628" i="4"/>
  <c r="C3628" i="4"/>
  <c r="B3628" i="4"/>
  <c r="P3627" i="4"/>
  <c r="C3627" i="4"/>
  <c r="B3627" i="4"/>
  <c r="P3626" i="4"/>
  <c r="C3626" i="4"/>
  <c r="B3626" i="4"/>
  <c r="P3625" i="4"/>
  <c r="C3625" i="4"/>
  <c r="B3625" i="4"/>
  <c r="P3624" i="4"/>
  <c r="C3624" i="4"/>
  <c r="B3624" i="4"/>
  <c r="P3623" i="4"/>
  <c r="C3623" i="4"/>
  <c r="B3623" i="4"/>
  <c r="P3622" i="4"/>
  <c r="C3622" i="4"/>
  <c r="B3622" i="4"/>
  <c r="P3621" i="4"/>
  <c r="C3621" i="4"/>
  <c r="B3621" i="4"/>
  <c r="P3620" i="4"/>
  <c r="C3620" i="4"/>
  <c r="B3620" i="4"/>
  <c r="P3619" i="4"/>
  <c r="C3619" i="4"/>
  <c r="B3619" i="4"/>
  <c r="P3618" i="4"/>
  <c r="C3618" i="4"/>
  <c r="B3618" i="4"/>
  <c r="P3617" i="4"/>
  <c r="C3617" i="4"/>
  <c r="B3617" i="4"/>
  <c r="P3616" i="4"/>
  <c r="C3616" i="4"/>
  <c r="B3616" i="4"/>
  <c r="P3615" i="4"/>
  <c r="C3615" i="4"/>
  <c r="B3615" i="4"/>
  <c r="P3614" i="4"/>
  <c r="C3614" i="4"/>
  <c r="B3614" i="4"/>
  <c r="P3613" i="4"/>
  <c r="C3613" i="4"/>
  <c r="B3613" i="4"/>
  <c r="P3612" i="4"/>
  <c r="C3612" i="4"/>
  <c r="B3612" i="4"/>
  <c r="P3611" i="4"/>
  <c r="C3611" i="4"/>
  <c r="B3611" i="4"/>
  <c r="P3610" i="4"/>
  <c r="C3610" i="4"/>
  <c r="B3610" i="4"/>
  <c r="P3609" i="4"/>
  <c r="C3609" i="4"/>
  <c r="B3609" i="4"/>
  <c r="P3608" i="4"/>
  <c r="C3608" i="4"/>
  <c r="B3608" i="4"/>
  <c r="P3607" i="4"/>
  <c r="C3607" i="4"/>
  <c r="B3607" i="4"/>
  <c r="C3606" i="4"/>
  <c r="B3606" i="4"/>
  <c r="C3605" i="4"/>
  <c r="B3605" i="4"/>
  <c r="C3604" i="4"/>
  <c r="B3604" i="4"/>
  <c r="C3603" i="4"/>
  <c r="B3603" i="4"/>
  <c r="P3602" i="4"/>
  <c r="C3602" i="4"/>
  <c r="B3602" i="4"/>
  <c r="P3601" i="4"/>
  <c r="C3601" i="4"/>
  <c r="B3601" i="4"/>
  <c r="P3600" i="4"/>
  <c r="C3600" i="4"/>
  <c r="B3600" i="4"/>
  <c r="P3599" i="4"/>
  <c r="C3599" i="4"/>
  <c r="B3599" i="4"/>
  <c r="P3598" i="4"/>
  <c r="C3598" i="4"/>
  <c r="B3598" i="4"/>
  <c r="P3597" i="4"/>
  <c r="C3597" i="4"/>
  <c r="B3597" i="4"/>
  <c r="P3596" i="4"/>
  <c r="C3596" i="4"/>
  <c r="B3596" i="4"/>
  <c r="P3595" i="4"/>
  <c r="C3595" i="4"/>
  <c r="B3595" i="4"/>
  <c r="P3594" i="4"/>
  <c r="C3594" i="4"/>
  <c r="B3594" i="4"/>
  <c r="P3593" i="4"/>
  <c r="C3593" i="4"/>
  <c r="B3593" i="4"/>
  <c r="P3592" i="4"/>
  <c r="C3592" i="4"/>
  <c r="B3592" i="4"/>
  <c r="P3591" i="4"/>
  <c r="C3591" i="4"/>
  <c r="B3591" i="4"/>
  <c r="P3590" i="4"/>
  <c r="C3590" i="4"/>
  <c r="B3590" i="4"/>
  <c r="P3589" i="4"/>
  <c r="C3589" i="4"/>
  <c r="B3589" i="4"/>
  <c r="P3588" i="4"/>
  <c r="C3588" i="4"/>
  <c r="B3588" i="4"/>
  <c r="P3587" i="4"/>
  <c r="C3587" i="4"/>
  <c r="B3587" i="4"/>
  <c r="P3586" i="4"/>
  <c r="C3586" i="4"/>
  <c r="B3586" i="4"/>
  <c r="P3585" i="4"/>
  <c r="C3585" i="4"/>
  <c r="B3585" i="4"/>
  <c r="P3584" i="4"/>
  <c r="C3584" i="4"/>
  <c r="B3584" i="4"/>
  <c r="P3583" i="4"/>
  <c r="C3583" i="4"/>
  <c r="B3583" i="4"/>
  <c r="P3582" i="4"/>
  <c r="C3582" i="4"/>
  <c r="B3582" i="4"/>
  <c r="P3581" i="4"/>
  <c r="C3581" i="4"/>
  <c r="B3581" i="4"/>
  <c r="P3580" i="4"/>
  <c r="C3580" i="4"/>
  <c r="B3580" i="4"/>
  <c r="P3579" i="4"/>
  <c r="C3579" i="4"/>
  <c r="B3579" i="4"/>
  <c r="P3578" i="4"/>
  <c r="C3578" i="4"/>
  <c r="B3578" i="4"/>
  <c r="P3577" i="4"/>
  <c r="C3577" i="4"/>
  <c r="B3577" i="4"/>
  <c r="P3576" i="4"/>
  <c r="C3576" i="4"/>
  <c r="B3576" i="4"/>
  <c r="P3575" i="4"/>
  <c r="C3575" i="4"/>
  <c r="B3575" i="4"/>
  <c r="P3574" i="4"/>
  <c r="C3574" i="4"/>
  <c r="B3574" i="4"/>
  <c r="P3573" i="4"/>
  <c r="C3573" i="4"/>
  <c r="B3573" i="4"/>
  <c r="P3572" i="4"/>
  <c r="C3572" i="4"/>
  <c r="B3572" i="4"/>
  <c r="P3571" i="4"/>
  <c r="C3571" i="4"/>
  <c r="B3571" i="4"/>
  <c r="P3570" i="4"/>
  <c r="C3570" i="4"/>
  <c r="B3570" i="4"/>
  <c r="P3569" i="4"/>
  <c r="C3569" i="4"/>
  <c r="B3569" i="4"/>
  <c r="P3568" i="4"/>
  <c r="C3568" i="4"/>
  <c r="B3568" i="4"/>
  <c r="P3567" i="4"/>
  <c r="C3567" i="4"/>
  <c r="B3567" i="4"/>
  <c r="P3566" i="4"/>
  <c r="C3566" i="4"/>
  <c r="B3566" i="4"/>
  <c r="P3565" i="4"/>
  <c r="C3565" i="4"/>
  <c r="B3565" i="4"/>
  <c r="P3564" i="4"/>
  <c r="C3564" i="4"/>
  <c r="B3564" i="4"/>
  <c r="P3563" i="4"/>
  <c r="C3563" i="4"/>
  <c r="B3563" i="4"/>
  <c r="P3562" i="4"/>
  <c r="C3562" i="4"/>
  <c r="B3562" i="4"/>
  <c r="C3561" i="4"/>
  <c r="B3561" i="4"/>
  <c r="P3560" i="4"/>
  <c r="C3560" i="4"/>
  <c r="B3560" i="4"/>
  <c r="P3559" i="4"/>
  <c r="C3559" i="4"/>
  <c r="B3559" i="4"/>
  <c r="P3558" i="4"/>
  <c r="C3558" i="4"/>
  <c r="B3558" i="4"/>
  <c r="C3557" i="4"/>
  <c r="B3557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P3556" i="4"/>
  <c r="C3556" i="4"/>
  <c r="B3556" i="4"/>
  <c r="K3439" i="4"/>
  <c r="M3439" i="4" s="1"/>
  <c r="K3440" i="4"/>
  <c r="K3441" i="4"/>
  <c r="K3442" i="4"/>
  <c r="K3443" i="4"/>
  <c r="M3443" i="4" s="1"/>
  <c r="K3444" i="4"/>
  <c r="K3445" i="4"/>
  <c r="K3446" i="4"/>
  <c r="L3446" i="4" s="1"/>
  <c r="K3447" i="4"/>
  <c r="M3447" i="4" s="1"/>
  <c r="K3448" i="4"/>
  <c r="K3449" i="4"/>
  <c r="K3450" i="4"/>
  <c r="L3450" i="4" s="1"/>
  <c r="K3451" i="4"/>
  <c r="M3451" i="4" s="1"/>
  <c r="K3452" i="4"/>
  <c r="K3453" i="4"/>
  <c r="K3454" i="4"/>
  <c r="K3455" i="4"/>
  <c r="M3455" i="4" s="1"/>
  <c r="K3456" i="4"/>
  <c r="K3457" i="4"/>
  <c r="K3458" i="4"/>
  <c r="K3459" i="4"/>
  <c r="M3459" i="4" s="1"/>
  <c r="K3460" i="4"/>
  <c r="K3461" i="4"/>
  <c r="K3462" i="4"/>
  <c r="K3463" i="4"/>
  <c r="M3463" i="4" s="1"/>
  <c r="K3464" i="4"/>
  <c r="K3465" i="4"/>
  <c r="K3466" i="4"/>
  <c r="L3466" i="4" s="1"/>
  <c r="K3467" i="4"/>
  <c r="M3467" i="4" s="1"/>
  <c r="K3468" i="4"/>
  <c r="K3469" i="4"/>
  <c r="K3470" i="4"/>
  <c r="L3470" i="4" s="1"/>
  <c r="K3471" i="4"/>
  <c r="M3471" i="4" s="1"/>
  <c r="K3472" i="4"/>
  <c r="K3473" i="4"/>
  <c r="K3474" i="4"/>
  <c r="K3475" i="4"/>
  <c r="M3475" i="4" s="1"/>
  <c r="K3476" i="4"/>
  <c r="K3477" i="4"/>
  <c r="K3478" i="4"/>
  <c r="L3478" i="4" s="1"/>
  <c r="K3479" i="4"/>
  <c r="M3479" i="4" s="1"/>
  <c r="K3480" i="4"/>
  <c r="K3481" i="4"/>
  <c r="K3482" i="4"/>
  <c r="K3483" i="4"/>
  <c r="M3483" i="4" s="1"/>
  <c r="K3484" i="4"/>
  <c r="K3485" i="4"/>
  <c r="K3486" i="4"/>
  <c r="L3486" i="4" s="1"/>
  <c r="K3487" i="4"/>
  <c r="M3487" i="4" s="1"/>
  <c r="K3488" i="4"/>
  <c r="K3489" i="4"/>
  <c r="K3490" i="4"/>
  <c r="K3491" i="4"/>
  <c r="M3491" i="4" s="1"/>
  <c r="K3492" i="4"/>
  <c r="K3493" i="4"/>
  <c r="K3494" i="4"/>
  <c r="L3494" i="4" s="1"/>
  <c r="K3495" i="4"/>
  <c r="M3495" i="4" s="1"/>
  <c r="K3496" i="4"/>
  <c r="K3497" i="4"/>
  <c r="K3498" i="4"/>
  <c r="K3499" i="4"/>
  <c r="M3499" i="4" s="1"/>
  <c r="K3500" i="4"/>
  <c r="K3501" i="4"/>
  <c r="L3501" i="4" s="1"/>
  <c r="K3502" i="4"/>
  <c r="K3503" i="4"/>
  <c r="M3503" i="4" s="1"/>
  <c r="K3504" i="4"/>
  <c r="K3505" i="4"/>
  <c r="L3505" i="4" s="1"/>
  <c r="K3506" i="4"/>
  <c r="K3507" i="4"/>
  <c r="M3507" i="4" s="1"/>
  <c r="K3508" i="4"/>
  <c r="K3509" i="4"/>
  <c r="L3509" i="4" s="1"/>
  <c r="K3510" i="4"/>
  <c r="K3511" i="4"/>
  <c r="M3511" i="4" s="1"/>
  <c r="K3512" i="4"/>
  <c r="K3513" i="4"/>
  <c r="L3513" i="4" s="1"/>
  <c r="K3514" i="4"/>
  <c r="K3515" i="4"/>
  <c r="M3515" i="4" s="1"/>
  <c r="K3516" i="4"/>
  <c r="K3517" i="4"/>
  <c r="L3517" i="4" s="1"/>
  <c r="K3518" i="4"/>
  <c r="L3518" i="4" s="1"/>
  <c r="K3519" i="4"/>
  <c r="M3519" i="4" s="1"/>
  <c r="K3520" i="4"/>
  <c r="K3521" i="4"/>
  <c r="L3521" i="4" s="1"/>
  <c r="K3522" i="4"/>
  <c r="L3522" i="4" s="1"/>
  <c r="K3523" i="4"/>
  <c r="K3524" i="4"/>
  <c r="K3525" i="4"/>
  <c r="L3525" i="4" s="1"/>
  <c r="K3526" i="4"/>
  <c r="K3527" i="4"/>
  <c r="M3527" i="4" s="1"/>
  <c r="K3528" i="4"/>
  <c r="K3529" i="4"/>
  <c r="L3529" i="4" s="1"/>
  <c r="K3530" i="4"/>
  <c r="K3531" i="4"/>
  <c r="M3531" i="4" s="1"/>
  <c r="K3532" i="4"/>
  <c r="K3533" i="4"/>
  <c r="L3533" i="4" s="1"/>
  <c r="K3534" i="4"/>
  <c r="K3535" i="4"/>
  <c r="M3535" i="4" s="1"/>
  <c r="K3536" i="4"/>
  <c r="K3537" i="4"/>
  <c r="L3537" i="4" s="1"/>
  <c r="K3538" i="4"/>
  <c r="K3539" i="4"/>
  <c r="M3539" i="4" s="1"/>
  <c r="K3540" i="4"/>
  <c r="K3541" i="4"/>
  <c r="L3541" i="4" s="1"/>
  <c r="K3542" i="4"/>
  <c r="K3543" i="4"/>
  <c r="M3543" i="4" s="1"/>
  <c r="K3544" i="4"/>
  <c r="K3545" i="4"/>
  <c r="L3545" i="4" s="1"/>
  <c r="K3546" i="4"/>
  <c r="K3547" i="4"/>
  <c r="M3547" i="4" s="1"/>
  <c r="K3548" i="4"/>
  <c r="K3549" i="4"/>
  <c r="L3549" i="4" s="1"/>
  <c r="K3550" i="4"/>
  <c r="K3551" i="4"/>
  <c r="M3551" i="4" s="1"/>
  <c r="K3552" i="4"/>
  <c r="M3552" i="4" s="1"/>
  <c r="K3553" i="4"/>
  <c r="L3553" i="4" s="1"/>
  <c r="K3554" i="4"/>
  <c r="K3555" i="4"/>
  <c r="L3555" i="4" s="1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P3548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Q3680" i="4" l="1"/>
  <c r="Q3681" i="4" s="1"/>
  <c r="Q3682" i="4"/>
  <c r="Q3683" i="4" s="1"/>
  <c r="L3439" i="4"/>
  <c r="L3547" i="4"/>
  <c r="M3580" i="4"/>
  <c r="L3580" i="4"/>
  <c r="M3572" i="4"/>
  <c r="L3572" i="4"/>
  <c r="M3611" i="4"/>
  <c r="L3611" i="4"/>
  <c r="M3523" i="4"/>
  <c r="L3523" i="4"/>
  <c r="L3650" i="4"/>
  <c r="M3650" i="4"/>
  <c r="L3596" i="4"/>
  <c r="M3634" i="4"/>
  <c r="M3588" i="4"/>
  <c r="L3588" i="4"/>
  <c r="M3584" i="4"/>
  <c r="L3584" i="4"/>
  <c r="L3559" i="4"/>
  <c r="M3559" i="4"/>
  <c r="L3642" i="4"/>
  <c r="M3642" i="4"/>
  <c r="L3579" i="4"/>
  <c r="M3579" i="4"/>
  <c r="L3571" i="4"/>
  <c r="M3571" i="4"/>
  <c r="L3638" i="4"/>
  <c r="M3638" i="4"/>
  <c r="L3626" i="4"/>
  <c r="M3626" i="4"/>
  <c r="M3619" i="4"/>
  <c r="L3619" i="4"/>
  <c r="M3615" i="4"/>
  <c r="L3615" i="4"/>
  <c r="M3604" i="4"/>
  <c r="L3604" i="4"/>
  <c r="M3600" i="4"/>
  <c r="L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623" i="4"/>
  <c r="L3607" i="4"/>
  <c r="L3592" i="4"/>
  <c r="M3647" i="4"/>
  <c r="L3647" i="4"/>
  <c r="L3637" i="4"/>
  <c r="M3637" i="4"/>
  <c r="M3631" i="4"/>
  <c r="L3631" i="4"/>
  <c r="L3621" i="4"/>
  <c r="M3621" i="4"/>
  <c r="M3614" i="4"/>
  <c r="L3614" i="4"/>
  <c r="L3606" i="4"/>
  <c r="M3606" i="4"/>
  <c r="M3599" i="4"/>
  <c r="L3599" i="4"/>
  <c r="L3590" i="4"/>
  <c r="M3590" i="4"/>
  <c r="M3583" i="4"/>
  <c r="L3583" i="4"/>
  <c r="L3578" i="4"/>
  <c r="M3578" i="4"/>
  <c r="L3570" i="4"/>
  <c r="M3570" i="4"/>
  <c r="L3558" i="4"/>
  <c r="M3558" i="4"/>
  <c r="L3649" i="4"/>
  <c r="M3649" i="4"/>
  <c r="M3643" i="4"/>
  <c r="L3643" i="4"/>
  <c r="L3633" i="4"/>
  <c r="M3633" i="4"/>
  <c r="L3617" i="4"/>
  <c r="M3617" i="4"/>
  <c r="M3610" i="4"/>
  <c r="L3610" i="4"/>
  <c r="L3602" i="4"/>
  <c r="M3602" i="4"/>
  <c r="L3586" i="4"/>
  <c r="M3586" i="4"/>
  <c r="M3564" i="4"/>
  <c r="L3564" i="4"/>
  <c r="L3641" i="4"/>
  <c r="M3641" i="4"/>
  <c r="M3635" i="4"/>
  <c r="L3635" i="4"/>
  <c r="L3625" i="4"/>
  <c r="M3625" i="4"/>
  <c r="M3618" i="4"/>
  <c r="L3618" i="4"/>
  <c r="L3609" i="4"/>
  <c r="M3609" i="4"/>
  <c r="M3603" i="4"/>
  <c r="L3603" i="4"/>
  <c r="L3594" i="4"/>
  <c r="M3594" i="4"/>
  <c r="M3587" i="4"/>
  <c r="L3587" i="4"/>
  <c r="L3562" i="4"/>
  <c r="M3562" i="4"/>
  <c r="M3556" i="4"/>
  <c r="L3556" i="4"/>
  <c r="M3627" i="4"/>
  <c r="L3627" i="4"/>
  <c r="M3595" i="4"/>
  <c r="L3595" i="4"/>
  <c r="L3645" i="4"/>
  <c r="M3645" i="4"/>
  <c r="M3639" i="4"/>
  <c r="L3639" i="4"/>
  <c r="L3629" i="4"/>
  <c r="M3629" i="4"/>
  <c r="M3622" i="4"/>
  <c r="L3622" i="4"/>
  <c r="L3613" i="4"/>
  <c r="M3613" i="4"/>
  <c r="L3598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P3418" i="4" s="1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C3438" i="4"/>
  <c r="B3438" i="4"/>
  <c r="P3437" i="4"/>
  <c r="K3437" i="4"/>
  <c r="M3437" i="4" s="1"/>
  <c r="C3437" i="4"/>
  <c r="B3437" i="4"/>
  <c r="P3436" i="4"/>
  <c r="K3436" i="4"/>
  <c r="C3436" i="4"/>
  <c r="B3436" i="4"/>
  <c r="P3435" i="4"/>
  <c r="K3435" i="4"/>
  <c r="C3435" i="4"/>
  <c r="B3435" i="4"/>
  <c r="P3434" i="4"/>
  <c r="K3434" i="4"/>
  <c r="L3434" i="4" s="1"/>
  <c r="C3434" i="4"/>
  <c r="B3434" i="4"/>
  <c r="P3433" i="4"/>
  <c r="K3433" i="4"/>
  <c r="C3433" i="4"/>
  <c r="B3433" i="4"/>
  <c r="P3432" i="4"/>
  <c r="K3432" i="4"/>
  <c r="C3432" i="4"/>
  <c r="B3432" i="4"/>
  <c r="P3431" i="4"/>
  <c r="K3431" i="4"/>
  <c r="C3431" i="4"/>
  <c r="B3431" i="4"/>
  <c r="P3430" i="4"/>
  <c r="K3430" i="4"/>
  <c r="L3430" i="4" s="1"/>
  <c r="C3430" i="4"/>
  <c r="B3430" i="4"/>
  <c r="K3429" i="4"/>
  <c r="C3429" i="4"/>
  <c r="B3429" i="4"/>
  <c r="K3428" i="4"/>
  <c r="C3428" i="4"/>
  <c r="B3428" i="4"/>
  <c r="P3427" i="4"/>
  <c r="K3427" i="4"/>
  <c r="C3427" i="4"/>
  <c r="B3427" i="4"/>
  <c r="P3426" i="4"/>
  <c r="K3426" i="4"/>
  <c r="L3426" i="4" s="1"/>
  <c r="C3426" i="4"/>
  <c r="B3426" i="4"/>
  <c r="P3425" i="4"/>
  <c r="K3425" i="4"/>
  <c r="C3425" i="4"/>
  <c r="B3425" i="4"/>
  <c r="P3424" i="4"/>
  <c r="K3424" i="4"/>
  <c r="C3424" i="4"/>
  <c r="B3424" i="4"/>
  <c r="P3423" i="4"/>
  <c r="K3423" i="4"/>
  <c r="C3423" i="4"/>
  <c r="B3423" i="4"/>
  <c r="P3422" i="4"/>
  <c r="K3422" i="4"/>
  <c r="L3422" i="4" s="1"/>
  <c r="C3422" i="4"/>
  <c r="B3422" i="4"/>
  <c r="P3421" i="4"/>
  <c r="K3421" i="4"/>
  <c r="C3421" i="4"/>
  <c r="B3421" i="4"/>
  <c r="P3420" i="4"/>
  <c r="K3420" i="4"/>
  <c r="C3420" i="4"/>
  <c r="B3420" i="4"/>
  <c r="P3419" i="4"/>
  <c r="K3419" i="4"/>
  <c r="C3419" i="4"/>
  <c r="B3419" i="4"/>
  <c r="K3418" i="4"/>
  <c r="L3418" i="4" s="1"/>
  <c r="C3418" i="4"/>
  <c r="B3418" i="4"/>
  <c r="K3417" i="4"/>
  <c r="M3417" i="4" s="1"/>
  <c r="C3417" i="4"/>
  <c r="B3417" i="4"/>
  <c r="K3416" i="4"/>
  <c r="C3416" i="4"/>
  <c r="B3416" i="4"/>
  <c r="K3415" i="4"/>
  <c r="C3415" i="4"/>
  <c r="B3415" i="4"/>
  <c r="K3414" i="4"/>
  <c r="L3414" i="4" s="1"/>
  <c r="C3414" i="4"/>
  <c r="B3414" i="4"/>
  <c r="K3413" i="4"/>
  <c r="C3413" i="4"/>
  <c r="B3413" i="4"/>
  <c r="K3412" i="4"/>
  <c r="C3412" i="4"/>
  <c r="B3412" i="4"/>
  <c r="K3411" i="4"/>
  <c r="C3411" i="4"/>
  <c r="B3411" i="4"/>
  <c r="K3410" i="4"/>
  <c r="L3410" i="4" s="1"/>
  <c r="C3410" i="4"/>
  <c r="B3410" i="4"/>
  <c r="K3409" i="4"/>
  <c r="C3409" i="4"/>
  <c r="B3409" i="4"/>
  <c r="P3408" i="4"/>
  <c r="K3408" i="4"/>
  <c r="C3408" i="4"/>
  <c r="B3408" i="4"/>
  <c r="P3407" i="4"/>
  <c r="K3407" i="4"/>
  <c r="C3407" i="4"/>
  <c r="B3407" i="4"/>
  <c r="P3406" i="4"/>
  <c r="K3406" i="4"/>
  <c r="L3406" i="4" s="1"/>
  <c r="C3406" i="4"/>
  <c r="B3406" i="4"/>
  <c r="P3405" i="4"/>
  <c r="K3405" i="4"/>
  <c r="C3405" i="4"/>
  <c r="B3405" i="4"/>
  <c r="P3404" i="4"/>
  <c r="K3404" i="4"/>
  <c r="C3404" i="4"/>
  <c r="B3404" i="4"/>
  <c r="P3403" i="4"/>
  <c r="K3403" i="4"/>
  <c r="C3403" i="4"/>
  <c r="B3403" i="4"/>
  <c r="P3402" i="4"/>
  <c r="K3402" i="4"/>
  <c r="L3402" i="4" s="1"/>
  <c r="C3402" i="4"/>
  <c r="B3402" i="4"/>
  <c r="P3401" i="4"/>
  <c r="K3401" i="4"/>
  <c r="M3401" i="4" s="1"/>
  <c r="C3401" i="4"/>
  <c r="B3401" i="4"/>
  <c r="P3400" i="4"/>
  <c r="K3400" i="4"/>
  <c r="C3400" i="4"/>
  <c r="B3400" i="4"/>
  <c r="P3399" i="4"/>
  <c r="K3399" i="4"/>
  <c r="C3399" i="4"/>
  <c r="B3399" i="4"/>
  <c r="P3398" i="4"/>
  <c r="K3398" i="4"/>
  <c r="L3398" i="4" s="1"/>
  <c r="C3398" i="4"/>
  <c r="B3398" i="4"/>
  <c r="P3397" i="4"/>
  <c r="K3397" i="4"/>
  <c r="M3397" i="4" s="1"/>
  <c r="C3397" i="4"/>
  <c r="B3397" i="4"/>
  <c r="P3396" i="4"/>
  <c r="K3396" i="4"/>
  <c r="C3396" i="4"/>
  <c r="B3396" i="4"/>
  <c r="P3395" i="4"/>
  <c r="K3395" i="4"/>
  <c r="C3395" i="4"/>
  <c r="B3395" i="4"/>
  <c r="P3394" i="4"/>
  <c r="K3394" i="4"/>
  <c r="L3394" i="4" s="1"/>
  <c r="C3394" i="4"/>
  <c r="B3394" i="4"/>
  <c r="K3393" i="4"/>
  <c r="M3393" i="4" s="1"/>
  <c r="C3393" i="4"/>
  <c r="B3393" i="4"/>
  <c r="P3392" i="4"/>
  <c r="K3392" i="4"/>
  <c r="C3392" i="4"/>
  <c r="B3392" i="4"/>
  <c r="P3391" i="4"/>
  <c r="K3391" i="4"/>
  <c r="C3391" i="4"/>
  <c r="B3391" i="4"/>
  <c r="P3390" i="4"/>
  <c r="K3390" i="4"/>
  <c r="L3390" i="4" s="1"/>
  <c r="C3390" i="4"/>
  <c r="B3390" i="4"/>
  <c r="P3389" i="4"/>
  <c r="K3389" i="4"/>
  <c r="M3389" i="4" s="1"/>
  <c r="C3389" i="4"/>
  <c r="B3389" i="4"/>
  <c r="P3388" i="4"/>
  <c r="K3388" i="4"/>
  <c r="C3388" i="4"/>
  <c r="B3388" i="4"/>
  <c r="K3387" i="4"/>
  <c r="C3387" i="4"/>
  <c r="B3387" i="4"/>
  <c r="K3386" i="4"/>
  <c r="L3386" i="4" s="1"/>
  <c r="C3386" i="4"/>
  <c r="B3386" i="4"/>
  <c r="K3385" i="4"/>
  <c r="C3385" i="4"/>
  <c r="B3385" i="4"/>
  <c r="K3384" i="4"/>
  <c r="C3384" i="4"/>
  <c r="B3384" i="4"/>
  <c r="P3383" i="4"/>
  <c r="K3383" i="4"/>
  <c r="C3383" i="4"/>
  <c r="B3383" i="4"/>
  <c r="P3382" i="4"/>
  <c r="K3382" i="4"/>
  <c r="L3382" i="4" s="1"/>
  <c r="C3382" i="4"/>
  <c r="B3382" i="4"/>
  <c r="P3381" i="4"/>
  <c r="K3381" i="4"/>
  <c r="C3381" i="4"/>
  <c r="B3381" i="4"/>
  <c r="P3380" i="4"/>
  <c r="K3380" i="4"/>
  <c r="C3380" i="4"/>
  <c r="B3380" i="4"/>
  <c r="P3379" i="4"/>
  <c r="K3379" i="4"/>
  <c r="C3379" i="4"/>
  <c r="B3379" i="4"/>
  <c r="P3378" i="4"/>
  <c r="K3378" i="4"/>
  <c r="L3378" i="4" s="1"/>
  <c r="C3378" i="4"/>
  <c r="B3378" i="4"/>
  <c r="P3377" i="4"/>
  <c r="K3377" i="4"/>
  <c r="C3377" i="4"/>
  <c r="B3377" i="4"/>
  <c r="P3376" i="4"/>
  <c r="K3376" i="4"/>
  <c r="C3376" i="4"/>
  <c r="B3376" i="4"/>
  <c r="P3375" i="4"/>
  <c r="K3375" i="4"/>
  <c r="C3375" i="4"/>
  <c r="B3375" i="4"/>
  <c r="P3374" i="4"/>
  <c r="K3374" i="4"/>
  <c r="L3374" i="4" s="1"/>
  <c r="C3374" i="4"/>
  <c r="B3374" i="4"/>
  <c r="P3373" i="4"/>
  <c r="K3373" i="4"/>
  <c r="C3373" i="4"/>
  <c r="B3373" i="4"/>
  <c r="P3372" i="4"/>
  <c r="K3372" i="4"/>
  <c r="C3372" i="4"/>
  <c r="B3372" i="4"/>
  <c r="P3371" i="4"/>
  <c r="K3371" i="4"/>
  <c r="C3371" i="4"/>
  <c r="B3371" i="4"/>
  <c r="P3370" i="4"/>
  <c r="K3370" i="4"/>
  <c r="L3370" i="4" s="1"/>
  <c r="C3370" i="4"/>
  <c r="B3370" i="4"/>
  <c r="P3369" i="4"/>
  <c r="K3369" i="4"/>
  <c r="C3369" i="4"/>
  <c r="B3369" i="4"/>
  <c r="P3368" i="4"/>
  <c r="K3368" i="4"/>
  <c r="C3368" i="4"/>
  <c r="B3368" i="4"/>
  <c r="K3367" i="4"/>
  <c r="C3367" i="4"/>
  <c r="B3367" i="4"/>
  <c r="K3366" i="4"/>
  <c r="C3366" i="4"/>
  <c r="B3366" i="4"/>
  <c r="K3365" i="4"/>
  <c r="C3365" i="4"/>
  <c r="B3365" i="4"/>
  <c r="K3364" i="4"/>
  <c r="C3364" i="4"/>
  <c r="B3364" i="4"/>
  <c r="P3363" i="4"/>
  <c r="K3363" i="4"/>
  <c r="C3363" i="4"/>
  <c r="B3363" i="4"/>
  <c r="P3362" i="4"/>
  <c r="K3362" i="4"/>
  <c r="M3362" i="4" s="1"/>
  <c r="C3362" i="4"/>
  <c r="B3362" i="4"/>
  <c r="P3361" i="4"/>
  <c r="K3361" i="4"/>
  <c r="C3361" i="4"/>
  <c r="B3361" i="4"/>
  <c r="P3360" i="4"/>
  <c r="K3360" i="4"/>
  <c r="C3360" i="4"/>
  <c r="B3360" i="4"/>
  <c r="P3359" i="4"/>
  <c r="K3359" i="4"/>
  <c r="C3359" i="4"/>
  <c r="B3359" i="4"/>
  <c r="P3358" i="4"/>
  <c r="K3358" i="4"/>
  <c r="L3358" i="4" s="1"/>
  <c r="C3358" i="4"/>
  <c r="B3358" i="4"/>
  <c r="P3357" i="4"/>
  <c r="K3357" i="4"/>
  <c r="M3357" i="4" s="1"/>
  <c r="C3357" i="4"/>
  <c r="B3357" i="4"/>
  <c r="K3356" i="4"/>
  <c r="C3356" i="4"/>
  <c r="B3356" i="4"/>
  <c r="K3355" i="4"/>
  <c r="L3355" i="4" s="1"/>
  <c r="C3355" i="4"/>
  <c r="B3355" i="4"/>
  <c r="K3354" i="4"/>
  <c r="L3354" i="4" s="1"/>
  <c r="C3354" i="4"/>
  <c r="B3354" i="4"/>
  <c r="K3353" i="4"/>
  <c r="M3353" i="4" s="1"/>
  <c r="C3353" i="4"/>
  <c r="B3353" i="4"/>
  <c r="K3352" i="4"/>
  <c r="C3352" i="4"/>
  <c r="B3352" i="4"/>
  <c r="K3351" i="4"/>
  <c r="C3351" i="4"/>
  <c r="B3351" i="4"/>
  <c r="K3350" i="4"/>
  <c r="C3350" i="4"/>
  <c r="B3350" i="4"/>
  <c r="K3349" i="4"/>
  <c r="L3349" i="4" s="1"/>
  <c r="C3349" i="4"/>
  <c r="B3349" i="4"/>
  <c r="P3348" i="4"/>
  <c r="K3348" i="4"/>
  <c r="C3348" i="4"/>
  <c r="B3348" i="4"/>
  <c r="P3347" i="4"/>
  <c r="K3347" i="4"/>
  <c r="C3347" i="4"/>
  <c r="B3347" i="4"/>
  <c r="P3346" i="4"/>
  <c r="K3346" i="4"/>
  <c r="C3346" i="4"/>
  <c r="B3346" i="4"/>
  <c r="P3345" i="4"/>
  <c r="K3345" i="4"/>
  <c r="L3345" i="4" s="1"/>
  <c r="C3345" i="4"/>
  <c r="B3345" i="4"/>
  <c r="P3344" i="4"/>
  <c r="K3344" i="4"/>
  <c r="C3344" i="4"/>
  <c r="B3344" i="4"/>
  <c r="P3343" i="4"/>
  <c r="K3343" i="4"/>
  <c r="C3343" i="4"/>
  <c r="B3343" i="4"/>
  <c r="K3342" i="4"/>
  <c r="C3342" i="4"/>
  <c r="B3342" i="4"/>
  <c r="K3341" i="4"/>
  <c r="M3341" i="4" s="1"/>
  <c r="C3341" i="4"/>
  <c r="B3341" i="4"/>
  <c r="K3340" i="4"/>
  <c r="C3340" i="4"/>
  <c r="B3340" i="4"/>
  <c r="P3339" i="4"/>
  <c r="K3339" i="4"/>
  <c r="C3339" i="4"/>
  <c r="B3339" i="4"/>
  <c r="P3338" i="4"/>
  <c r="K3338" i="4"/>
  <c r="C3338" i="4"/>
  <c r="B3338" i="4"/>
  <c r="P3337" i="4"/>
  <c r="K3337" i="4"/>
  <c r="M3337" i="4" s="1"/>
  <c r="C3337" i="4"/>
  <c r="B3337" i="4"/>
  <c r="P3336" i="4"/>
  <c r="K3336" i="4"/>
  <c r="C3336" i="4"/>
  <c r="B3336" i="4"/>
  <c r="Q3684" i="4" l="1"/>
  <c r="Q3685" i="4" s="1"/>
  <c r="Q3686" i="4" s="1"/>
  <c r="Q3687" i="4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M3374" i="4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913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913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917" i="4"/>
  <c r="O3920" i="4" s="1"/>
  <c r="P2238" i="4"/>
  <c r="P3913" i="4" l="1"/>
  <c r="Q391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<sst xmlns="http://schemas.openxmlformats.org/spreadsheetml/2006/main" count="20770" uniqueCount="3713">
  <si>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</si>
  <si>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</si>
  <si>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</si>
  <si>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</si>
  <si>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</si>
  <si>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</si>
  <si>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</si>
  <si>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</si>
  <si>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</si>
  <si>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</si>
  <si>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</si>
  <si>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</si>
  <si>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</si>
  <si>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</si>
  <si>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</si>
  <si>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</si>
  <si>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</si>
  <si>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</si>
  <si>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</si>
  <si>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</si>
  <si>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</si>
  <si>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</si>
  <si>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</si>
  <si>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</si>
  <si>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</si>
  <si>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</si>
  <si>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</si>
  <si>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</si>
  <si>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</si>
  <si>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</si>
  <si>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</si>
  <si>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</si>
  <si>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</si>
  <si>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</si>
  <si>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</si>
  <si>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</si>
  <si>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</si>
  <si>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</si>
  <si>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</si>
  <si>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</si>
  <si>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</si>
  <si>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</si>
  <si>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</si>
  <si>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</si>
  <si>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</si>
  <si>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</si>
  <si>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</si>
  <si>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</si>
  <si>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</si>
  <si>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</si>
  <si>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</si>
  <si>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</si>
  <si>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</si>
  <si>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</si>
  <si>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</si>
  <si>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</si>
  <si>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</si>
  <si>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</si>
  <si>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</si>
  <si>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</si>
  <si>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</si>
  <si>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</si>
  <si>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</si>
  <si>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</si>
  <si>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</si>
  <si>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</si>
  <si>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</si>
  <si>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</si>
  <si>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</si>
  <si>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</si>
  <si>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</si>
  <si>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</si>
  <si>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</si>
  <si>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</si>
  <si>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</si>
  <si>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</si>
  <si>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</si>
  <si>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</si>
  <si>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</si>
  <si>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</si>
  <si>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</si>
  <si>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</si>
  <si>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</si>
  <si>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</si>
  <si>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</si>
  <si>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</si>
  <si>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</si>
  <si>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</si>
  <si>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</si>
  <si>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</si>
  <si>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</si>
  <si>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</si>
  <si>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</si>
  <si>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</si>
  <si>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</si>
  <si>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</si>
  <si>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</si>
  <si>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</si>
  <si>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</si>
  <si>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</si>
  <si>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</si>
  <si>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</si>
  <si>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</si>
  <si>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</si>
  <si>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</si>
  <si>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</si>
  <si>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</si>
  <si>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</si>
  <si>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</si>
  <si>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</si>
  <si>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</si>
  <si>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</si>
  <si>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</si>
  <si>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</si>
  <si>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</si>
  <si>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</si>
  <si>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</si>
  <si>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</si>
  <si>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</si>
  <si>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</si>
  <si>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</si>
  <si>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</si>
  <si>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</si>
  <si>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</si>
  <si>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</si>
  <si>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</si>
  <si>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</si>
  <si>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</si>
  <si>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</si>
  <si>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</si>
  <si>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</si>
  <si>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</si>
  <si>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</si>
  <si>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</si>
  <si>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</si>
  <si>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</si>
  <si>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</si>
  <si>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</si>
  <si>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</si>
  <si>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</si>
  <si>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</si>
  <si>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</si>
  <si>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</si>
  <si>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</si>
  <si>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</si>
  <si>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</si>
  <si>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</si>
  <si>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</si>
  <si>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</si>
  <si>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</si>
  <si>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</si>
  <si>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</si>
  <si>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</si>
  <si>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</si>
  <si>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</si>
  <si>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</si>
  <si>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</si>
  <si>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</si>
  <si>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</si>
  <si>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</si>
  <si>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</si>
  <si>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</si>
  <si>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</si>
  <si>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</si>
  <si>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</si>
  <si>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</si>
  <si>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</si>
  <si>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</si>
  <si>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</si>
  <si>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</si>
  <si>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</si>
  <si>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</si>
  <si>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</si>
  <si>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</si>
  <si>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</si>
  <si>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</si>
  <si>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</si>
  <si>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</si>
  <si>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</si>
  <si>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</si>
  <si>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</si>
  <si>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</si>
  <si>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</si>
  <si>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</si>
  <si>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</si>
  <si>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</si>
  <si>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</si>
  <si>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</si>
  <si>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</si>
  <si>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</si>
  <si>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</si>
  <si>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</si>
  <si>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</si>
  <si>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</si>
  <si>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</si>
  <si>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</si>
  <si>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</si>
  <si>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</si>
  <si>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</si>
  <si>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</si>
  <si>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</si>
  <si>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</si>
  <si>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</si>
  <si>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</si>
  <si>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</si>
  <si>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</si>
  <si>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</si>
  <si>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</si>
  <si>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</si>
  <si>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</si>
  <si>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</si>
  <si>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</si>
  <si>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</si>
  <si>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</si>
  <si>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</si>
  <si>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</si>
  <si>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</si>
  <si>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</si>
  <si>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</si>
  <si>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</si>
  <si>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</si>
  <si>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</si>
  <si>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</si>
  <si>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</si>
  <si>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</si>
  <si>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</si>
  <si>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</si>
  <si>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</si>
  <si>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</si>
  <si>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</si>
  <si>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</si>
  <si>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</si>
  <si>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</si>
  <si>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</si>
  <si>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</si>
  <si>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</si>
  <si>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</si>
  <si>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</si>
  <si>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</si>
  <si>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</si>
  <si>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</si>
  <si>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</si>
  <si>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</si>
  <si>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</si>
  <si>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</si>
  <si>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</si>
  <si>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</si>
  <si>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</si>
  <si>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</si>
  <si>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</si>
  <si>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</si>
  <si>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</si>
  <si>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</si>
  <si>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</si>
  <si>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</si>
  <si>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</si>
  <si>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</si>
  <si>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</si>
  <si>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</si>
  <si>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</si>
  <si>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</si>
  <si>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</si>
  <si>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</si>
  <si>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</si>
  <si>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</si>
  <si>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</si>
  <si>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</si>
  <si>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</si>
  <si>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</si>
  <si>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</si>
  <si>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</si>
  <si>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</si>
  <si>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</si>
  <si>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</si>
  <si>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</si>
  <si>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</si>
  <si>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</si>
  <si>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</si>
  <si>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</si>
  <si>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</si>
  <si>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</si>
  <si>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</si>
  <si>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</si>
  <si>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</si>
  <si>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</si>
  <si>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</si>
  <si>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</si>
  <si>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</si>
  <si>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</si>
  <si>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</si>
  <si>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</si>
  <si>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</si>
  <si>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</si>
  <si>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</si>
  <si>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</si>
  <si>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</si>
  <si>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</si>
  <si>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</si>
  <si>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</si>
  <si>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</si>
  <si>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</si>
  <si>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</si>
  <si>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</si>
  <si>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</si>
  <si>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</si>
  <si>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</si>
  <si>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</si>
  <si>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</si>
  <si>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</si>
  <si>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</si>
  <si>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</si>
  <si>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</si>
  <si>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</si>
  <si>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</si>
  <si>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</si>
  <si>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</si>
  <si>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</si>
  <si>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</si>
  <si>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</si>
  <si>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</si>
  <si>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</si>
  <si>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</si>
  <si>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</si>
  <si>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</si>
  <si>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</si>
  <si>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</si>
  <si>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</si>
  <si>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</si>
  <si>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</si>
  <si>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</si>
  <si>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</si>
  <si>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</si>
  <si>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</si>
  <si>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</si>
  <si>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</si>
  <si>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</si>
  <si>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</si>
  <si>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</si>
  <si>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</si>
  <si>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</si>
  <si>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</si>
  <si>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</si>
  <si>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</si>
  <si>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</si>
  <si>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</si>
  <si>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</si>
  <si>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</si>
  <si>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</si>
  <si>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</si>
  <si>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</si>
  <si>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</si>
  <si>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</si>
  <si>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</si>
  <si>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</si>
  <si>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</si>
  <si>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</si>
  <si>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</si>
  <si>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</si>
  <si>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</si>
  <si>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</si>
  <si>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</si>
  <si>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</si>
  <si>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</si>
  <si>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</si>
  <si>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</si>
  <si>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</si>
  <si>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</si>
  <si>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</si>
  <si>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</si>
  <si>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</si>
  <si>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</si>
  <si>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</si>
  <si>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</si>
  <si>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</si>
  <si>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</si>
  <si>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</si>
  <si>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</si>
  <si>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</si>
  <si>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</si>
  <si>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</si>
  <si>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</si>
  <si>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</si>
  <si>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</si>
  <si>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</si>
  <si>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</si>
  <si>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</si>
  <si>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</si>
  <si>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</si>
  <si>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</si>
  <si>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</si>
  <si>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</si>
  <si>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</si>
  <si>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</si>
  <si>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</si>
  <si>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</si>
  <si>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</si>
  <si>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</si>
  <si>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</si>
  <si>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</si>
  <si>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</si>
  <si>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</si>
  <si>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</si>
  <si>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</si>
  <si>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</si>
  <si>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</si>
  <si>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</si>
  <si>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</si>
  <si>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</si>
  <si>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</si>
  <si>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</si>
  <si>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</si>
  <si>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</si>
  <si>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</si>
  <si>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</si>
  <si>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</si>
  <si>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</si>
  <si>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</si>
  <si>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</si>
  <si>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</si>
  <si>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</si>
  <si>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</si>
  <si>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</si>
  <si>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</si>
  <si>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</si>
  <si>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</si>
  <si>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</si>
  <si>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</si>
  <si>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</si>
  <si>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</si>
  <si>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</si>
  <si>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</si>
  <si>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</si>
  <si>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</si>
  <si>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</si>
  <si>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</si>
  <si>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</si>
  <si>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</si>
  <si>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</si>
  <si>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</si>
  <si>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</si>
  <si>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</si>
  <si>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</si>
  <si>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</si>
  <si>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</si>
  <si>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</si>
  <si>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</si>
  <si>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</si>
  <si>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</si>
  <si>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</si>
  <si>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</si>
  <si>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</si>
  <si>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</si>
  <si>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</si>
  <si>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</si>
  <si>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</si>
  <si>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</si>
  <si>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</si>
  <si>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</si>
  <si>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</si>
  <si>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</si>
  <si>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</si>
  <si>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</si>
  <si>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</si>
  <si>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</si>
  <si>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</si>
  <si>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</si>
  <si>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</si>
  <si>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</si>
  <si>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</si>
  <si>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</si>
  <si>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</si>
  <si>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</si>
  <si>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</si>
  <si>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</si>
  <si>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</si>
  <si>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</si>
  <si>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</si>
  <si>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</si>
  <si>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</si>
  <si>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</si>
  <si>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</si>
  <si>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</si>
  <si>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</si>
  <si>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</si>
  <si>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</si>
  <si>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</si>
  <si>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</si>
  <si>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</si>
  <si>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</si>
  <si>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</si>
  <si>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</si>
  <si>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</si>
  <si>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</si>
  <si>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</si>
  <si>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</si>
  <si>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</si>
  <si>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</si>
  <si>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</si>
  <si>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</si>
  <si>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</si>
  <si>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</si>
  <si>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</si>
  <si>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</si>
  <si>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</si>
  <si>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</si>
  <si>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</si>
  <si>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</si>
  <si>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</si>
  <si>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</si>
  <si>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</si>
  <si>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</si>
  <si>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</si>
  <si>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</si>
  <si>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</si>
  <si>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</si>
  <si>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</si>
  <si>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</si>
  <si>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</si>
  <si>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</si>
  <si>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</si>
  <si>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</si>
  <si>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</si>
  <si>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</si>
  <si>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</si>
  <si>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</si>
  <si>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</si>
  <si>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</si>
  <si>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</si>
  <si>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</si>
  <si>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</si>
  <si>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</si>
  <si>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</si>
  <si>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</si>
  <si>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</si>
  <si>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</si>
  <si>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</si>
  <si>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</si>
  <si>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</si>
  <si>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</si>
  <si>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</si>
  <si>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</si>
  <si>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</si>
  <si>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</si>
  <si>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</si>
  <si>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</si>
  <si>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</si>
  <si>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</si>
  <si>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</si>
  <si>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</si>
  <si>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</si>
  <si>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</si>
  <si>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</si>
  <si>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</si>
  <si>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</si>
  <si>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</si>
  <si>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</si>
  <si>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</si>
  <si>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</si>
  <si>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</si>
  <si>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</si>
  <si>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</si>
  <si>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</si>
  <si>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</si>
  <si>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</si>
  <si>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</si>
  <si>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</si>
  <si>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</si>
  <si>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</si>
  <si>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</si>
  <si>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</si>
  <si>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</si>
  <si>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</si>
  <si>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</si>
  <si>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</si>
  <si>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</si>
  <si>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</si>
  <si>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</si>
  <si>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</si>
  <si>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</si>
  <si>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</si>
  <si>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</si>
  <si>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</si>
  <si>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</si>
  <si>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</si>
  <si>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</si>
  <si>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</si>
  <si>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</si>
  <si>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</si>
  <si>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</si>
  <si>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</si>
  <si>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</si>
  <si>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</si>
  <si>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</si>
  <si>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</si>
  <si>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</si>
  <si>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</si>
  <si>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</si>
  <si>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</si>
  <si>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</si>
  <si>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</si>
  <si>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</si>
  <si>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</si>
  <si>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</si>
  <si>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</si>
  <si>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</si>
  <si>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</si>
  <si>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</si>
  <si>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</si>
  <si>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</si>
  <si>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</si>
  <si>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</si>
  <si>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</si>
  <si>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</si>
  <si>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</si>
  <si>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</si>
  <si>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</si>
  <si>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</si>
  <si>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</si>
  <si>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</si>
  <si>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</si>
  <si>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</si>
  <si>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</si>
  <si>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</si>
  <si>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</si>
  <si>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</si>
  <si>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</si>
  <si>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</si>
  <si>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</si>
  <si>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</si>
  <si>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</si>
  <si>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</si>
  <si>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</si>
  <si>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</si>
  <si>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</si>
  <si>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</si>
  <si>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</si>
  <si>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</si>
  <si>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</si>
  <si>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</si>
  <si>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</si>
  <si>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</si>
  <si>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</si>
  <si>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</si>
  <si>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</si>
  <si>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</si>
  <si>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</si>
  <si>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</si>
  <si>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</si>
  <si>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</si>
  <si>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</si>
  <si>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</si>
  <si>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</si>
  <si>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</si>
  <si>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</si>
  <si>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</si>
  <si>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</si>
  <si>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</si>
  <si>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</si>
  <si>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</si>
  <si>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</si>
  <si>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</si>
  <si>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</si>
  <si>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</si>
  <si>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</si>
  <si>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</si>
  <si>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</si>
  <si>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</si>
  <si>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</si>
  <si>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</si>
  <si>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</si>
  <si>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</si>
  <si>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</si>
  <si>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</si>
  <si>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</si>
  <si>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</si>
  <si>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</si>
  <si>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</si>
  <si>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</si>
  <si>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</si>
  <si>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</si>
  <si>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</si>
  <si>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</si>
  <si>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</si>
  <si>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</si>
  <si>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</si>
  <si>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</si>
  <si>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</si>
  <si>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</si>
  <si>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</si>
  <si>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</si>
  <si>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</si>
  <si>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</si>
  <si>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</si>
  <si>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</si>
  <si>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</si>
  <si>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</si>
  <si>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</si>
  <si>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</si>
  <si>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</si>
  <si>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</si>
  <si>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</si>
  <si>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</si>
  <si>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</si>
  <si>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</si>
  <si>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</si>
  <si>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</si>
  <si>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</si>
  <si>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</si>
  <si>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</si>
  <si>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</si>
  <si>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</si>
  <si>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</si>
  <si>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</si>
  <si>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</si>
  <si>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</si>
  <si>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</si>
  <si>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</si>
  <si>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</si>
  <si>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</si>
  <si>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</si>
  <si>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</si>
  <si>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</si>
  <si>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</si>
  <si>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</si>
  <si>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</si>
  <si>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</si>
  <si>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</si>
  <si>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</si>
  <si>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</si>
  <si>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</si>
  <si>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</si>
  <si>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</si>
  <si>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</si>
  <si>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</si>
  <si>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</si>
  <si>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</si>
  <si>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</si>
  <si>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</si>
  <si>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</si>
  <si>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</si>
  <si>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</si>
  <si>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</si>
  <si>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</si>
  <si>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</si>
  <si>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</si>
  <si>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</si>
  <si>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</si>
  <si>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</si>
  <si>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</si>
  <si>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</si>
  <si>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</si>
  <si>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</si>
  <si>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</si>
  <si>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</si>
  <si>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</si>
  <si>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</si>
  <si>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</si>
  <si>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</si>
  <si>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</si>
  <si>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</si>
  <si>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</si>
  <si>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</si>
  <si>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</si>
  <si>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</si>
  <si>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</si>
  <si>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</si>
  <si>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</si>
  <si>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</si>
  <si>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</si>
  <si>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</si>
  <si>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</si>
  <si>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</si>
  <si>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</si>
  <si>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</si>
  <si>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</si>
  <si>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</si>
  <si>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</si>
  <si>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</si>
  <si>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</si>
  <si>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</si>
  <si>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</si>
  <si>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</si>
  <si>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</si>
  <si>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</si>
  <si>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</si>
  <si>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</si>
  <si>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</si>
  <si>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</si>
  <si>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</si>
  <si>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</si>
  <si>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</si>
  <si>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</si>
  <si>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</si>
  <si>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</si>
  <si>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</si>
  <si>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</si>
  <si>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</si>
  <si>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</si>
  <si>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</si>
  <si>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</si>
  <si>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</si>
  <si>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</si>
  <si>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</si>
  <si>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</si>
  <si>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</si>
  <si>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</si>
  <si>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</si>
  <si>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</si>
  <si>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</si>
  <si>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</si>
  <si>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</si>
  <si>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</si>
  <si>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</si>
  <si>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</si>
  <si>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</si>
  <si>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</si>
  <si>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</si>
  <si>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</si>
  <si>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</si>
  <si>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</si>
  <si>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</si>
  <si>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</si>
  <si>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</si>
  <si>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</si>
  <si>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</si>
  <si>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</si>
  <si>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</si>
  <si>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</si>
  <si>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</si>
  <si>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</si>
  <si>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</si>
  <si>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</si>
  <si>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</si>
  <si>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</si>
  <si>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</si>
  <si>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</si>
  <si>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</si>
  <si>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</si>
  <si>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</si>
  <si>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</si>
  <si>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</si>
  <si>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</si>
  <si>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</si>
  <si>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</si>
  <si>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</si>
  <si>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</si>
  <si>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</si>
  <si>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</si>
  <si>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</si>
  <si>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</si>
  <si>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</si>
  <si>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</si>
  <si>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</si>
  <si>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</si>
  <si>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</si>
  <si>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</si>
  <si>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</si>
  <si>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</si>
  <si>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</si>
  <si>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</si>
  <si>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</si>
  <si>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</si>
  <si>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</si>
  <si>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</si>
  <si>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</si>
  <si>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</si>
  <si>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</si>
  <si>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</si>
  <si>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</si>
  <si>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</si>
  <si>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</si>
  <si>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</si>
  <si>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</si>
  <si>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</si>
  <si>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</si>
  <si>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</si>
  <si>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</si>
  <si>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</si>
  <si>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</si>
  <si>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</si>
  <si>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</si>
  <si>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</si>
  <si>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</si>
  <si>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</si>
  <si>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</si>
  <si>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</si>
  <si>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</si>
  <si>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</si>
  <si>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</si>
  <si>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</si>
  <si>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</si>
  <si>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</si>
  <si>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</si>
  <si>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</si>
  <si>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</si>
  <si>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</si>
  <si>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</si>
  <si>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</si>
  <si>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</si>
  <si>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</si>
  <si>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</si>
  <si>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</si>
  <si>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</si>
  <si>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</si>
  <si>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</si>
  <si>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</si>
  <si>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</si>
  <si>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</si>
  <si>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</si>
  <si>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</si>
  <si>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</si>
  <si>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</si>
  <si>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</si>
  <si>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</si>
  <si>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</si>
  <si>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</si>
  <si>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</si>
  <si>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</si>
  <si>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</si>
  <si>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</si>
  <si>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</si>
  <si>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</si>
  <si>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</si>
  <si>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</si>
  <si>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</si>
  <si>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</si>
  <si>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</si>
  <si>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</si>
  <si>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</si>
  <si>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</si>
  <si>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</si>
  <si>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</si>
  <si>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</si>
  <si>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</si>
  <si>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</si>
  <si>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</si>
  <si>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</si>
  <si>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</si>
  <si>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</si>
  <si>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</si>
  <si>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</si>
  <si>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</si>
  <si>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</si>
  <si>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</si>
  <si>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</si>
  <si>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</si>
  <si>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</si>
  <si>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</si>
  <si>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</si>
  <si>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</si>
  <si>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</si>
  <si>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</si>
  <si>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</si>
  <si>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</si>
  <si>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</si>
  <si>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</si>
  <si>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</si>
  <si>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</si>
  <si>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</si>
  <si>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</si>
  <si>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</si>
  <si>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</si>
  <si>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</si>
  <si>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</si>
  <si>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</si>
  <si>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</si>
  <si>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</si>
  <si>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</si>
  <si>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</si>
  <si>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</si>
  <si>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</si>
  <si>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</si>
  <si>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</si>
  <si>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</si>
  <si>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</si>
  <si>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</si>
  <si>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</si>
  <si>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</si>
  <si>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</si>
  <si>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</si>
  <si>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</si>
  <si>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</si>
  <si>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</si>
  <si>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</si>
  <si>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</si>
  <si>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</si>
  <si>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</si>
  <si>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</si>
  <si>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</si>
  <si>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</si>
  <si>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</si>
  <si>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</si>
  <si>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</si>
  <si>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</si>
  <si>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</si>
  <si>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</si>
  <si>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</si>
  <si>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</si>
  <si>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</si>
  <si>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</si>
  <si>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</si>
  <si>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</si>
  <si>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</si>
  <si>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</si>
  <si>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</si>
  <si>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</si>
  <si>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</si>
  <si>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</si>
  <si>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</si>
  <si>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</si>
  <si>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</si>
  <si>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</si>
  <si>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</si>
  <si>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</si>
  <si>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</si>
  <si>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</si>
  <si>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</si>
  <si>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</si>
  <si>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</si>
  <si>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</si>
  <si>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</si>
  <si>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</si>
  <si>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</si>
  <si>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</si>
  <si>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</si>
  <si>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</si>
  <si>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</si>
  <si>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</si>
  <si>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</si>
  <si>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</si>
  <si>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</si>
  <si>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</si>
  <si>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</si>
  <si>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</si>
  <si>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</si>
  <si>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</si>
  <si>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</si>
  <si>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</si>
  <si>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</si>
  <si>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</si>
  <si>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</si>
  <si>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</si>
  <si>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</si>
  <si>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</si>
  <si>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</si>
  <si>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</si>
  <si>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</si>
  <si>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</si>
  <si>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</si>
  <si>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</si>
  <si>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</si>
  <si>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</si>
  <si>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</si>
  <si>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</si>
  <si>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</si>
  <si>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</si>
  <si>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</si>
  <si>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</si>
  <si>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</si>
  <si>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</si>
  <si>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</si>
  <si>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</si>
  <si>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</si>
  <si>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</si>
  <si>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</si>
  <si>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</si>
  <si>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</si>
  <si>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</si>
  <si>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</si>
  <si>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</si>
  <si>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</si>
  <si>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</si>
  <si>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</si>
  <si>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</si>
  <si>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</si>
  <si>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</si>
  <si>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</si>
  <si>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</si>
  <si>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</si>
  <si>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</si>
  <si>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</si>
  <si>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</si>
  <si>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</si>
  <si>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</si>
  <si>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</si>
  <si>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</si>
  <si>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</si>
  <si>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</si>
  <si>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</si>
  <si>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</si>
  <si>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</si>
  <si>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</si>
  <si>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</si>
  <si>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</si>
  <si>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</si>
  <si>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</si>
  <si>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</si>
  <si>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</si>
  <si>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</si>
  <si>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</si>
  <si>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</si>
  <si>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</si>
  <si>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</si>
  <si>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</si>
  <si>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</si>
  <si>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</si>
  <si>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</si>
  <si>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</si>
  <si>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</si>
  <si>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</si>
  <si>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</si>
  <si>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</si>
  <si>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</si>
  <si>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</si>
  <si>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</si>
  <si>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</si>
  <si>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</si>
  <si>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</si>
  <si>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</si>
  <si>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</si>
  <si>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</si>
  <si>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</si>
  <si>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</si>
  <si>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</si>
  <si>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</si>
  <si>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</si>
  <si>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</si>
  <si>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</si>
  <si>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</si>
  <si>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</si>
  <si>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</si>
  <si>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</si>
  <si>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</si>
  <si>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</si>
  <si>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</si>
  <si>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</si>
  <si>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</si>
  <si>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</si>
  <si>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</si>
  <si>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</si>
  <si>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</si>
  <si>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</si>
  <si>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</si>
  <si>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</si>
  <si>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</si>
  <si>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</si>
  <si>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</si>
  <si>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</si>
  <si>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</si>
  <si>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</si>
  <si>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</si>
  <si>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</si>
  <si>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</si>
  <si>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</si>
  <si>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</si>
  <si>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</si>
  <si>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</si>
  <si>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</si>
  <si>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</si>
  <si>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</si>
  <si>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</si>
  <si>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</si>
  <si>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</si>
  <si>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</si>
  <si>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</si>
  <si>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</si>
  <si>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</si>
  <si>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</si>
  <si>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</si>
  <si>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</si>
  <si>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</si>
  <si>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</si>
  <si>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</si>
  <si>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</si>
  <si>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</si>
  <si>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</si>
  <si>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</si>
  <si>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</si>
  <si>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</si>
  <si>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</si>
  <si>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</si>
  <si>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</si>
  <si>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</si>
  <si>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</si>
  <si>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</si>
  <si>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</si>
  <si>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</si>
  <si>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</si>
  <si>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</si>
  <si>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</si>
  <si>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</si>
  <si>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</si>
  <si>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</si>
  <si>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</si>
  <si>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</si>
  <si>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</si>
  <si>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</si>
  <si>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</si>
  <si>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</si>
  <si>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</si>
  <si>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</si>
  <si>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</si>
  <si>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</si>
  <si>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</si>
  <si>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</si>
  <si>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</si>
  <si>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</si>
  <si>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</si>
  <si>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</si>
  <si>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</si>
  <si>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</si>
  <si>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</si>
  <si>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</si>
  <si>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</si>
  <si>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</si>
  <si>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</si>
  <si>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</si>
  <si>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</si>
  <si>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</si>
  <si>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</si>
  <si>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</si>
  <si>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</si>
  <si>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</si>
  <si>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</si>
  <si>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</si>
  <si>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</si>
  <si>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</si>
  <si>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</si>
  <si>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</si>
  <si>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</si>
  <si>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</si>
  <si>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</si>
  <si>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</si>
  <si>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</si>
  <si>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</si>
  <si>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</si>
  <si>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</si>
  <si>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</si>
  <si>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</si>
  <si>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</si>
  <si>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</si>
  <si>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</si>
  <si>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</si>
  <si>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</si>
  <si>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</si>
  <si>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</si>
  <si>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</si>
  <si>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</si>
  <si>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</si>
  <si>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</si>
  <si>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</si>
  <si>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</si>
  <si>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</si>
  <si>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</si>
  <si>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</si>
  <si>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</si>
  <si>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</si>
  <si>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</si>
  <si>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</si>
  <si>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</si>
  <si>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</si>
  <si>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</si>
  <si>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</si>
  <si>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</si>
  <si>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</si>
  <si>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</si>
  <si>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</si>
  <si>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</si>
  <si>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</si>
  <si>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</si>
  <si>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</si>
  <si>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</si>
  <si>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</si>
  <si>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</si>
  <si>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</si>
  <si>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</si>
  <si>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</si>
  <si>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</si>
  <si>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</si>
  <si>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</si>
  <si>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</si>
  <si>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</si>
  <si>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</si>
  <si>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</si>
  <si>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</si>
  <si>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</si>
  <si>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</si>
  <si>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</si>
  <si>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</si>
  <si>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</si>
  <si>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</si>
  <si>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</si>
  <si>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</si>
  <si>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</si>
  <si>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</si>
  <si>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</si>
  <si>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</si>
  <si>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</si>
  <si>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</si>
  <si>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</si>
  <si>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</si>
  <si>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</si>
  <si>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</si>
  <si>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</si>
  <si>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</si>
  <si>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</si>
  <si>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</si>
  <si>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</si>
  <si>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</si>
  <si>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</si>
  <si>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</si>
  <si>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</si>
  <si>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</si>
  <si>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</si>
  <si>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</si>
  <si>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</si>
  <si>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</si>
  <si>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</si>
  <si>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</si>
  <si>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</si>
  <si>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</si>
  <si>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</si>
  <si>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</si>
  <si>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</si>
  <si>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</si>
  <si>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</si>
  <si>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</si>
  <si>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</si>
  <si>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</si>
  <si>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</si>
  <si>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</si>
  <si>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</si>
  <si>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</si>
  <si>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</si>
  <si>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</si>
  <si>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</si>
  <si>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</si>
  <si>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</si>
  <si>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</si>
  <si>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</si>
  <si>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</si>
  <si>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</si>
  <si>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</si>
  <si>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</si>
  <si>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</si>
  <si>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</si>
  <si>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</si>
  <si>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</si>
  <si>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</si>
  <si>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</si>
  <si>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</si>
  <si>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</si>
  <si>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</si>
  <si>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</si>
  <si>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</si>
  <si>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</si>
  <si>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</si>
  <si>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</si>
  <si>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</si>
  <si>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</si>
  <si>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</si>
  <si>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</si>
  <si>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</si>
  <si>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</si>
  <si>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</si>
  <si>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</si>
  <si>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</si>
  <si>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</si>
  <si>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</si>
  <si>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</si>
  <si>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</si>
  <si>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</si>
  <si>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</si>
  <si>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</si>
  <si>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</si>
  <si>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</si>
  <si>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</si>
  <si>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</si>
  <si>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</si>
  <si>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</si>
  <si>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</si>
  <si>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</si>
  <si>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</si>
  <si>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</si>
  <si>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</si>
  <si>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</si>
  <si>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</si>
  <si>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</si>
  <si>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</si>
  <si>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</si>
  <si>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</si>
  <si>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</si>
  <si>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</si>
  <si>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</si>
  <si>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</si>
  <si>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</si>
  <si>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</si>
  <si>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</si>
  <si>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</si>
  <si>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</si>
  <si>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</si>
  <si>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</si>
  <si>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</si>
  <si>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</si>
  <si>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</si>
  <si>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</si>
  <si>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</si>
  <si>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</si>
  <si>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</si>
  <si>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</si>
  <si>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</si>
  <si>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</si>
  <si>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</si>
  <si>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</si>
  <si>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</si>
  <si>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</si>
  <si>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</si>
  <si>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</si>
  <si>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</si>
  <si>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</si>
  <si>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</si>
  <si>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</si>
  <si>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</si>
  <si>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</si>
  <si>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</si>
  <si>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</si>
  <si>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</si>
  <si>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</si>
  <si>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</si>
  <si>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</si>
  <si>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</si>
  <si>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</si>
  <si>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</si>
  <si>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</si>
  <si>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</si>
  <si>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</si>
  <si>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</si>
  <si>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</si>
  <si>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</si>
  <si>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</si>
  <si>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</si>
  <si>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</si>
  <si>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</si>
  <si>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</si>
  <si>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</si>
  <si>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</si>
  <si>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</si>
  <si>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</si>
  <si>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</si>
  <si>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</si>
  <si>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</si>
  <si>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</si>
  <si>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</si>
  <si>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</si>
  <si>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</si>
  <si>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</si>
  <si>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</si>
  <si>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</si>
  <si>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</si>
  <si>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</si>
  <si>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</si>
  <si>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</si>
  <si>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</si>
  <si>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</si>
  <si>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</si>
  <si>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</si>
  <si>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</si>
  <si>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</si>
  <si>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</si>
  <si>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</si>
  <si>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</si>
  <si>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</si>
  <si>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</si>
  <si>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</si>
  <si>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</si>
  <si>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</si>
  <si>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</si>
  <si>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</si>
  <si>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</si>
  <si>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</si>
  <si>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</si>
  <si>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</si>
  <si>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</si>
  <si>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</si>
  <si>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</si>
  <si>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</si>
  <si>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</si>
  <si>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</si>
  <si>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</si>
  <si>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</si>
  <si>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</si>
  <si>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</si>
  <si>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</si>
  <si>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</si>
  <si>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</si>
  <si>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</si>
  <si>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</si>
  <si>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</si>
  <si>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</si>
  <si>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</si>
  <si>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</si>
  <si>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</si>
  <si>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</si>
  <si>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</si>
  <si>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</si>
  <si>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</si>
  <si>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</si>
  <si>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</si>
  <si>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</si>
  <si>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</si>
  <si>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</si>
  <si>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</si>
  <si>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</si>
  <si>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</si>
  <si>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</si>
  <si>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</si>
  <si>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</si>
  <si>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</si>
  <si>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</si>
  <si>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</si>
  <si>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</si>
  <si>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</si>
  <si>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</si>
  <si>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</si>
  <si>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</si>
  <si>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</si>
  <si>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</si>
  <si>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</si>
  <si>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</si>
  <si>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</si>
  <si>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</si>
  <si>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</si>
  <si>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</si>
  <si>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</si>
  <si>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</si>
  <si>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</si>
  <si>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</si>
  <si>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</si>
  <si>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</si>
  <si>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</si>
  <si>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</si>
  <si>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</si>
  <si>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</si>
  <si>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</si>
  <si>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</si>
  <si>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</si>
  <si>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</si>
  <si>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</si>
  <si>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</si>
  <si>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</si>
  <si>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</si>
  <si>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</si>
  <si>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</si>
  <si>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</si>
  <si>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</si>
  <si>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</si>
  <si>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</si>
  <si>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</si>
  <si>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</si>
  <si>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</si>
  <si>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</si>
  <si>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</si>
  <si>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</si>
  <si>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</si>
  <si>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</si>
  <si>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</si>
  <si>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</si>
  <si>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</si>
  <si>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</si>
  <si>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</si>
  <si>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</si>
  <si>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</si>
  <si>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</si>
  <si>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</si>
  <si>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</si>
  <si>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</si>
  <si>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</si>
  <si>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</si>
  <si>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</si>
  <si>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</si>
  <si>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</si>
  <si>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</si>
  <si>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</si>
  <si>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</si>
  <si>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</si>
  <si>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</si>
  <si>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</si>
  <si>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</si>
  <si>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</si>
  <si>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</si>
  <si>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</si>
  <si>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</si>
  <si>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</si>
  <si>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</si>
  <si>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</si>
  <si>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</si>
  <si>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</si>
  <si>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</si>
  <si>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</si>
  <si>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</si>
  <si>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</si>
  <si>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</si>
  <si>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</si>
  <si>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</si>
  <si>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</si>
  <si>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</si>
  <si>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</si>
  <si>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</si>
  <si>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</si>
  <si>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</si>
  <si>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</si>
  <si>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</si>
  <si>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</si>
  <si>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</si>
  <si>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</si>
  <si>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</si>
  <si>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</si>
  <si>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</si>
  <si>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</si>
  <si>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</si>
  <si>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</si>
  <si>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</si>
  <si>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</si>
  <si>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</si>
  <si>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</si>
  <si>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</si>
  <si>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</si>
  <si>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</si>
  <si>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</si>
  <si>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</si>
  <si>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</si>
  <si>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</si>
  <si>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</si>
  <si>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</si>
  <si>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</si>
  <si>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</si>
  <si>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</si>
  <si>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</si>
  <si>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</si>
  <si>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</si>
  <si>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</si>
  <si>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</si>
  <si>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</si>
  <si>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</si>
  <si>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</si>
  <si>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</si>
  <si>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</si>
  <si>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</si>
  <si>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</si>
  <si>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</si>
  <si>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</si>
  <si>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</si>
  <si>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</si>
  <si>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</si>
  <si>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</si>
  <si>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</si>
  <si>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</si>
  <si>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</si>
  <si>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</si>
  <si>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</si>
  <si>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</si>
  <si>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</si>
  <si>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</si>
  <si>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</si>
  <si>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</si>
  <si>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</si>
  <si>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</si>
  <si>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</si>
  <si>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</si>
  <si>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</si>
  <si>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</si>
  <si>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</si>
  <si>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</si>
  <si>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</si>
  <si>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</si>
  <si>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</si>
  <si>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</si>
  <si>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</si>
  <si>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</si>
  <si>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</si>
  <si>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</si>
  <si>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</si>
  <si>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</si>
  <si>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</si>
  <si>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</si>
  <si>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</si>
  <si>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</si>
  <si>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</si>
  <si>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</si>
  <si>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</si>
  <si>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</si>
  <si>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</si>
  <si>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</si>
  <si>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</si>
  <si>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</si>
  <si>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</si>
  <si>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</si>
  <si>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</si>
  <si>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</si>
  <si>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</si>
  <si>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</si>
  <si>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</si>
  <si>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</si>
  <si>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</si>
  <si>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</si>
  <si>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</si>
  <si>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</si>
  <si>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</si>
  <si>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</si>
  <si>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</si>
  <si>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</si>
  <si>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</si>
  <si>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</si>
  <si>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</si>
  <si>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</si>
  <si>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</si>
  <si>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</si>
  <si>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</si>
  <si>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</si>
  <si>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</si>
  <si>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</si>
  <si>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</si>
  <si>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</si>
  <si>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</si>
  <si>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</si>
  <si>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</si>
  <si>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</si>
  <si>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</si>
  <si>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</si>
  <si>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</si>
  <si>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</si>
  <si>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</si>
  <si>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</si>
  <si>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</si>
  <si>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</si>
  <si>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</si>
  <si>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</si>
  <si>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</si>
  <si>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</si>
  <si>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</si>
  <si>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</si>
  <si>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</si>
  <si>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</si>
  <si>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</si>
  <si>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</si>
  <si>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</si>
  <si>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</si>
  <si>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</si>
  <si>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</si>
  <si>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</si>
  <si>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</si>
  <si>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</si>
  <si>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</si>
  <si>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</si>
  <si>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</si>
  <si>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</si>
  <si>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</si>
  <si>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</si>
  <si>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</si>
  <si>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</si>
  <si>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</si>
  <si>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</si>
  <si>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</si>
  <si>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</si>
  <si>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</si>
  <si>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</si>
  <si>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</si>
  <si>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</si>
  <si>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</si>
  <si>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</si>
  <si>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</si>
  <si>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</si>
  <si>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</si>
  <si>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</si>
  <si>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</si>
  <si>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</si>
  <si>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</si>
  <si>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</si>
  <si>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</si>
  <si>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</si>
  <si>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</si>
  <si>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</si>
  <si>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</si>
  <si>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</si>
  <si>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</si>
  <si>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</si>
  <si>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</si>
  <si>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</si>
  <si>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</si>
  <si>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</si>
  <si>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</si>
  <si>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</si>
  <si>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</si>
  <si>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</si>
  <si>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</si>
  <si>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</si>
  <si>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</si>
  <si>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</si>
  <si>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</si>
  <si>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</si>
  <si>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</si>
  <si>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</si>
  <si>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</si>
  <si>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</si>
  <si>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</si>
  <si>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</si>
  <si>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</si>
  <si>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</si>
  <si>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</si>
  <si>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</si>
  <si>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</si>
  <si>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</si>
  <si>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</si>
  <si>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</si>
  <si>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</si>
  <si>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</si>
  <si>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</si>
  <si>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</si>
  <si>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</si>
  <si>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</si>
  <si>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</si>
  <si>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</si>
  <si>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</si>
  <si>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</si>
  <si>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</si>
  <si>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</si>
  <si>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</si>
  <si>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</si>
  <si>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</si>
  <si>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</si>
  <si>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</si>
  <si>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</si>
  <si>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</si>
  <si>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</si>
  <si>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</si>
  <si>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</si>
  <si>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</si>
  <si>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</si>
  <si>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</si>
  <si>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</si>
  <si>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</si>
  <si>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</si>
  <si>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</si>
  <si>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</si>
  <si>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</si>
  <si>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</si>
  <si>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</si>
  <si>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</si>
  <si>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</si>
  <si>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</si>
  <si>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</si>
  <si>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</si>
  <si>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</si>
  <si>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</si>
  <si>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</si>
  <si>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</si>
  <si>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</si>
  <si>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</si>
  <si>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</si>
  <si>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</si>
  <si>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</si>
  <si>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</si>
  <si>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</si>
  <si>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</si>
  <si>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</si>
  <si>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</si>
  <si>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</si>
  <si>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</si>
  <si>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</si>
  <si>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</si>
  <si>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</si>
  <si>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</si>
  <si>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</si>
  <si>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</si>
  <si>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</si>
  <si>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</si>
  <si>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</si>
  <si>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</si>
  <si>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</si>
  <si>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</si>
  <si>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</si>
  <si>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</si>
  <si>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</si>
  <si>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</si>
  <si>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</si>
  <si>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</si>
  <si>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</si>
  <si>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</si>
  <si>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</si>
  <si>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</si>
  <si>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</si>
  <si>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</si>
  <si>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</si>
  <si>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</si>
  <si>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</si>
  <si>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</si>
  <si>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</si>
  <si>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</si>
  <si>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</si>
  <si>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</si>
  <si>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</si>
  <si>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</si>
  <si>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</si>
  <si>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</si>
  <si>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</si>
  <si>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</si>
  <si>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</si>
  <si>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</si>
  <si>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</si>
  <si>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</si>
  <si>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</si>
  <si>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</si>
  <si>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</si>
  <si>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</si>
  <si>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</si>
  <si>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</si>
  <si>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</si>
  <si>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</si>
  <si>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</si>
  <si>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</si>
  <si>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</si>
  <si>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</si>
  <si>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</si>
  <si>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</si>
  <si>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</si>
  <si>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</si>
  <si>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</si>
  <si>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</si>
  <si>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</si>
  <si>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</si>
  <si>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</si>
  <si>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</si>
  <si>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</si>
  <si>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</si>
  <si>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</si>
  <si>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</si>
  <si>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</si>
  <si>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</si>
  <si>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</si>
  <si>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</si>
  <si>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</si>
  <si>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</si>
  <si>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</si>
  <si>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</si>
  <si>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</si>
  <si>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</si>
  <si>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</si>
  <si>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</si>
  <si>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</si>
  <si>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</si>
  <si>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</si>
  <si>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</si>
  <si>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</si>
  <si>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</si>
  <si>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</si>
  <si>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</si>
  <si>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</si>
  <si>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</si>
  <si>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</si>
  <si>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</si>
  <si>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</si>
  <si>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</si>
  <si>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</si>
  <si>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</si>
  <si>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</si>
  <si>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</si>
  <si>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</si>
  <si>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</si>
  <si>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</si>
  <si>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</si>
  <si>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</si>
  <si>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</si>
  <si>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</si>
  <si>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</si>
  <si>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</si>
  <si>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</si>
  <si>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</si>
  <si>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</si>
  <si>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</si>
  <si>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</si>
  <si>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</si>
  <si>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</si>
  <si>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</si>
  <si>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</si>
  <si>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</si>
  <si>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</si>
  <si>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</si>
  <si>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</si>
  <si>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</si>
  <si>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</si>
  <si>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</si>
  <si>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</si>
  <si>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</si>
  <si>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</si>
  <si>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</si>
  <si>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</si>
  <si>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</si>
  <si>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</si>
  <si>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</si>
  <si>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</si>
  <si>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</si>
  <si>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</si>
  <si>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</si>
  <si>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</si>
  <si>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</si>
  <si>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</si>
  <si>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</si>
  <si>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</si>
  <si>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</si>
  <si>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</si>
  <si>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</si>
  <si>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</si>
  <si>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</si>
  <si>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</si>
  <si>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</si>
  <si>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</si>
  <si>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</si>
  <si>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</si>
  <si>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</si>
  <si>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</si>
  <si>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</si>
  <si>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</si>
  <si>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</si>
  <si>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</si>
  <si>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</si>
  <si>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</si>
  <si>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</si>
  <si>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</si>
  <si>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</si>
  <si>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</si>
  <si>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</si>
  <si>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</si>
  <si>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</si>
  <si>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</si>
  <si>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</si>
  <si>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</si>
  <si>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</si>
  <si>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</si>
  <si>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</si>
  <si>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</si>
  <si>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</si>
  <si>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</si>
  <si>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</si>
  <si>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</si>
  <si>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</si>
  <si>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</si>
  <si>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</si>
  <si>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</si>
  <si>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</si>
  <si>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</si>
  <si>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</si>
  <si>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</si>
  <si>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</si>
  <si>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</si>
  <si>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</si>
  <si>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</si>
  <si>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</si>
  <si>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</si>
  <si>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</si>
  <si>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</si>
  <si>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</si>
  <si>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</si>
  <si>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</si>
  <si>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</si>
  <si>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</si>
  <si>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</si>
  <si>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</si>
  <si>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</si>
  <si>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</si>
  <si>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</si>
  <si>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</si>
  <si>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</si>
  <si>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</si>
  <si>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</si>
  <si>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</si>
  <si>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</si>
  <si>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</si>
  <si>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</si>
  <si>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</si>
  <si>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</si>
  <si>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</si>
  <si>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</si>
  <si>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</si>
  <si>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</si>
  <si>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</si>
  <si>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</si>
  <si>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</si>
  <si>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</si>
  <si>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</si>
  <si>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</si>
  <si>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</si>
  <si>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</si>
  <si>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</si>
  <si>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</si>
  <si>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</si>
  <si>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</si>
  <si>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</si>
  <si>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</si>
  <si>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</si>
  <si>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</si>
  <si>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</si>
  <si>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</si>
  <si>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</si>
  <si>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</si>
  <si>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</si>
  <si>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</si>
  <si>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</si>
  <si>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</si>
  <si>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</si>
  <si>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</si>
  <si>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</si>
  <si>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</si>
  <si>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</si>
  <si>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</si>
  <si>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</si>
  <si>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</si>
  <si>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</si>
  <si>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</si>
  <si>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</si>
  <si>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</si>
  <si>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</si>
  <si>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</si>
  <si>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</si>
  <si>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</si>
  <si>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</si>
  <si>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</si>
  <si>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</si>
  <si>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</si>
  <si>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</si>
  <si>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</si>
  <si>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</si>
  <si>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</si>
  <si>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</si>
  <si>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</si>
  <si>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</si>
  <si>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</si>
  <si>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</si>
  <si>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</si>
  <si>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</si>
  <si>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</si>
  <si>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</si>
  <si>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</si>
  <si>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</si>
  <si>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</si>
  <si>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</si>
  <si>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</si>
  <si>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</si>
  <si>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</si>
  <si>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</si>
  <si>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</si>
  <si>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</si>
  <si>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</si>
  <si>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</si>
  <si>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</si>
  <si>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</si>
  <si>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</si>
  <si>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</si>
  <si>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</si>
  <si>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</si>
  <si>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</si>
  <si>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</si>
  <si>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</si>
  <si>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</si>
  <si>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</si>
  <si>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</si>
  <si>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</si>
  <si>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</si>
  <si>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</si>
  <si>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</si>
  <si>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</si>
  <si>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</si>
  <si>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</si>
  <si>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</si>
  <si>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</si>
  <si>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</si>
  <si>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</si>
  <si>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</si>
  <si>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</si>
  <si>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</si>
  <si>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</si>
  <si>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</si>
  <si>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</si>
  <si>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</si>
  <si>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</si>
  <si>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</si>
  <si>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</si>
  <si>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</si>
  <si>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</si>
  <si>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</si>
  <si>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</si>
  <si>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</si>
  <si>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</si>
  <si>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</si>
  <si>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</si>
  <si>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</si>
  <si>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</si>
  <si>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</si>
  <si>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</si>
  <si>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</si>
  <si>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</si>
  <si>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</si>
  <si>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</si>
  <si>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</si>
  <si>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</si>
  <si>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</si>
  <si>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</si>
  <si>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</si>
  <si>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</si>
  <si>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</si>
  <si>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</si>
  <si>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</si>
  <si>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</si>
  <si>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</si>
  <si>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</si>
  <si>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</si>
  <si>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</si>
  <si>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</si>
  <si>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</si>
  <si>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</si>
  <si>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</si>
  <si>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</si>
  <si>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</si>
  <si>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</si>
  <si>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</si>
  <si>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</si>
  <si>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</si>
  <si>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</si>
  <si>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</si>
  <si>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</si>
  <si>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</si>
  <si>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</si>
  <si>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</si>
  <si>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</si>
  <si>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</si>
  <si>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</si>
  <si>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</si>
  <si>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</si>
  <si>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</si>
  <si>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</si>
  <si>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</si>
  <si>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</si>
  <si>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</si>
  <si>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</si>
  <si>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</si>
  <si>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</si>
  <si>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</si>
  <si>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</si>
  <si>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</si>
  <si>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</si>
  <si>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</si>
  <si>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</si>
  <si>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</si>
  <si>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</si>
  <si>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</si>
  <si>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</si>
  <si>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</si>
  <si>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</si>
  <si>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</si>
  <si>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</si>
  <si>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</si>
  <si>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</si>
  <si>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</si>
  <si>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</si>
  <si>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</si>
  <si>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</si>
  <si>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</si>
  <si>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</si>
  <si>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</si>
  <si>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</si>
  <si>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</si>
  <si>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</si>
  <si>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</si>
  <si>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</si>
  <si>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</si>
  <si>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</si>
  <si>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</si>
  <si>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</si>
  <si>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</si>
  <si>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</si>
  <si>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</si>
  <si>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</si>
  <si>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</si>
  <si>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</si>
  <si>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</si>
  <si>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</si>
  <si>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</si>
  <si>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</si>
  <si>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</si>
  <si>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</si>
  <si>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</si>
  <si>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</si>
  <si>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</si>
  <si>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</si>
  <si>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</si>
  <si>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</si>
  <si>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</si>
  <si>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</si>
  <si>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</si>
  <si>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</si>
  <si>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</si>
  <si>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</si>
  <si>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</si>
  <si>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</si>
  <si>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</si>
  <si>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</si>
  <si>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</si>
  <si>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</si>
  <si>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</si>
  <si>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</si>
  <si>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</si>
  <si>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</si>
  <si>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</si>
  <si>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</si>
  <si>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</si>
  <si>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</si>
  <si>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</si>
  <si>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</si>
  <si>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</si>
  <si>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</si>
  <si>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</si>
  <si>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</si>
  <si>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</si>
  <si>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</si>
  <si>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</si>
  <si>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</si>
  <si>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</si>
  <si>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</si>
  <si>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</si>
  <si>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</si>
  <si>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</si>
  <si>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</si>
  <si>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</si>
  <si>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</si>
  <si>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</si>
  <si>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</si>
  <si>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</si>
  <si>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</si>
  <si>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</si>
  <si>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</si>
  <si>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</si>
  <si>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</si>
  <si>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</si>
  <si>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</si>
  <si>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</si>
  <si>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</si>
  <si>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</si>
  <si>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</si>
  <si>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</si>
  <si>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</si>
  <si>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</si>
  <si>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</si>
  <si>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</si>
  <si>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</si>
  <si>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</si>
  <si>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</si>
  <si>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</si>
  <si>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</si>
  <si>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</si>
  <si>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</si>
  <si>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</si>
  <si>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</si>
  <si>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</si>
  <si>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</si>
  <si>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</si>
  <si>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</si>
  <si>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</si>
  <si>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</si>
  <si>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</si>
  <si>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</si>
  <si>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</si>
  <si>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</si>
  <si>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</si>
  <si>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</si>
  <si>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</si>
  <si>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</si>
  <si>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</si>
  <si>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</si>
  <si>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</si>
  <si>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</si>
  <si>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</si>
  <si>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</si>
  <si>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</si>
  <si>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</si>
  <si>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</si>
  <si>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</si>
  <si>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</si>
  <si>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</si>
  <si>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</si>
  <si>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</si>
  <si>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</si>
  <si>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</si>
  <si>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</si>
  <si>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</si>
  <si>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</si>
  <si>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</si>
  <si>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</si>
  <si>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</si>
  <si>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</si>
  <si>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</si>
  <si>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</si>
  <si>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</si>
  <si>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</si>
  <si>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</si>
  <si>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</si>
  <si>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</si>
  <si>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</si>
  <si>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</si>
  <si>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</si>
  <si>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</si>
  <si>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</si>
  <si>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</si>
  <si>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</si>
  <si>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</si>
  <si>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</si>
  <si>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</si>
  <si>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</si>
  <si>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</si>
  <si>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</si>
  <si>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</si>
  <si>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</si>
  <si>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</si>
  <si>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</si>
  <si>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</si>
  <si>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</si>
  <si>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</si>
  <si>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</si>
  <si>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</si>
  <si>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</si>
  <si>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</si>
  <si>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</si>
  <si>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</si>
  <si>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</si>
  <si>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</si>
  <si>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</si>
  <si>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</si>
  <si>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</si>
  <si>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</si>
  <si>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</si>
  <si>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</si>
  <si>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</si>
  <si>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</si>
  <si>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</si>
  <si>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</si>
  <si>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</si>
  <si>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</si>
  <si>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</si>
  <si>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</si>
  <si>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</si>
  <si>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</si>
  <si>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</si>
  <si>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</si>
  <si>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</si>
  <si>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</si>
  <si>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</si>
  <si>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</si>
  <si>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</si>
  <si>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</si>
  <si>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</si>
  <si>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</si>
  <si>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</si>
  <si>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</si>
  <si>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</si>
  <si>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</si>
  <si>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</si>
  <si>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</si>
  <si>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</si>
  <si>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</si>
  <si>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</si>
  <si>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</si>
  <si>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</si>
  <si>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</si>
  <si>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</si>
  <si>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</si>
  <si>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</si>
  <si>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</si>
  <si>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</si>
  <si>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</si>
  <si>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</si>
  <si>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</si>
  <si>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</si>
  <si>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</si>
  <si>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</si>
  <si>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</si>
  <si>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</si>
  <si>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</si>
  <si>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</si>
  <si>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</si>
  <si>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</si>
  <si>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</si>
  <si>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</si>
  <si>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</si>
  <si>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</si>
  <si>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</si>
  <si>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</si>
  <si>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</si>
  <si>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</si>
  <si>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</si>
  <si>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</si>
  <si>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</si>
  <si>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</si>
  <si>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</si>
  <si>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</si>
  <si>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</si>
  <si>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</si>
  <si>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</si>
  <si>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</si>
  <si>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</si>
  <si>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</si>
  <si>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</si>
  <si>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</si>
  <si>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</si>
  <si>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</si>
  <si>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</si>
  <si>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</si>
  <si>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</si>
  <si>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</si>
  <si>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</si>
  <si>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</si>
  <si>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</si>
  <si>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</si>
  <si>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</si>
  <si>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</si>
  <si>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</si>
  <si>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</si>
  <si>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</si>
  <si>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</si>
  <si>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</si>
  <si>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</si>
  <si>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</si>
  <si>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</si>
  <si>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</si>
  <si>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</si>
  <si>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</si>
  <si>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</si>
  <si>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</si>
  <si>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</si>
  <si>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</si>
  <si>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</si>
  <si>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</si>
  <si>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</si>
  <si>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</si>
  <si>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</si>
  <si>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</si>
  <si>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</si>
  <si>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</si>
  <si>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</si>
  <si>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</si>
  <si>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</si>
  <si>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</si>
  <si>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</si>
  <si>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</si>
  <si>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</si>
  <si>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</si>
  <si>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</si>
  <si>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</si>
  <si>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</si>
  <si>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</si>
  <si>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</si>
  <si>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</si>
  <si>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</si>
  <si>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</si>
  <si>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</si>
  <si>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</si>
  <si>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</si>
  <si>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</si>
  <si>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</si>
  <si>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</si>
  <si>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</si>
  <si>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</si>
  <si>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</si>
  <si>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</si>
  <si>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</si>
  <si>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</si>
  <si>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</si>
  <si>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</si>
  <si>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</si>
  <si>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</si>
  <si>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</si>
  <si>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</si>
  <si>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</si>
  <si>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</si>
  <si>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</si>
  <si>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</si>
  <si>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</si>
  <si>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</si>
  <si>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</si>
  <si>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</si>
  <si>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</si>
  <si>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</si>
  <si>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</si>
  <si>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</si>
  <si>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</si>
  <si>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</si>
  <si>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</si>
  <si>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</si>
  <si>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</si>
  <si>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</si>
  <si>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</si>
  <si>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</si>
  <si>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</si>
  <si>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</si>
  <si>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</si>
  <si>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</si>
  <si>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</si>
  <si>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</si>
  <si>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</si>
  <si>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</si>
  <si>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</si>
  <si>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</si>
  <si>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</si>
  <si>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</si>
  <si>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</si>
  <si>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</si>
  <si>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</si>
  <si>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</si>
  <si>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</si>
  <si>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</si>
  <si>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</si>
  <si>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</si>
  <si>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</si>
  <si>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</si>
  <si>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</si>
  <si>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</si>
  <si>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</si>
  <si>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</si>
  <si>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</si>
  <si>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</si>
  <si>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</si>
  <si>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</si>
  <si>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</si>
  <si>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</si>
  <si>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</si>
  <si>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</si>
  <si>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</si>
  <si>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</si>
  <si>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</si>
  <si>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</si>
  <si>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</si>
  <si>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</si>
  <si>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</si>
  <si>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</si>
  <si>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</si>
  <si>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</si>
  <si>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</si>
  <si>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</si>
  <si>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</si>
  <si>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</si>
  <si>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</si>
  <si>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</si>
  <si>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</si>
  <si>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</si>
  <si>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</si>
  <si>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</si>
  <si>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</si>
  <si>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</si>
  <si>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</si>
  <si>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</si>
  <si>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</si>
  <si>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</si>
  <si>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</si>
  <si>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</si>
  <si>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</si>
  <si>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</si>
  <si>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</si>
  <si>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</si>
  <si>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</si>
  <si>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</si>
  <si>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</si>
  <si>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</si>
  <si>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</si>
  <si>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</si>
  <si>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</si>
  <si>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</si>
  <si>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</si>
  <si>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</si>
  <si>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</si>
  <si>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</si>
  <si>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</si>
  <si>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</si>
  <si>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</si>
  <si>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</si>
  <si>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</si>
  <si>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</si>
  <si>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</si>
  <si>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</si>
  <si>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</si>
  <si>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</si>
  <si>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</si>
  <si>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</si>
  <si>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</si>
  <si>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</si>
  <si>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</si>
  <si>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</si>
  <si>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</si>
  <si>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</si>
  <si>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</si>
  <si>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</si>
  <si>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</si>
  <si>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</si>
  <si>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</si>
  <si>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</si>
  <si>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</si>
  <si>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</si>
  <si>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</si>
  <si>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</si>
  <si>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</si>
  <si>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</si>
  <si>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</si>
  <si>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</si>
  <si>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</si>
  <si>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</si>
  <si>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</si>
  <si>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</si>
  <si>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</si>
  <si>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</si>
  <si>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</si>
  <si>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</si>
  <si>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</si>
  <si>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</si>
  <si>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</si>
  <si>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</si>
  <si>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</si>
  <si>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</si>
  <si>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</si>
  <si>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</si>
  <si>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</si>
  <si>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</si>
  <si>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</si>
  <si>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</si>
  <si>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</si>
  <si>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</si>
  <si>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</si>
  <si>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</si>
  <si>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</si>
  <si>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</si>
  <si>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</si>
  <si>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</si>
  <si>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</si>
  <si>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</si>
  <si>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</si>
  <si>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</si>
  <si>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</si>
  <si>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</si>
  <si>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</si>
  <si>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</si>
  <si>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</si>
  <si>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</si>
  <si>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</si>
  <si>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</si>
  <si>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</si>
  <si>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</si>
  <si>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</si>
  <si>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</si>
  <si>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</si>
  <si>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</si>
  <si>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</si>
  <si>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</si>
  <si>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</si>
  <si>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</si>
  <si>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</si>
  <si>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</si>
  <si>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</si>
  <si>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</si>
  <si>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</si>
  <si>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</si>
  <si>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</si>
  <si>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</si>
  <si>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</si>
  <si>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</si>
  <si>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</si>
  <si>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</si>
  <si>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</si>
  <si>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</si>
  <si>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</si>
  <si>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</si>
  <si>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</si>
  <si>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</si>
  <si>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</si>
  <si>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</si>
  <si>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</si>
  <si>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</si>
  <si>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</si>
  <si>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</si>
  <si>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</si>
  <si>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</si>
  <si>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</si>
  <si>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</si>
  <si>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</si>
  <si>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</si>
  <si>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</si>
  <si>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</si>
  <si>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</si>
  <si>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</si>
  <si>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</si>
  <si>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</si>
  <si>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</si>
  <si>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</si>
  <si>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</si>
  <si>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</si>
  <si>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</si>
  <si>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</si>
  <si>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</si>
  <si>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</si>
  <si>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</si>
  <si>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</si>
  <si>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</si>
  <si>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</si>
  <si>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</si>
  <si>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</si>
  <si>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</si>
  <si>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</si>
  <si>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</si>
  <si>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</si>
  <si>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</si>
  <si>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</si>
  <si>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</si>
  <si>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</si>
  <si>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</si>
  <si>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</si>
  <si>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</si>
  <si>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</si>
  <si>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</si>
  <si>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</si>
  <si>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</si>
  <si>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</si>
  <si>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</si>
  <si>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</si>
  <si>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</si>
  <si>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</si>
  <si>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</si>
  <si>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</si>
  <si>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</si>
  <si>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</si>
  <si>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</si>
  <si>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</si>
  <si>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</si>
  <si>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</si>
  <si>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</si>
  <si>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</si>
  <si>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</si>
  <si>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</si>
  <si>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</si>
  <si>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</si>
  <si>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</si>
  <si>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</si>
  <si>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</si>
  <si>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</si>
  <si>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</si>
  <si>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</si>
  <si>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</si>
  <si>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</si>
  <si>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</si>
  <si>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</si>
  <si>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</si>
  <si>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</si>
  <si>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</si>
  <si>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</si>
  <si>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</si>
  <si>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</si>
  <si>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</si>
  <si>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</si>
  <si>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</si>
  <si>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</si>
  <si>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</si>
  <si>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</si>
  <si>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</si>
  <si>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</si>
  <si>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</si>
  <si>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</si>
  <si>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</si>
  <si>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</si>
  <si>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</si>
  <si>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</si>
  <si>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</si>
  <si>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</si>
  <si>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</si>
  <si>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</si>
  <si>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</si>
  <si>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</si>
  <si>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</si>
  <si>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</si>
  <si>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</si>
  <si>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</si>
  <si>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</si>
  <si>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</si>
  <si>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</si>
  <si>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</si>
  <si>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</si>
  <si>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</si>
  <si>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</si>
  <si>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</si>
  <si>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</si>
  <si>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</si>
  <si>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</si>
  <si>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</si>
  <si>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</si>
  <si>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</si>
  <si>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</si>
  <si>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</si>
  <si>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</si>
  <si>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</si>
  <si>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</si>
  <si>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</si>
  <si>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</si>
  <si>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</si>
  <si>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</si>
  <si>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</si>
  <si>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</si>
  <si>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</si>
  <si>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</si>
  <si>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</si>
  <si>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</si>
  <si>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</si>
  <si>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</si>
  <si>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</si>
  <si>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</si>
  <si>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</si>
  <si>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</si>
  <si>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</si>
  <si>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</si>
  <si>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</si>
  <si>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</si>
  <si>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</si>
  <si>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</si>
  <si>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</si>
  <si>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</si>
  <si>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</si>
  <si>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</si>
  <si>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</si>
  <si>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</si>
  <si>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</si>
  <si>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</si>
  <si>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</si>
  <si>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</si>
  <si>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</si>
  <si>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</si>
  <si>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</si>
  <si>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</si>
  <si>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</si>
  <si>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</si>
  <si>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</si>
  <si>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</si>
  <si>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</si>
  <si>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</si>
  <si>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</si>
  <si>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</si>
  <si>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</si>
  <si>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</si>
  <si>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</si>
  <si>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</si>
  <si>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</si>
  <si>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</si>
  <si>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</si>
  <si>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</si>
  <si>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</si>
  <si>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</si>
  <si>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</si>
  <si>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</si>
  <si>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</si>
  <si>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</si>
  <si>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</si>
  <si>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</si>
  <si>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</si>
  <si>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</si>
  <si>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</si>
  <si>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</si>
  <si>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</si>
  <si>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</si>
  <si>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</si>
  <si>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</si>
  <si>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</si>
  <si>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</si>
  <si>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</si>
  <si>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</si>
  <si>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</si>
  <si>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</si>
  <si>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</si>
  <si>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</si>
  <si>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</si>
  <si>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</si>
  <si>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</si>
  <si>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</si>
  <si>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</si>
  <si>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</si>
  <si>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</si>
  <si>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</si>
  <si>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</si>
  <si>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</si>
  <si>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</si>
  <si>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</si>
  <si>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</si>
  <si>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</si>
  <si>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</si>
  <si>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</si>
  <si>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</si>
  <si>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</si>
  <si>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</si>
  <si>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</si>
  <si>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</si>
  <si>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</si>
  <si>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</si>
  <si>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</si>
  <si>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</si>
  <si>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</si>
  <si>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</si>
  <si>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</si>
  <si>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</si>
  <si>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</si>
  <si>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</si>
  <si>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</si>
  <si>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</si>
  <si>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</si>
  <si>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</si>
  <si>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</si>
  <si>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</si>
  <si>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</si>
  <si>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</si>
  <si>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</si>
  <si>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</si>
  <si>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</si>
  <si>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</si>
  <si>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</si>
  <si>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</si>
  <si>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</si>
  <si>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</si>
  <si>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</si>
  <si>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</si>
  <si>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</si>
  <si>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</si>
  <si>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</si>
  <si>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</si>
  <si>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</si>
  <si>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</si>
  <si>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</si>
  <si>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</si>
  <si>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</si>
  <si>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</si>
  <si>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</si>
  <si>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</si>
  <si>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</si>
  <si>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</si>
  <si>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</si>
  <si>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</si>
  <si>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</si>
  <si>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</si>
  <si>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</si>
  <si>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</si>
  <si>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</si>
  <si>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</si>
  <si>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</si>
  <si>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</si>
  <si>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</si>
  <si>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</si>
  <si>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</si>
  <si>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</si>
  <si>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</si>
  <si>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</si>
  <si>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</si>
  <si>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</si>
  <si>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</si>
  <si>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</si>
  <si>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</si>
  <si>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</si>
  <si>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</si>
  <si>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</si>
  <si>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</si>
  <si>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</si>
  <si>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</si>
  <si>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</si>
  <si>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</si>
  <si>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</si>
  <si>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</si>
  <si>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</si>
  <si>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</si>
  <si>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</si>
  <si>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</si>
  <si>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</si>
  <si>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</si>
  <si>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</si>
  <si>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</si>
  <si>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</si>
  <si>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</si>
  <si>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</si>
  <si>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</si>
  <si>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</si>
  <si>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</si>
  <si>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</si>
  <si>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</si>
  <si>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</si>
  <si>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</si>
  <si>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</si>
  <si>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</si>
  <si>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</si>
  <si>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</si>
  <si>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</si>
  <si>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</si>
  <si>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</si>
  <si>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</si>
  <si>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</si>
  <si>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</si>
  <si>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</si>
  <si>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</si>
  <si>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</si>
  <si>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</si>
  <si>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</si>
  <si>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</si>
  <si>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</si>
  <si>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</si>
  <si>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</si>
  <si>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</si>
  <si>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</si>
  <si>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</si>
  <si>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</si>
  <si>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</si>
  <si>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</si>
  <si>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</si>
  <si>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</si>
  <si>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</si>
  <si>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</si>
  <si>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</si>
  <si>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</si>
  <si>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</si>
  <si>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</si>
  <si>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</si>
  <si>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</si>
  <si>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</si>
  <si>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</si>
  <si>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</si>
  <si>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</si>
  <si>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</si>
  <si>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</si>
  <si>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</si>
  <si>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</si>
  <si>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</si>
  <si>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</si>
  <si>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</si>
  <si>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</si>
  <si>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</si>
  <si>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</si>
  <si>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</si>
  <si>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</si>
  <si>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</si>
  <si>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</si>
  <si>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</si>
  <si>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</si>
  <si>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</si>
  <si>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</si>
  <si>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</si>
  <si>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</si>
  <si>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</si>
  <si>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</si>
  <si>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</si>
  <si>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</si>
  <si>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</si>
  <si>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</si>
  <si>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</si>
  <si>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</si>
  <si>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</si>
  <si>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</si>
  <si>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</si>
  <si>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</si>
  <si>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</si>
  <si>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</si>
  <si>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</si>
  <si>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</si>
  <si>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</si>
  <si>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</si>
  <si>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</si>
  <si>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</si>
  <si>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</si>
  <si>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</si>
  <si>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</si>
  <si>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</si>
  <si>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</si>
  <si>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</si>
  <si>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</si>
  <si>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</si>
  <si>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</si>
  <si>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</si>
  <si>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</si>
  <si>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</si>
  <si>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</si>
  <si>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</si>
  <si>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</si>
  <si>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</si>
  <si>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</si>
  <si>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</si>
  <si>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</si>
  <si>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</si>
  <si>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</si>
  <si>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</si>
  <si>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</si>
  <si>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</si>
  <si>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</si>
  <si>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</si>
  <si>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</si>
  <si>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</si>
  <si>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</si>
  <si>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</si>
  <si>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</si>
  <si>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</si>
  <si>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</si>
  <si>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</si>
  <si>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</si>
  <si>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</si>
  <si>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</si>
  <si>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</si>
  <si>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</si>
  <si>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</si>
  <si>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</si>
  <si>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</si>
  <si>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</si>
  <si>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</si>
  <si>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</si>
  <si>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</si>
  <si>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</si>
  <si>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</si>
  <si>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</si>
  <si>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</si>
  <si>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</si>
  <si>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</si>
  <si>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</si>
  <si>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</si>
  <si>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</si>
  <si>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</si>
  <si>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</si>
  <si>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</si>
  <si>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</si>
  <si>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</si>
  <si>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</si>
  <si>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</si>
  <si>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</si>
  <si>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</si>
  <si>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</si>
  <si>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</si>
  <si>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</si>
  <si>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</si>
  <si>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</si>
  <si>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</si>
  <si>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</si>
  <si>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</si>
  <si>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</si>
  <si>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</si>
  <si>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</si>
  <si>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</si>
  <si>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</si>
  <si>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</si>
  <si>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</si>
  <si>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</si>
  <si>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</si>
  <si>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</si>
  <si>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</si>
  <si>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</si>
  <si>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</si>
  <si>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</si>
  <si>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</si>
  <si>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</si>
  <si>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</si>
  <si>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</si>
  <si>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</si>
  <si>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</si>
  <si>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</si>
  <si>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</si>
  <si>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</si>
  <si>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</si>
  <si>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</si>
  <si>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</si>
  <si>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</si>
  <si>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</si>
  <si>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</si>
  <si>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</si>
  <si>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</si>
  <si>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</si>
  <si>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</si>
  <si>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</si>
  <si>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</si>
  <si>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</si>
  <si>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</si>
  <si>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</si>
  <si>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</si>
  <si>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</si>
  <si>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</si>
  <si>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</si>
  <si>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</si>
  <si>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</si>
  <si>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</si>
  <si>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</si>
  <si>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</si>
  <si>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</si>
  <si>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</si>
  <si>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</si>
  <si>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</si>
  <si>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</si>
  <si>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</si>
  <si>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</si>
  <si>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</si>
  <si>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</si>
  <si>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</si>
  <si>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</si>
  <si>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</si>
  <si>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</si>
  <si>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</si>
  <si>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</si>
  <si>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</si>
  <si>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</si>
  <si>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</si>
  <si>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</si>
  <si>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</si>
  <si>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</si>
  <si>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</si>
  <si>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</si>
  <si>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</si>
  <si>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</si>
  <si>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</si>
  <si>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</si>
  <si>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</si>
  <si>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</si>
  <si>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</si>
  <si>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</si>
  <si>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</si>
  <si>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</si>
  <si>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</si>
  <si>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</si>
  <si>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</si>
  <si>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</si>
  <si>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</si>
  <si>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</si>
  <si>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</si>
  <si>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</si>
  <si>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</si>
  <si>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</si>
  <si>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</si>
  <si>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</si>
  <si>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</si>
  <si>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</si>
  <si>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</si>
  <si>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</si>
  <si>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</si>
  <si>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</si>
  <si>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</si>
  <si>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</si>
  <si>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</si>
  <si>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</si>
  <si>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</si>
  <si>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</si>
  <si>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</si>
  <si>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</si>
  <si>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</si>
  <si>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</si>
  <si>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</si>
  <si>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</si>
  <si>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</si>
  <si>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</si>
  <si>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</si>
  <si>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</si>
  <si>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</si>
  <si>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</si>
  <si>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</si>
  <si>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</si>
  <si>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</si>
  <si>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</si>
  <si>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</si>
  <si>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</si>
  <si>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</si>
  <si>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</si>
  <si>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</si>
  <si>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</si>
  <si>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</si>
  <si>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</si>
  <si>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</si>
  <si>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</si>
  <si>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</si>
  <si>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</si>
  <si>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</si>
  <si>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</si>
  <si>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</si>
  <si>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</si>
  <si>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</si>
  <si>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</si>
  <si>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</si>
  <si>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</si>
  <si>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</si>
  <si>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</si>
  <si>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</si>
  <si>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</si>
  <si>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</si>
  <si>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</si>
  <si>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</si>
  <si>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</si>
  <si>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</si>
  <si>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</si>
  <si>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</si>
  <si>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</si>
  <si>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</si>
  <si>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</si>
  <si>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</si>
  <si>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</si>
  <si>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</si>
  <si>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</si>
  <si>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</si>
  <si>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</si>
  <si>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</si>
  <si>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</si>
  <si>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</si>
  <si>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</si>
  <si>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</si>
  <si>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</si>
  <si>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</si>
  <si>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</si>
  <si>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</si>
  <si>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</si>
  <si>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</si>
  <si>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</si>
  <si>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</si>
  <si>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</si>
  <si>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</si>
  <si>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</si>
  <si>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</si>
  <si>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</si>
  <si>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</si>
  <si>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</si>
  <si>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</si>
  <si>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</si>
  <si>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</si>
  <si>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</si>
  <si>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</si>
  <si>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</si>
  <si>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</si>
  <si>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</si>
  <si>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</si>
  <si>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</si>
  <si>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</si>
  <si>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</si>
  <si>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</si>
  <si>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</si>
  <si>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</si>
  <si>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</si>
  <si>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</si>
  <si>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</si>
  <si>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</si>
  <si>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</si>
  <si>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</si>
  <si>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</si>
  <si>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</si>
  <si>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</si>
  <si>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</si>
  <si>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</si>
  <si>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</si>
  <si>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</si>
  <si>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</si>
  <si>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</si>
  <si>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</si>
  <si>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</si>
  <si>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</si>
  <si>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</si>
  <si>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</si>
  <si>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</si>
  <si>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</si>
  <si>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</si>
  <si>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</si>
  <si>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</si>
  <si>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</si>
  <si>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</si>
  <si>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</si>
  <si>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</si>
  <si>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</si>
  <si>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</si>
  <si>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</si>
  <si>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</si>
  <si>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</si>
  <si>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</si>
  <si>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</si>
  <si>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</si>
  <si>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</si>
  <si>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</si>
  <si>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</si>
  <si>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</si>
  <si>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</si>
  <si>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</si>
  <si>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</si>
  <si>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</si>
  <si>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</si>
  <si>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</si>
  <si>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</si>
  <si>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</si>
  <si>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</si>
  <si>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</si>
  <si>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</si>
  <si>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</si>
  <si>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</si>
  <si>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</si>
  <si>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</si>
  <si>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</si>
  <si>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</si>
  <si>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</si>
  <si>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</si>
  <si>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</si>
  <si>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</si>
  <si>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</si>
  <si>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</si>
  <si>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</si>
  <si>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</si>
  <si>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</si>
  <si>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</si>
  <si>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</si>
  <si>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</si>
  <si>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C00000013a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</si>
  <si>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</si>
  <si>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</si>
  <si>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</si>
  <si>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</si>
  <si>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</si>
  <si>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</si>
  <si>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</si>
  <si>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</si>
  <si>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</si>
  <si>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</si>
  <si>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</si>
  <si>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</si>
  <si>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</si>
  <si>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</si>
  <si>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</si>
  <si>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</si>
  <si>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</si>
  <si>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</si>
  <si>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</si>
  <si>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</si>
  <si>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</si>
  <si>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</si>
  <si>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</si>
  <si>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</si>
  <si>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C00000061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</si>
  <si>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</si>
  <si>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</si>
  <si>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</si>
  <si>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</si>
  <si>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</si>
  <si>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</si>
  <si>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</si>
  <si>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</si>
  <si>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</si>
  <si>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</si>
  <si>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</si>
  <si>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</si>
  <si>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</si>
  <si>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</si>
  <si>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</si>
  <si>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</si>
  <si>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</si>
  <si>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</si>
  <si>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</si>
  <si>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</si>
  <si>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</si>
  <si>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</si>
  <si>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</si>
  <si>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</si>
  <si>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</si>
  <si>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</si>
  <si>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</si>
  <si>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</si>
  <si>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</si>
  <si>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</si>
  <si>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</si>
  <si>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</si>
  <si>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</si>
  <si>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</si>
  <si>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</si>
  <si>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</si>
  <si>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</si>
  <si>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</si>
  <si>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</si>
  <si>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</si>
  <si>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</si>
  <si>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</si>
  <si>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</si>
  <si>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</si>
  <si>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</si>
  <si>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</si>
  <si>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</si>
  <si>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</si>
  <si>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</si>
  <si>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</si>
  <si>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</si>
  <si>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</si>
  <si>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</si>
  <si>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</si>
  <si>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</si>
  <si>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</si>
  <si>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</si>
  <si>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</si>
  <si>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</si>
  <si>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</si>
  <si>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</si>
  <si>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</si>
  <si>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</si>
  <si>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</si>
  <si>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</si>
  <si>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</si>
  <si>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</si>
  <si>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</si>
  <si>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</si>
  <si>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</si>
  <si>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24/3/25 RM2,243.20</t>
  </si>
  <si>
    <t>Alliance</t>
  </si>
  <si>
    <t>AIBB 000492 19/3/25 RM1,000.00(RM1,000.00), 000493 25/3/25 RM1,105.00(RM755.00)</t>
  </si>
  <si>
    <t>Trsf 27/3/25 RM2,433.40(RM1,575.00)</t>
  </si>
  <si>
    <t>Trsf 27/3/25 RM2,433.40(RM858.40)</t>
  </si>
  <si>
    <t>Trsf 25/2/25 RM21,025.80</t>
  </si>
  <si>
    <t>Trsf 27/3/25 RM42,934.60</t>
  </si>
  <si>
    <t>Refer Cash Book 31/3/25 - Total collection = "C" &amp; "C-Trsp" &amp; C-CN-RM1,391.00</t>
  </si>
  <si>
    <t>GK SHAANAZ ENTERPRISE Total</t>
  </si>
  <si>
    <t>Protech Master Coach Sdn Bhd Total</t>
  </si>
  <si>
    <t>Month : As of March 2025</t>
  </si>
  <si>
    <t>Trsf 26/9/25 RM5,000.00(RM3,253.80), Trsf 18/3/25 RM300.00(RM300.00)</t>
  </si>
  <si>
    <t xml:space="preserve">Trsf 26/7/24 RM1,000.00(RM1,000.00), 12/11/24 RM1,200.00(RM1,200.00), </t>
  </si>
  <si>
    <t>03/04/2025</t>
  </si>
  <si>
    <t>INV00001170</t>
  </si>
  <si>
    <t>RO Resin 8213WPT (225Kg)</t>
  </si>
  <si>
    <t>05/04/2025</t>
  </si>
  <si>
    <t>INV00001171</t>
  </si>
  <si>
    <t>INV00001172</t>
  </si>
  <si>
    <t>07/04/2025</t>
  </si>
  <si>
    <t>INV00001173</t>
  </si>
  <si>
    <t>RM Resin 268BQT (25Kg)</t>
  </si>
  <si>
    <t>08/04/2025</t>
  </si>
  <si>
    <t>INV00001174</t>
  </si>
  <si>
    <t>INV00001175</t>
  </si>
  <si>
    <t>09/04/2025</t>
  </si>
  <si>
    <t>INV00001176</t>
  </si>
  <si>
    <t>INV00001177</t>
  </si>
  <si>
    <t>10/04/2025</t>
  </si>
  <si>
    <t>INV00001178</t>
  </si>
  <si>
    <t>11/04/2025</t>
  </si>
  <si>
    <t>INV00001179</t>
  </si>
  <si>
    <t>INV00001180</t>
  </si>
  <si>
    <t>12/04/2025</t>
  </si>
  <si>
    <t>INV00001181</t>
  </si>
  <si>
    <t>14/04/2025</t>
  </si>
  <si>
    <t>INV00001182</t>
  </si>
  <si>
    <t>15/04/2025</t>
  </si>
  <si>
    <t>INV00001183</t>
  </si>
  <si>
    <t>RO CSM 450 1860mm(W) (67kg)</t>
  </si>
  <si>
    <t>17/04/2025</t>
  </si>
  <si>
    <t>INV00001184</t>
  </si>
  <si>
    <t>INV00001185</t>
  </si>
  <si>
    <t>18/04/2025</t>
  </si>
  <si>
    <t>INV00001186</t>
  </si>
  <si>
    <t>RO Resin 8213WPT (225kg)</t>
  </si>
  <si>
    <t>19/04/2025</t>
  </si>
  <si>
    <t>INV00001187</t>
  </si>
  <si>
    <t>INV00001188</t>
  </si>
  <si>
    <t>23/04/2025</t>
  </si>
  <si>
    <t>INV00001189</t>
  </si>
  <si>
    <t>INV00001190</t>
  </si>
  <si>
    <t>24/04/2025</t>
  </si>
  <si>
    <t>INV00001191</t>
  </si>
  <si>
    <t>25/04/2025</t>
  </si>
  <si>
    <t>INV00001192</t>
  </si>
  <si>
    <t>INV00001193</t>
  </si>
  <si>
    <t>29/04/2025</t>
  </si>
  <si>
    <t>INV00001194</t>
  </si>
  <si>
    <t>INV00001195</t>
  </si>
  <si>
    <t>Trsf 17/3/25 RM1,500.00(RM24.50), 24/3/25 RM1,500.00(RM1,500.00), 3/4/25 RM1,200.00(RM213.50)</t>
  </si>
  <si>
    <t>Trsf 3/4/25 RM1,200.00(RM405.00)</t>
  </si>
  <si>
    <t>Trsf 3/4/25 RM1,200.00(RM187.50)</t>
  </si>
  <si>
    <t>Trsf 3/4/25 RM1,200.00(RM394.00), 10/4/25 RM1,400.00(RM26.00)</t>
  </si>
  <si>
    <t>Trsf 10/4/25 RM1,400.00(RM150.00)</t>
  </si>
  <si>
    <t>Trsf 10/4/25 RM1,400.00(RM160.00)</t>
  </si>
  <si>
    <t>Trsf 16/4/25 RM2,000.00(RM110.00)</t>
  </si>
  <si>
    <t>Trsf 16/4/25 RM2,000.00(RM1,216.00), 23/4/25 RM2,000.00(RM522.00)</t>
  </si>
  <si>
    <t>Trsf 23/4/25 RM2,000.00(RM405.00)</t>
  </si>
  <si>
    <t>Trsf 23/4/25 RM2,000.00(RM187.50)</t>
  </si>
  <si>
    <t>Trsf 23/4/25 RM2,000.00(RM390.00)</t>
  </si>
  <si>
    <t>Trsf 23/4/25 RM2,000.00(RM110.00)</t>
  </si>
  <si>
    <t>Trsf 23/4/25 RM2,000.00(RM283.80)</t>
  </si>
  <si>
    <t>Trsf 23/4/25 RM2,000.00(RM101.70)</t>
  </si>
  <si>
    <t>Trsf 10/4/25 RM1,400.00(RM1,064.00), 16/4/25 RM2,000.00(RM674.00)</t>
  </si>
  <si>
    <t>Chq PBB 072024, Cleared 2/4/25 RM3,030.00</t>
  </si>
  <si>
    <t>Chq PBB 072025, Cleared 16/4/25 RM2,265.00</t>
  </si>
  <si>
    <t>Trsf 20/3/25 RM1,900.70(RM303.20), Cash 9/4/25 RM300.00(RM10.00)</t>
  </si>
  <si>
    <t>Cash 9/4/25 RM300.00(RM115.00)</t>
  </si>
  <si>
    <t>Cash 9/4/25 RM300.00(RM60.00)</t>
  </si>
  <si>
    <t>Trsf 9/4/25 RM2,198.20</t>
  </si>
  <si>
    <t>Trsf 9/4/25 RM2,185.70</t>
  </si>
  <si>
    <t>Trsf 14/4/25 RM4,371.40</t>
  </si>
  <si>
    <t>Trsf 9/4/25 RM1,522.00</t>
  </si>
  <si>
    <t>Trsf 11/4/25 RM716.00</t>
  </si>
  <si>
    <t>AIBB 000494 11/4/25 RM1,450.00(RM1,450.00)</t>
  </si>
  <si>
    <t>AIBB 000493 25/3/25 RM1,105.00(RM220.00)</t>
  </si>
  <si>
    <t>AIBB 000493 25/3/25 RM1,105.00(RM130.00)</t>
  </si>
  <si>
    <t>AIBB 001001 16/4/25 RM1,000.00(RM1,000.00), AIBB 001002 23/4/25 RM1,333.00(RM755.00)</t>
  </si>
  <si>
    <t>AIBB 001002 23/4/25 RM1,333.00(RM228.00)</t>
  </si>
  <si>
    <t>AIBB 001002 23/4/25 RM1,333.00(RM220.00)</t>
  </si>
  <si>
    <t>AIBB 001002 23/4/25 RM1,333.00(RM130.00)</t>
  </si>
  <si>
    <t>AIBB 001014 29/4/25 RM1,000.00(RM1,000.00)</t>
  </si>
  <si>
    <t>Trsf 29/4/25 RM250.00</t>
  </si>
  <si>
    <t>Trsf 29/4/25 RM22,788.40</t>
  </si>
  <si>
    <t>Cheque MBB 852648, Cleared 11/4/25 RM19,675.00</t>
  </si>
  <si>
    <t>Trsf 27/3/25 RM35,000.00(RM42.60), 10/4/25 RM18,000.00(RM3,534.90)</t>
  </si>
  <si>
    <t>Trsf 10/4/25 RM18,000.00(RM380.00)</t>
  </si>
  <si>
    <t>Trsf 10/4/25 RM18,000.00(RM2,000.00)</t>
  </si>
  <si>
    <t>Trsf 10/4/25 RM18,000.00(RM625.00)</t>
  </si>
  <si>
    <t>Trsf 10/4/25 RM18,000.00(RM11,460.10), 17/4/25 RM10,000.00(RM4,739.90)</t>
  </si>
  <si>
    <t>Trsf 17/4/25 RM10,000.00(RM5,260.10), 18/4/25 RM22,000.00(RM1,177.90)</t>
  </si>
  <si>
    <t>Trsf 18/R/25 RM22,000.00(RM1,177.90)</t>
  </si>
  <si>
    <t>Trsf 18/R/25 RM22,000.00(RM380.00)</t>
  </si>
  <si>
    <t>Trsf 18/R/25 RM22,000.00(RM2,000.00)</t>
  </si>
  <si>
    <t>Trsf 18/R/25 RM22,000.00(RM1,000.00)</t>
  </si>
  <si>
    <t>Trsf 18/R/25 RM22,000.00(RM187.50)</t>
  </si>
  <si>
    <t>Trsf 18/R/25 RM22,000.00(RM9.720.00)</t>
  </si>
  <si>
    <t>Trsf 18/R/25 RM22,000.00(RM2,385.00)</t>
  </si>
  <si>
    <t>Trsf 18/R/25 RM22,000.00(RM312.50)</t>
  </si>
  <si>
    <t>Trsf 18/R/25 RM22,000.00(RM879.60), 22/4/25 RM8,000.00(RM8,000.00)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</si>
</sst>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53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  <xf numFmtId="0" fontId="3" fillId="10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wrapText="1"/>
    </xf>
    <xf numFmtId="0" fontId="0" fillId="0" borderId="0" xfId="0" applyNumberFormat="1"/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149"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FFFF99"/>
        </patternFill>
      </fill>
    </dxf>
    <dxf>
      <fill>
        <patternFill>
          <bgColor rgb="FFFFFF99"/>
        </patternFill>
      </fill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alignment wrapText="1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alignment wrapText="1"/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FFFF99"/>
        </patternFill>
      </fill>
    </dxf>
    <dxf>
      <fill>
        <patternFill>
          <bgColor rgb="FFFFFF99"/>
        </patternFill>
      </fill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FFFF99"/>
        </patternFill>
      </fill>
    </dxf>
    <dxf>
      <fill>
        <patternFill>
          <bgColor rgb="FFFFFF99"/>
        </patternFill>
      </fill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alignment wrapText="1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FF99FF"/>
      <color rgb="FF99FF99"/>
      <color rgb="FF66FF99"/>
      <color rgb="FFFFFF00"/>
      <color rgb="FFFFFF99"/>
      <color rgb="FF66FF66"/>
      <color rgb="FF33CC33"/>
      <color rgb="FFD9E1F2"/>
      <color rgb="FFCCFFCC"/>
      <color rgb="FF4BEB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233796" createdVersion="8" refreshedVersion="8" minRefreshableVersion="3" recordCount="3908" xr:uid="{82FF304D-E8AA-426A-BB99-F9D413434A20}">
  <cacheSource type="worksheet">
    <worksheetSource ref="A1:T3909" sheet="Raw Sales"/>
  </cacheSource>
  <cacheFields count="20">
    <cacheField name="Invoice Date" numFmtId="0">
      <sharedItems containsDate="1" containsMixedTypes="1" minDate="2019-12-23T00:00:00" maxDate="2025-03-30T00:00:00" count="747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197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</sharedItems>
    </cacheField>
    <cacheField name="Customer Code" numFmtId="0">
      <sharedItems/>
    </cacheField>
    <cacheField name="Customer Name" numFmtId="0">
      <sharedItems count="6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8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466747.7500000019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337963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3495368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5" createdVersion="8" refreshedVersion="8" minRefreshableVersion="3" recordCount="2503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5115739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5347223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8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n v="-101.7"/>
    <n v="158.30000000000001"/>
    <n v="4441826.6500000004"/>
    <s v="Trsf"/>
    <s v="Trsf 23/4/25 RM2,000.00(RM101.70)"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R/25 RM22,000.00(RM1,177.90)"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R/25 RM22,000.00(RM380.00)"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R/25 RM22,000.00(RM2,000.00)"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R/25 RM22,000.00(RM187.50)"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R/25 RM22,000.00(RM9.720.00)"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R/25 RM22,000.00(RM2,385.00)"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R/25 RM22,000.00(RM380.00)"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R/25 RM22,000.00(RM1,000.00)"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R/25 RM22,000.00(RM312.50)"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n v="-8879.6"/>
    <n v="840.39999999999964"/>
    <n v="5679366.25"/>
    <s v="Trsf"/>
    <s v="Trsf 18/R/25 RM22,000.00(RM879.60), 22/4/25 RM8,000.00(RM8,000.00)"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m/>
    <n v="2088"/>
    <n v="5681454.25"/>
    <s v="Trsf"/>
    <m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m/>
    <n v="2146.5"/>
    <n v="5683600.75"/>
    <s v="Trsf"/>
    <m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m/>
    <n v="380"/>
    <n v="5683980.75"/>
    <s v="Trsf"/>
    <m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m/>
    <n v="1000"/>
    <n v="5684980.75"/>
    <s v="Trsf"/>
    <m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m/>
    <n v="62.5"/>
    <n v="5689818.25"/>
    <s v="Trsf"/>
    <m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m/>
    <n v="16200"/>
    <n v="5706018.25"/>
    <s v="Trsf"/>
    <m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m/>
    <n v="3480"/>
    <n v="5709498.25"/>
    <s v="Trsf"/>
    <m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m/>
    <n v="2862"/>
    <n v="5712360.25"/>
    <s v="Trsf"/>
    <m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m/>
    <n v="460"/>
    <n v="5712820.25"/>
    <s v="Trsf"/>
    <m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m/>
    <n v="2000"/>
    <n v="5714820.25"/>
    <s v="Trsf"/>
    <m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m/>
    <n v="16200"/>
    <n v="5733867.75"/>
    <s v="Trsf"/>
    <m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m/>
    <n v="2610"/>
    <n v="5736477.75"/>
    <s v="Trsf"/>
    <m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m/>
    <n v="575"/>
    <n v="5737052.75"/>
    <s v="Trsf"/>
    <m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m/>
    <n v="1320"/>
    <n v="5738372.75"/>
    <s v="Trsf"/>
    <m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m/>
    <n v="230.4"/>
    <n v="5738603.1500000004"/>
    <s v="Trsf"/>
    <m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m/>
    <n v="420"/>
    <n v="5739023.1500000004"/>
    <s v="Trsf"/>
    <m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m/>
    <n v="0"/>
    <n v="5739023.1500000004"/>
    <s v="Trsf"/>
    <m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m/>
    <n v="975"/>
    <n v="5742715.6500000004"/>
    <s v="Trsf"/>
    <m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m/>
    <n v="62.5"/>
    <n v="5743598.1500000004"/>
    <s v="Trsf"/>
    <m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m/>
    <n v="3240"/>
    <n v="5746838.1500000004"/>
    <s v="Trsf"/>
    <m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m/>
    <n v="1192.5"/>
    <n v="5748030.6500000004"/>
    <s v="Trsf"/>
    <m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m/>
    <n v="460"/>
    <n v="5748490.6500000004"/>
    <s v="Trsf"/>
    <m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m/>
    <n v="62.5"/>
    <n v="5754872.4500000002"/>
    <s v="Trsf"/>
    <m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m/>
    <n v="3240"/>
    <n v="5758112.4500000002"/>
    <s v="Trsf"/>
    <m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m/>
    <n v="696"/>
    <n v="5758808.4500000002"/>
    <s v="Trsf"/>
    <m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m/>
    <n v="715.5"/>
    <n v="5759523.9500000002"/>
    <s v="Trsf"/>
    <m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m/>
    <n v="345"/>
    <n v="5759868.9500000002"/>
    <s v="Trsf"/>
    <m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m/>
    <n v="3240"/>
    <n v="5763108.9500000002"/>
    <s v="Trsf"/>
    <m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m/>
    <n v="125"/>
    <n v="5765983.9500000002"/>
    <s v="Trsf"/>
    <m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m/>
    <n v="4860"/>
    <n v="5770843.9500000002"/>
    <s v="Trsf"/>
    <m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m/>
    <n v="1740"/>
    <n v="5772583.9500000002"/>
    <s v="Trsf"/>
    <m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m/>
    <n v="954"/>
    <n v="5773537.9500000002"/>
    <s v="Trsf"/>
    <m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m/>
    <n v="460"/>
    <n v="5773997.9500000002"/>
    <s v="Trsf"/>
    <m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m/>
    <n v="975"/>
    <n v="5774972.9500000002"/>
    <s v="Trsf"/>
    <m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m/>
    <n v="312.5"/>
    <n v="5790826.9500000002"/>
    <s v="Trsf"/>
    <m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m/>
    <n v="8100"/>
    <n v="5798926.9500000002"/>
    <s v="Trsf"/>
    <m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m/>
    <n v="2610"/>
    <n v="5801536.9500000002"/>
    <s v="Trsf"/>
    <m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m/>
    <n v="1669.5"/>
    <n v="5803206.4500000002"/>
    <s v="Trsf"/>
    <m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m/>
    <n v="460"/>
    <n v="5803666.4500000002"/>
    <s v="Trsf"/>
    <m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m/>
    <n v="975"/>
    <n v="5804641.4500000002"/>
    <s v="Trsf"/>
    <m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m/>
    <n v="9720"/>
    <n v="5820173.4500000002"/>
    <s v="Trsf"/>
    <m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m/>
    <n v="2610"/>
    <n v="5822783.4500000002"/>
    <s v="Trsf"/>
    <m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m/>
    <n v="1669.5"/>
    <n v="5824452.9500000002"/>
    <s v="Trsf"/>
    <m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m/>
    <n v="312.5"/>
    <n v="5833840.9500000002"/>
    <s v="Trsf"/>
    <m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m/>
    <n v="12960"/>
    <n v="5846800.9500000002"/>
    <s v="Trsf"/>
    <m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m/>
    <n v="5220"/>
    <n v="5852020.9500000002"/>
    <s v="Trsf"/>
    <m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m/>
    <n v="3577.5"/>
    <n v="5855598.4500000002"/>
    <s v="Trsf"/>
    <m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m/>
    <n v="575"/>
    <n v="5856173.4500000002"/>
    <s v="Trsf"/>
    <m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m/>
    <n v="1950"/>
    <n v="5858123.4500000002"/>
    <s v="Trsf"/>
    <m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m/>
    <n v="125"/>
    <n v="5864766.6500000004"/>
    <s v="Trsf"/>
    <m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m/>
    <n v="8100"/>
    <n v="5872866.6500000004"/>
    <s v="Trsf"/>
    <m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m/>
    <n v="2610"/>
    <n v="5875476.6500000004"/>
    <s v="Trsf"/>
    <m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m/>
    <n v="1732.5"/>
    <n v="5877209.1500000004"/>
    <s v="Trsf"/>
    <m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m/>
    <n v="690"/>
    <n v="5877899.1500000004"/>
    <s v="Trsf"/>
    <m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m/>
    <n v="975"/>
    <n v="5878874.1500000004"/>
    <s v="Trsf"/>
    <m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m/>
    <n v="62.5"/>
    <n v="5878936.6500000004"/>
    <s v="Trsf"/>
    <m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m/>
    <n v="4860"/>
    <n v="5883796.6500000004"/>
    <s v="Trsf"/>
    <m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m/>
    <n v="1566"/>
    <n v="5885362.6500000004"/>
    <s v="Trsf"/>
    <m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m/>
    <n v="990"/>
    <n v="5886352.6500000004"/>
    <s v="Trsf"/>
    <m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m/>
    <n v="187.5"/>
    <n v="5903850.1500000004"/>
    <s v="Trsf"/>
    <m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m/>
    <n v="8100"/>
    <n v="5911950.1500000004"/>
    <s v="Trsf"/>
    <m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m/>
    <n v="1566"/>
    <n v="5913516.1500000004"/>
    <s v="Trsf"/>
    <m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m/>
    <n v="125"/>
    <n v="5989352.8500000006"/>
    <s v="Trsf"/>
    <m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m/>
    <n v="6480"/>
    <n v="5995832.8500000006"/>
    <s v="Trsf"/>
    <m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m/>
    <n v="2088"/>
    <n v="5997920.8500000006"/>
    <s v="Trsf"/>
    <m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m/>
    <n v="1485"/>
    <n v="5999405.8500000006"/>
    <s v="Trsf"/>
    <m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m/>
    <n v="460"/>
    <n v="5999865.8500000006"/>
    <s v="Trsf"/>
    <m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m/>
    <n v="1000"/>
    <n v="6000865.8500000006"/>
    <s v="Trsf"/>
    <m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m/>
    <n v="62.5"/>
    <n v="6000928.3500000006"/>
    <s v="Trsf"/>
    <m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m/>
    <n v="4860"/>
    <n v="6005788.3500000006"/>
    <s v="Trsf"/>
    <m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m/>
    <n v="1566"/>
    <n v="6007354.3500000006"/>
    <s v="Trsf"/>
    <m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m/>
    <n v="990"/>
    <n v="6008344.3500000006"/>
    <s v="Trsf"/>
    <m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m/>
    <n v="375"/>
    <n v="6011701.8500000006"/>
    <s v="Trsf"/>
    <m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m/>
    <n v="19440"/>
    <n v="6031141.8500000006"/>
    <s v="Trsf"/>
    <m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m/>
    <n v="6264"/>
    <n v="6037405.8500000006"/>
    <s v="Trsf"/>
    <m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m/>
    <n v="4455"/>
    <n v="6041860.8500000006"/>
    <s v="Trsf"/>
    <m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m/>
    <n v="920"/>
    <n v="6042780.8500000006"/>
    <s v="Trsf"/>
    <m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m/>
    <n v="1950"/>
    <n v="6044730.8500000006"/>
    <s v="Trsf"/>
    <m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m/>
    <n v="125"/>
    <n v="6050020.8500000006"/>
    <s v="Trsf"/>
    <m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m/>
    <n v="6480"/>
    <n v="6056500.8500000006"/>
    <s v="Trsf"/>
    <m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m/>
    <n v="1740"/>
    <n v="6058240.8500000006"/>
    <s v="Trsf"/>
    <m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m/>
    <n v="1485"/>
    <n v="6059725.8500000006"/>
    <s v="Trsf"/>
    <m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m/>
    <n v="125"/>
    <n v="6069019.3500000006"/>
    <s v="Trsf"/>
    <m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m/>
    <n v="6480"/>
    <n v="6075499.3500000006"/>
    <s v="Trsf"/>
    <m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m/>
    <n v="2088"/>
    <n v="6077587.3500000006"/>
    <s v="Trsf"/>
    <m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m/>
    <n v="1485"/>
    <n v="6079072.3500000006"/>
    <s v="Trsf"/>
    <m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m/>
    <n v="690"/>
    <n v="6079762.3500000006"/>
    <s v="Trsf"/>
    <m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m/>
    <n v="1000"/>
    <n v="6080762.3500000006"/>
    <s v="Trsf"/>
    <m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m/>
    <n v="312.5"/>
    <n v="6081074.8500000006"/>
    <s v="Trsf"/>
    <m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m/>
    <n v="16200"/>
    <n v="6097274.8500000006"/>
    <s v="Trsf"/>
    <m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m/>
    <n v="3420"/>
    <n v="6182684.3500000015"/>
    <s v="Chq"/>
    <m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m/>
    <n v="648"/>
    <n v="6183332.3500000015"/>
    <s v="Chq"/>
    <m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m/>
    <n v="230"/>
    <n v="6183562.3500000015"/>
    <s v="Chq"/>
    <m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m/>
    <n v="325"/>
    <n v="6183887.3500000015"/>
    <s v="Chq"/>
    <m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n v="-1000"/>
    <n v="755"/>
    <n v="6202391.450000002"/>
    <s v="PD Chq"/>
    <s v="AIBB 001014 29/4/25 RM1,000.00(RM1,000.00)"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m/>
    <n v="220"/>
    <n v="6202611.450000002"/>
    <s v="PD Chq"/>
    <m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m/>
    <n v="195"/>
    <n v="6202806.450000002"/>
    <s v="PD Chq"/>
    <m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n v="2025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n v="2025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n v="2025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n v="2025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n v="2025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n v="2025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n v="2025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n v="2025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n v="2025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n v="2025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n v="2025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n v="2025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n v="2025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n v="2025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n v="2025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n v="2025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n v="2025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n v="2025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n v="2025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n v="2025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n v="2025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n v="2025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n v="2025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n v="2025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n v="2025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n v="2025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n v="2025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n v="2025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n v="2025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n v="2025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n v="2025"/>
    <x v="1180"/>
    <s v="C00000050"/>
    <x v="52"/>
    <s v="RO Resin 8213WPT (225Kg)"/>
    <n v="1"/>
    <s v="Cash"/>
    <x v="0"/>
    <d v="2025-04-11T00:00:00"/>
    <x v="11"/>
    <x v="7"/>
    <n v="1710"/>
    <m/>
    <n v="1710"/>
    <n v="6387925.450000002"/>
    <s v="Cash"/>
    <m/>
    <m/>
  </r>
  <r>
    <x v="736"/>
    <n v="4"/>
    <n v="2025"/>
    <x v="1180"/>
    <s v="C00000050"/>
    <x v="52"/>
    <s v="RO CSM 450 1040mm(W) (37kg)"/>
    <n v="2"/>
    <s v="Cash"/>
    <x v="0"/>
    <d v="2025-04-11T00:00:00"/>
    <x v="11"/>
    <x v="7"/>
    <n v="555"/>
    <m/>
    <n v="555"/>
    <n v="6388480.450000002"/>
    <s v="Cash"/>
    <m/>
    <m/>
  </r>
  <r>
    <x v="736"/>
    <n v="4"/>
    <n v="2025"/>
    <x v="1180"/>
    <s v="C00000050"/>
    <x v="52"/>
    <s v="RA Mepoxe (5kg)"/>
    <n v="1"/>
    <s v="Cash"/>
    <x v="0"/>
    <d v="2025-04-11T00:00:00"/>
    <x v="11"/>
    <x v="7"/>
    <n v="95"/>
    <m/>
    <n v="95"/>
    <n v="6388575.450000002"/>
    <s v="Cash"/>
    <m/>
    <m/>
  </r>
  <r>
    <x v="736"/>
    <n v="4"/>
    <n v="2025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n v="2025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n v="2025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n v="2025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n v="2025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n v="2025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n v="2025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n v="2025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n v="2025"/>
    <x v="1184"/>
    <s v="C00000061"/>
    <x v="63"/>
    <s v="RA Resin 268BQT (225Kg)"/>
    <n v="2"/>
    <s v="Cash"/>
    <x v="0"/>
    <d v="2025-04-15T00:00:00"/>
    <x v="11"/>
    <x v="7"/>
    <n v="3285"/>
    <m/>
    <n v="3285"/>
    <n v="6398961.8500000024"/>
    <s v="Cash"/>
    <m/>
    <m/>
  </r>
  <r>
    <x v="739"/>
    <n v="4"/>
    <n v="2025"/>
    <x v="1184"/>
    <s v="C00000061"/>
    <x v="63"/>
    <s v="RO CSM 450 1860mm(W) (67kg)"/>
    <n v="2"/>
    <s v="Cash"/>
    <x v="0"/>
    <d v="2025-04-15T00:00:00"/>
    <x v="11"/>
    <x v="7"/>
    <n v="817.4"/>
    <m/>
    <n v="817.4"/>
    <n v="6399779.2500000028"/>
    <s v="Cash"/>
    <m/>
    <m/>
  </r>
  <r>
    <x v="739"/>
    <n v="4"/>
    <n v="2025"/>
    <x v="1184"/>
    <s v="C00000061"/>
    <x v="63"/>
    <s v="RA Butanox M50 (5kg)"/>
    <n v="1"/>
    <s v="Cash"/>
    <x v="0"/>
    <d v="2025-04-15T00:00:00"/>
    <x v="11"/>
    <x v="7"/>
    <n v="115"/>
    <m/>
    <n v="115"/>
    <n v="6399894.2500000028"/>
    <s v="Cash"/>
    <m/>
    <m/>
  </r>
  <r>
    <x v="739"/>
    <n v="4"/>
    <n v="2025"/>
    <x v="1184"/>
    <s v="C00000061"/>
    <x v="63"/>
    <s v="RQ Talcum Powder (25kg)"/>
    <n v="6"/>
    <s v="Cash"/>
    <x v="0"/>
    <d v="2025-04-15T00:00:00"/>
    <x v="11"/>
    <x v="7"/>
    <n v="345"/>
    <m/>
    <n v="345"/>
    <n v="6400239.2500000028"/>
    <s v="Cash"/>
    <m/>
    <m/>
  </r>
  <r>
    <x v="739"/>
    <n v="4"/>
    <n v="2025"/>
    <x v="1184"/>
    <s v="C00000061"/>
    <x v="63"/>
    <s v="RM TR104 Hi Temp Wax"/>
    <n v="1"/>
    <s v="Cash"/>
    <x v="0"/>
    <d v="2025-04-15T00:00:00"/>
    <x v="11"/>
    <x v="7"/>
    <n v="60"/>
    <m/>
    <n v="60"/>
    <n v="6400299.2500000028"/>
    <s v="Cash"/>
    <m/>
    <m/>
  </r>
  <r>
    <x v="740"/>
    <n v="4"/>
    <n v="2025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n v="2025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n v="2025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n v="2025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n v="2025"/>
    <x v="1187"/>
    <s v="C00000010"/>
    <x v="9"/>
    <s v="RO Resin 8213WPT (225kg)"/>
    <n v="2"/>
    <n v="120"/>
    <x v="2"/>
    <d v="2025-08-16T00:00:00"/>
    <x v="2"/>
    <x v="7"/>
    <n v="3195"/>
    <m/>
    <n v="3195"/>
    <n v="6410338.3500000024"/>
    <s v="Trsf"/>
    <m/>
    <m/>
  </r>
  <r>
    <x v="742"/>
    <n v="4"/>
    <n v="2025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n v="2025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n v="2025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n v="2025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n v="2025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n v="2025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n v="2025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n v="2025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n v="2025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n v="2025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n v="2025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n v="2025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n v="2025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n v="2025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n v="2025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n v="2025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n v="2025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n v="2025"/>
    <x v="1192"/>
    <s v="C00000061"/>
    <x v="63"/>
    <s v="RA Butanox M50 (5kg)"/>
    <n v="2"/>
    <s v="Cash"/>
    <x v="0"/>
    <d v="2025-04-24T00:00:00"/>
    <x v="11"/>
    <x v="7"/>
    <n v="230"/>
    <m/>
    <n v="230"/>
    <n v="6439980.1500000022"/>
    <s v="Cash"/>
    <m/>
    <m/>
  </r>
  <r>
    <x v="744"/>
    <n v="4"/>
    <n v="2025"/>
    <x v="1192"/>
    <s v="C00000061"/>
    <x v="63"/>
    <s v="RQ Talcum Powder (25kg)"/>
    <n v="2"/>
    <s v="Cash"/>
    <x v="0"/>
    <d v="2025-04-24T00:00:00"/>
    <x v="11"/>
    <x v="7"/>
    <n v="115"/>
    <m/>
    <n v="115"/>
    <n v="6440095.1500000022"/>
    <s v="Cash"/>
    <m/>
    <m/>
  </r>
  <r>
    <x v="745"/>
    <n v="4"/>
    <n v="2025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n v="2025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n v="2025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n v="2025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n v="2025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n v="2025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n v="2025"/>
    <x v="1195"/>
    <s v="C00000044"/>
    <x v="46"/>
    <s v="RM Resin 268BQT (25Kg)"/>
    <n v="2"/>
    <s v="Cash"/>
    <x v="0"/>
    <d v="2025-04-29T00:00:00"/>
    <x v="11"/>
    <x v="7"/>
    <n v="500"/>
    <m/>
    <n v="500"/>
    <n v="6466281.7500000019"/>
    <s v="Cash"/>
    <m/>
    <m/>
  </r>
  <r>
    <x v="746"/>
    <n v="4"/>
    <n v="2025"/>
    <x v="1195"/>
    <s v="C00000044"/>
    <x v="46"/>
    <s v="RA CSM 450 1040mm (30kg)"/>
    <n v="1"/>
    <s v="Cash"/>
    <x v="0"/>
    <d v="2025-04-29T00:00:00"/>
    <x v="11"/>
    <x v="7"/>
    <n v="216"/>
    <m/>
    <n v="216"/>
    <n v="6466497.7500000019"/>
    <s v="Cash"/>
    <m/>
    <m/>
  </r>
  <r>
    <x v="746"/>
    <n v="4"/>
    <n v="2025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a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a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a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a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a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a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a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a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a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a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a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a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a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a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a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a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a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a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a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a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a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a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a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a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a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a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a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a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a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a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a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a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a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a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a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a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a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a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a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a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a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a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a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a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a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a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a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a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a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a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a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a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a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a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a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a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a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a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a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a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a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a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a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a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a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a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a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a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a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a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a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a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a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a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a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a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a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a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a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a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a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a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a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a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a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a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a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a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a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a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a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a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a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a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a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a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a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a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a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a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a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a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a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a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a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a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a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a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a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a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a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a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a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a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a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a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a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a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n v="-101.7"/>
    <n v="158.30000000000001"/>
    <n v="4441826.6500000004"/>
    <s v="Trsf"/>
    <s v="Trsf 23/4/25 RM2,000.00(RM101.70)"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n v="-575"/>
    <n v="0"/>
    <n v="5104997.25"/>
    <s v="Trsf"/>
    <s v="Trsf 19/1/25 RM20,508.60"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n v="-440"/>
    <n v="0"/>
    <n v="5105437.25"/>
    <s v="Trsf"/>
    <s v="Trsf 19/1/25 RM20,508.60"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n v="-476"/>
    <n v="0"/>
    <n v="5179591.25"/>
    <s v="Trsf"/>
    <s v="Trsf 19/1/25 RM20,508.60"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n v="-240"/>
    <n v="0"/>
    <n v="5179831.25"/>
    <s v="Trsf"/>
    <s v="Trsf 19/1/25 RM20,508.60"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n v="-165"/>
    <n v="0"/>
    <n v="5179996.25"/>
    <s v="Trsf"/>
    <s v="Trsf 19/1/25 RM20,508.60"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n v="-360"/>
    <n v="0"/>
    <n v="5170093.8499999996"/>
    <s v="Trsf"/>
    <s v="Trsf 19/1/25 RM20,508.60"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n v="-250"/>
    <n v="0"/>
    <n v="5170343.8499999996"/>
    <s v="Trsf"/>
    <s v="Trsf 17/1/25 RM15,000.00(RM250.00)"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n v="-6512"/>
    <n v="0"/>
    <n v="5176855.8499999996"/>
    <s v="Trsf"/>
    <s v="Trsf 17/1/25 RM15,000.00(RM6,512.00)"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n v="-2124"/>
    <n v="0"/>
    <n v="5178979.8499999996"/>
    <s v="Trsf"/>
    <s v="Trsf 17/1/25 RM15,000.00(RM2,142.00)"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n v="-1192.5"/>
    <n v="0"/>
    <n v="5180172.3499999996"/>
    <s v="Trsf"/>
    <s v="Trsf 17/1/25 RM15,000.00(RM1,192.50)"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n v="-1000"/>
    <n v="0"/>
    <n v="5181172.3499999996"/>
    <s v="Trsf"/>
    <s v="Trsf 17/1/25 RM15,000.00(RM283.10), 24/1/15 RM60,000.00(RM716.90)"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n v="-625"/>
    <n v="0"/>
    <n v="5186690.3499999996"/>
    <s v="Trsf"/>
    <s v="Trsf 24/1/15 RM60,000.00(RM625.00)"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n v="-16280"/>
    <n v="0"/>
    <n v="5202970.3499999996"/>
    <s v="Trsf"/>
    <s v="Trsf 24/1/15 RM60,000.00(RM16,280.00)"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n v="-6372"/>
    <n v="0"/>
    <n v="5209342.3499999996"/>
    <s v="Trsf"/>
    <s v="Trsf 24/1/15 RM60,000.00(RM6,372.00)"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n v="-4054.5"/>
    <n v="0"/>
    <n v="5213396.8499999996"/>
    <s v="Trsf"/>
    <s v="Trsf 24/1/15 RM60,000.00(RM4,054.50)"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n v="-1000"/>
    <n v="0"/>
    <n v="5214396.8499999996"/>
    <s v="Trsf"/>
    <s v="Trsf 24/1/15 RM60,000.00(RM1,000.00)"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n v="-380"/>
    <n v="0"/>
    <n v="5214776.8499999996"/>
    <s v="Trsf"/>
    <s v="Trsf 24/1/15 RM60,000.00(RM380.00)"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n v="-16060"/>
    <n v="0"/>
    <n v="5233616.3499999996"/>
    <s v="Trsf"/>
    <s v="Trsf 25/2/25 RM21,025.80"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n v="-1740"/>
    <n v="0"/>
    <n v="5235356.3499999996"/>
    <s v="Trsf"/>
    <s v="Trsf 25/2/25 RM21,025.80"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n v="-575"/>
    <n v="0"/>
    <n v="5235931.3499999996"/>
    <s v="Trsf"/>
    <s v="Trsf 25/2/25 RM21,025.80"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n v="-440"/>
    <n v="0"/>
    <n v="5236371.3499999996"/>
    <s v="Trsf"/>
    <s v="Trsf 25/2/25 RM21,025.80"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n v="-460.8"/>
    <n v="0"/>
    <n v="5236832.1499999994"/>
    <s v="Trsf"/>
    <s v="Trsf 25/2/25 RM21,025.80"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n v="-395"/>
    <n v="0"/>
    <n v="5237227.1499999994"/>
    <s v="Trsf"/>
    <s v="Trsf 25/2/25 RM21,025.80"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n v="-165"/>
    <n v="0"/>
    <n v="5237392.1499999994"/>
    <s v="Trsf"/>
    <s v="Trsf 25/2/25 RM21,025.80"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n v="-1190"/>
    <n v="0"/>
    <n v="5238582.1499999994"/>
    <s v="Trsf"/>
    <s v="Trsf 25/2/25 RM21,025.80"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n v="-312.5"/>
    <n v="0"/>
    <n v="5241292.1499999994"/>
    <s v="Trsf"/>
    <s v="Trsf 24/1/15 RM60,000.00(RM312.50)"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n v="-8140"/>
    <n v="0"/>
    <n v="5249432.1499999994"/>
    <s v="Trsf"/>
    <s v="Trsf 24/1/15 RM60,000.00(RM8,140.00)"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n v="-2124"/>
    <n v="0"/>
    <n v="5251556.1499999994"/>
    <s v="Trsf"/>
    <s v="Trsf 24/1/15 RM60,000.00(RM2,124.00)"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n v="-954"/>
    <n v="0"/>
    <n v="5252510.1499999994"/>
    <s v="Trsf"/>
    <s v="Trsf 24/1/15 RM60,000.00(RM954.00)"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n v="-1000"/>
    <n v="0"/>
    <n v="5253510.1499999994"/>
    <s v="Trsf"/>
    <s v="Trsf 24/1/15 RM60,000.00(RM1,000.00)"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n v="-187.5"/>
    <n v="0"/>
    <n v="5253697.6499999994"/>
    <s v="Trsf"/>
    <s v="Trsf 24/1/15 RM60,000.00(RM187.50"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n v="-1642.5"/>
    <n v="0"/>
    <n v="5255340.1499999994"/>
    <s v="Trsf"/>
    <s v="Trsf 24/1/15 RM60,000.00(RM1,642.50)"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n v="-3256"/>
    <n v="0"/>
    <n v="5258596.1499999994"/>
    <s v="Trsf"/>
    <s v="Trsf 24/1/15 RM60,000.00(RM3,256.00)"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n v="-1062"/>
    <n v="0"/>
    <n v="5259658.1499999994"/>
    <s v="Trsf"/>
    <s v="Trsf 24/1/15 RM60,000.00(RM1,062.00)"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n v="-238.5"/>
    <n v="0"/>
    <n v="5259896.6499999994"/>
    <s v="Trsf"/>
    <s v="Trsf 24/1/15 RM60,000.00(RM238.50)"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n v="-380"/>
    <n v="0"/>
    <n v="5260276.6499999994"/>
    <s v="Trsf"/>
    <s v="Trsf 24/1/15 RM60,000.00(RM380.00)"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n v="-250"/>
    <n v="0"/>
    <n v="5260526.6499999994"/>
    <s v="Trsf"/>
    <s v="Trsf 24/1/15 RM60,000.00(RM250.00)"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n v="-6512"/>
    <n v="0"/>
    <n v="5267038.6499999994"/>
    <s v="Trsf"/>
    <s v="Trsf 24/1/15 RM60,000.00(RM6,512.00)"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n v="-2124"/>
    <n v="0"/>
    <n v="5269162.6499999994"/>
    <s v="Trsf"/>
    <s v="Trsf 24/1/15 RM60,000.00(RM2,124.00)"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n v="-1431"/>
    <n v="0"/>
    <n v="5270593.6499999994"/>
    <s v="Trsf"/>
    <s v="Trsf 24/1/15 RM60,000.00(RM1,431.00)"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n v="-975"/>
    <n v="0"/>
    <n v="5271568.6499999994"/>
    <s v="Trsf"/>
    <s v="Trsf 24/1/15 RM60,000.00(RM957.60), 4/2/25 RM16,000.00(RM17.40)"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n v="-812.5"/>
    <n v="0"/>
    <n v="5278312.9499999993"/>
    <s v="Trsf"/>
    <s v="Trsf 4/2/25 RM16,000.00(RM812.50)"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n v="-20878"/>
    <n v="0"/>
    <n v="5299190.9499999993"/>
    <s v="Trsf"/>
    <s v="Trsf 4/2/25 RM16,000.00(RM15,170.10), 12/2/25 RM24,000.00(RM5,707.90)"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n v="-6726"/>
    <n v="0"/>
    <n v="5305916.9499999993"/>
    <s v="Trsf"/>
    <s v="Trsf 12/2/25 RM24,000.00(RM6,726.00)"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n v="-4770"/>
    <n v="0"/>
    <n v="5310686.9499999993"/>
    <s v="Trsf"/>
    <s v="Trsf 12/2/25 RM24,000.00(RM4,770.00)"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n v="-380"/>
    <n v="0"/>
    <n v="5311066.9499999993"/>
    <s v="Trsf"/>
    <s v="Trsf 12/2/25 RM24,000.00(RM380.00)"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n v="-2000"/>
    <n v="0"/>
    <n v="5313066.9499999993"/>
    <s v="Trsf"/>
    <s v="Trsf 12/2/25 RM24,000.00(RM2,000.00)"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n v="-405"/>
    <n v="0"/>
    <n v="4201992.1500000013"/>
    <s v="Trsf"/>
    <s v="Trsf 3/3/25 RM1,000.00(RM405.00)"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n v="-110"/>
    <n v="0"/>
    <n v="4202102.1500000013"/>
    <s v="Trsf"/>
    <s v="Trsf 3/3/25 RM1,000.00(RM110.00)"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n v="-390"/>
    <n v="0"/>
    <n v="4202492.1500000013"/>
    <s v="Trsf"/>
    <s v="Trsf 3/3/25 RM1,000.00(RM335.00), 10/3/25 RM1,300.00(RM55.00)"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n v="-405"/>
    <n v="0"/>
    <n v="4289677.9500000011"/>
    <s v="Trsf"/>
    <s v="Trsf 17/3/25 RM1,500.00(RM405.00)"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n v="-187.5"/>
    <n v="0"/>
    <n v="4289865.4500000011"/>
    <s v="Trsf"/>
    <s v="Trsf 17/3/25 RM1,500.00(RM187.50)"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n v="-390"/>
    <n v="0"/>
    <n v="4290255.4500000011"/>
    <s v="Trsf"/>
    <s v="Trsf 17/3/25 RM1,500.00(RM390.00)"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n v="-405"/>
    <n v="0"/>
    <n v="4312459.4500000011"/>
    <s v="Trsf"/>
    <s v="Trsf 3/4/25 RM1,200.00(RM405.00)"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n v="-187.5"/>
    <n v="0"/>
    <n v="4312646.9500000011"/>
    <s v="Trsf"/>
    <s v="Trsf 3/4/25 RM1,200.00(RM187.50)"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n v="-420"/>
    <n v="0"/>
    <n v="4313066.9500000011"/>
    <s v="Trsf"/>
    <s v="Trsf 3/4/25 RM1,200.00(RM394.00), 10/4/25 RM1,400.00(RM26.00)"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n v="-150"/>
    <n v="0"/>
    <n v="4313216.9500000011"/>
    <s v="Trsf"/>
    <s v="Trsf 10/4/25 RM1,400.00(RM150.00)"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n v="-160"/>
    <n v="0"/>
    <n v="4313376.9500000011"/>
    <s v="Trsf"/>
    <s v="Trsf 10/4/25 RM1,400.00(RM160.00)"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n v="-110"/>
    <n v="0"/>
    <n v="4387160.2500000009"/>
    <s v="Trsf"/>
    <s v="Trsf 16/4/25 RM2,000.00(RM110.00)"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n v="-405"/>
    <n v="0"/>
    <n v="4440595.3500000006"/>
    <s v="Trsf"/>
    <s v="Trsf 23/4/25 RM2,000.00(RM405.00)"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n v="-187.5"/>
    <n v="0"/>
    <n v="4440782.8500000006"/>
    <s v="Trsf"/>
    <s v="Trsf 23/4/25 RM2,000.00(RM187.50)"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n v="-110"/>
    <n v="0"/>
    <n v="4440892.8500000006"/>
    <s v="Trsf"/>
    <s v="Trsf 23/4/25 RM2,000.00(RM110.00)"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n v="-390"/>
    <n v="0"/>
    <n v="4441282.8500000006"/>
    <s v="Trsf"/>
    <s v="Trsf 23/4/25 RM2,000.00(RM390.00)"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n v="-283.8"/>
    <n v="0"/>
    <n v="4441566.6500000004"/>
    <s v="Trsf"/>
    <s v="Trsf 23/4/25 RM2,000.00(RM283.80)"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n v="-101.7"/>
    <n v="158.30000000000001"/>
    <n v="4441826.6500000004"/>
    <s v="Trsf"/>
    <s v="Trsf 23/4/25 RM2,000.00(RM101.70)"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n v="-360"/>
    <n v="0"/>
    <n v="5170093.8499999996"/>
    <s v="Trsf"/>
    <s v="Trsf 19/1/25 RM20,508.6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15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143">
      <pivotArea dataOnly="0" outline="0" fieldPosition="0">
        <references count="1">
          <reference field="1" count="0" defaultSubtotal="1"/>
        </references>
      </pivotArea>
    </format>
    <format dxfId="142">
      <pivotArea dataOnly="0" outline="0" fieldPosition="0">
        <references count="1">
          <reference field="5" count="0" defaultSubtotal="1"/>
        </references>
      </pivotArea>
    </format>
    <format dxfId="141">
      <pivotArea dataOnly="0" outline="0" fieldPosition="0">
        <references count="1">
          <reference field="5" count="0" defaultSubtotal="1"/>
        </references>
      </pivotArea>
    </format>
    <format dxfId="140">
      <pivotArea outline="0" fieldPosition="0">
        <references count="1">
          <reference field="4294967294" count="1">
            <x v="0"/>
          </reference>
        </references>
      </pivotArea>
    </format>
    <format dxfId="139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16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148">
      <pivotArea dataOnly="0" outline="0" fieldPosition="0">
        <references count="1">
          <reference field="1" count="0" defaultSubtotal="1"/>
        </references>
      </pivotArea>
    </format>
    <format dxfId="147">
      <pivotArea dataOnly="0" outline="0" fieldPosition="0">
        <references count="1">
          <reference field="5" count="0" defaultSubtotal="1"/>
        </references>
      </pivotArea>
    </format>
    <format dxfId="146">
      <pivotArea dataOnly="0" outline="0" fieldPosition="0">
        <references count="1">
          <reference field="5" count="0" defaultSubtotal="1"/>
        </references>
      </pivotArea>
    </format>
    <format dxfId="145">
      <pivotArea outline="0" fieldPosition="0">
        <references count="1">
          <reference field="4294967294" count="1">
            <x v="0"/>
          </reference>
        </references>
      </pivotArea>
    </format>
    <format dxfId="144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B45CD-4333-4DA4-B3BB-DF446112AD55}" name="PivotTable1" cacheId="13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278" firstHeaderRow="1" firstDataRow="2" firstDataCol="5"/>
  <pivotFields count="20">
    <pivotField axis="axisRow" compact="0" outline="0" showAll="0" defaultSubtotal="0">
      <items count="7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</items>
    </pivotField>
    <pivotField compact="0" outline="0" showAll="0"/>
    <pivotField compact="0" outline="0" showAll="0"/>
    <pivotField axis="axisRow" compact="0" outline="0" showAll="0">
      <items count="1198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t="default"/>
      </items>
    </pivotField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273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6"/>
      <x v="741"/>
      <x v="1187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r="2">
      <x v="11"/>
      <x v="736"/>
      <x v="1181"/>
    </i>
    <i r="3">
      <x v="743"/>
      <x v="1191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3"/>
      <x v="733"/>
      <x v="1176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r="1">
      <x v="7"/>
      <x v="11"/>
      <x v="746"/>
      <x v="1196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r="2">
      <x v="11"/>
      <x v="731"/>
      <x v="1172"/>
    </i>
    <i r="4">
      <x v="1173"/>
    </i>
    <i r="3">
      <x v="734"/>
      <x v="1177"/>
    </i>
    <i r="3">
      <x v="738"/>
      <x v="1183"/>
    </i>
    <i r="3">
      <x v="740"/>
      <x v="1185"/>
    </i>
    <i r="4">
      <x v="1186"/>
    </i>
    <i r="3">
      <x v="742"/>
      <x v="1188"/>
    </i>
    <i r="4">
      <x v="1189"/>
    </i>
    <i r="3">
      <x v="743"/>
      <x v="1190"/>
    </i>
    <i r="3">
      <x v="745"/>
      <x v="1193"/>
    </i>
    <i r="4">
      <x v="1194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r="2">
      <x v="11"/>
      <x v="730"/>
      <x v="1171"/>
    </i>
    <i r="3">
      <x v="736"/>
      <x v="118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r="2">
      <x v="11"/>
      <x v="732"/>
      <x v="1174"/>
    </i>
    <i r="3">
      <x v="734"/>
      <x v="1178"/>
    </i>
    <i r="3">
      <x v="746"/>
      <x v="1195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r="2">
      <x v="11"/>
      <x v="735"/>
      <x v="1179"/>
    </i>
    <i r="3">
      <x v="737"/>
      <x v="1182"/>
    </i>
    <i r="3">
      <x v="739"/>
      <x v="1184"/>
    </i>
    <i r="3">
      <x v="744"/>
      <x v="1192"/>
    </i>
    <i t="default">
      <x v="63"/>
    </i>
    <i>
      <x v="64"/>
      <x v="7"/>
      <x v="2"/>
      <x v="727"/>
      <x v="1166"/>
    </i>
    <i r="2">
      <x v="11"/>
      <x v="733"/>
      <x v="1175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136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0B18A-93B2-4EA6-A2FD-33F557646C45}" name="PivotTable3" cacheId="13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1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13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8ABB6-5E92-4F96-83E1-E5458C01ADDB}" name="PivotTable2" cacheId="13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601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96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3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r="1">
      <x v="7"/>
      <x v="11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r="2">
      <x v="11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1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r="2">
      <x v="11"/>
    </i>
    <i t="default">
      <x v="63"/>
    </i>
    <i>
      <x v="64"/>
      <x v="7"/>
      <x v="2"/>
    </i>
    <i r="2">
      <x v="11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138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14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134">
      <pivotArea outline="0" fieldPosition="0">
        <references count="1">
          <reference field="4294967294" count="1">
            <x v="0"/>
          </reference>
        </references>
      </pivotArea>
    </format>
    <format dxfId="133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16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3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1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32">
      <pivotArea dataOnly="0" outline="0" fieldPosition="0">
        <references count="1">
          <reference field="1" count="0" defaultSubtotal="1"/>
        </references>
      </pivotArea>
    </format>
    <format dxfId="131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14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25">
      <pivotArea dataOnly="0" outline="0" fieldPosition="0">
        <references count="1">
          <reference field="1" count="0" defaultSubtotal="1"/>
        </references>
      </pivotArea>
    </format>
    <format dxfId="124">
      <pivotArea outline="0" fieldPosition="0">
        <references count="1">
          <reference field="4294967294" count="1">
            <x v="0"/>
          </reference>
        </references>
      </pivotArea>
    </format>
    <format dxfId="123">
      <pivotArea outline="0" fieldPosition="0">
        <references count="1">
          <reference field="4294967294" count="1">
            <x v="2"/>
          </reference>
        </references>
      </pivotArea>
    </format>
    <format dxfId="12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14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30">
      <pivotArea dataOnly="0" outline="0" fieldPosition="0">
        <references count="1">
          <reference field="1" count="0" defaultSubtotal="1"/>
        </references>
      </pivotArea>
    </format>
    <format dxfId="129">
      <pivotArea dataOnly="0" outline="0" fieldPosition="0">
        <references count="1">
          <reference field="5" count="0" defaultSubtotal="1"/>
        </references>
      </pivotArea>
    </format>
    <format dxfId="128">
      <pivotArea dataOnly="0" outline="0" fieldPosition="0">
        <references count="1">
          <reference field="5" count="0" defaultSubtotal="1"/>
        </references>
      </pivotArea>
    </format>
    <format dxfId="127">
      <pivotArea outline="0" fieldPosition="0">
        <references count="1">
          <reference field="4294967294" count="1">
            <x v="0"/>
          </reference>
        </references>
      </pivotArea>
    </format>
    <format dxfId="126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13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121">
      <pivotArea dataOnly="0" labelOnly="1" grandCol="1" outline="0" fieldPosition="0"/>
    </format>
    <format dxfId="120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14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119">
      <pivotArea dataOnly="0" outline="0" fieldPosition="0">
        <references count="1">
          <reference field="1" count="0" defaultSubtotal="1"/>
        </references>
      </pivotArea>
    </format>
    <format dxfId="118">
      <pivotArea outline="0" fieldPosition="0">
        <references count="1">
          <reference field="4294967294" count="1">
            <x v="0"/>
          </reference>
        </references>
      </pivotArea>
    </format>
    <format dxfId="117">
      <pivotArea outline="0" fieldPosition="0">
        <references count="1">
          <reference field="4294967294" count="1">
            <x v="2"/>
          </reference>
        </references>
      </pivotArea>
    </format>
    <format dxfId="116">
      <pivotArea outline="0" fieldPosition="0">
        <references count="1">
          <reference field="4294967294" count="1">
            <x v="1"/>
          </reference>
        </references>
      </pivotArea>
    </format>
    <format dxfId="115">
      <pivotArea dataOnly="0" outline="0" fieldPosition="0">
        <references count="1">
          <reference field="2" count="1" defaultSubtotal="1">
            <x v="0"/>
          </reference>
        </references>
      </pivotArea>
    </format>
    <format dxfId="114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/>
  <dimension ref="A1:BA1278"/>
  <sheetViews>
    <sheetView topLeftCell="A58" zoomScaleNormal="100" workbookViewId="0">
      <selection activeCell="H72" sqref="H72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9" width="10.7265625" bestFit="1" customWidth="1"/>
    <col min="10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5" width="10.7265625" bestFit="1" customWidth="1"/>
    <col min="36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4" width="10.7265625" bestFit="1" customWidth="1"/>
    <col min="55" max="56" width="9.90625" bestFit="1" customWidth="1"/>
    <col min="57" max="57" width="10.7265625" bestFit="1" customWidth="1"/>
  </cols>
  <sheetData>
    <row r="1" spans="1:53" x14ac:dyDescent="0.35">
      <c r="A1" t="s">
        <v>202</v>
      </c>
    </row>
    <row r="2" spans="1:53" x14ac:dyDescent="0.35">
      <c r="A2" t="s">
        <v>3612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1170</v>
      </c>
      <c r="D10" s="18"/>
      <c r="E10" s="18"/>
      <c r="F10" s="18"/>
      <c r="G10" s="18"/>
      <c r="H10" s="18">
        <v>1170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4623.2</v>
      </c>
      <c r="C11" s="18"/>
      <c r="D11" s="18"/>
      <c r="E11" s="18"/>
      <c r="F11" s="18"/>
      <c r="G11" s="18"/>
      <c r="H11" s="18">
        <v>4623.2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5">
      <c r="A15" t="s">
        <v>62</v>
      </c>
      <c r="B15" s="18"/>
      <c r="C15" s="18"/>
      <c r="D15" s="18"/>
      <c r="E15" s="18">
        <v>58092</v>
      </c>
      <c r="F15" s="18"/>
      <c r="G15" s="18"/>
      <c r="H15" s="18">
        <v>58092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90155.900000000009</v>
      </c>
      <c r="C23" s="18"/>
      <c r="D23" s="18"/>
      <c r="E23" s="18"/>
      <c r="F23" s="18"/>
      <c r="G23" s="18"/>
      <c r="H23" s="18">
        <v>90155.900000000009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18660</v>
      </c>
      <c r="H42" s="18">
        <v>18660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5">
      <c r="A49" t="s">
        <v>2012</v>
      </c>
      <c r="B49" s="18">
        <v>524621.29999999993</v>
      </c>
      <c r="C49" s="18"/>
      <c r="D49" s="18"/>
      <c r="E49" s="18"/>
      <c r="F49" s="18"/>
      <c r="G49" s="18"/>
      <c r="H49" s="18">
        <v>524621.29999999993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5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5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5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2656</v>
      </c>
      <c r="B55" s="18">
        <v>2360</v>
      </c>
      <c r="C55" s="18"/>
      <c r="D55" s="18"/>
      <c r="E55" s="18"/>
      <c r="F55" s="18"/>
      <c r="G55" s="18"/>
      <c r="H55" s="18">
        <v>2360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2929</v>
      </c>
      <c r="B60" s="18">
        <v>716.5</v>
      </c>
      <c r="C60" s="18"/>
      <c r="D60" s="18"/>
      <c r="E60" s="18"/>
      <c r="F60" s="18"/>
      <c r="G60" s="18"/>
      <c r="H60" s="18">
        <v>716.5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5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5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5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5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5">
      <c r="A69" t="s">
        <v>3532</v>
      </c>
      <c r="B69" s="18">
        <v>4967.3999999999996</v>
      </c>
      <c r="C69" s="18"/>
      <c r="D69" s="18"/>
      <c r="E69" s="18"/>
      <c r="F69" s="18"/>
      <c r="G69" s="18"/>
      <c r="H69" s="18">
        <v>4967.3999999999996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5">
      <c r="A70" t="s">
        <v>3549</v>
      </c>
      <c r="B70" s="18">
        <v>0.5</v>
      </c>
      <c r="C70" s="18"/>
      <c r="D70" s="18"/>
      <c r="E70" s="18"/>
      <c r="F70" s="18"/>
      <c r="G70" s="18"/>
      <c r="H70" s="18">
        <v>0.5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5">
      <c r="A71" t="s">
        <v>131</v>
      </c>
      <c r="B71" s="18">
        <v>707030.7</v>
      </c>
      <c r="C71" s="18">
        <v>1170</v>
      </c>
      <c r="D71" s="18">
        <v>0</v>
      </c>
      <c r="E71" s="18">
        <v>58092</v>
      </c>
      <c r="F71" s="18">
        <v>0</v>
      </c>
      <c r="G71" s="18">
        <v>18660</v>
      </c>
      <c r="H71" s="18">
        <v>784952.7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5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5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5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5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5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5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5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5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5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5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5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5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5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5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5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5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5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5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5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0</v>
      </c>
      <c r="AW116" s="18"/>
      <c r="AX116" s="18"/>
      <c r="AY116" s="18"/>
      <c r="AZ116" s="18"/>
      <c r="BA116" s="18">
        <v>0</v>
      </c>
    </row>
    <row r="117" spans="23:53" x14ac:dyDescent="0.35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1170</v>
      </c>
      <c r="AW117" s="18"/>
      <c r="AX117" s="18"/>
      <c r="AY117" s="18"/>
      <c r="AZ117" s="18"/>
      <c r="BA117" s="18">
        <v>1170</v>
      </c>
    </row>
    <row r="118" spans="23:53" x14ac:dyDescent="0.35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4</v>
      </c>
      <c r="AU118" s="18"/>
      <c r="AV118" s="18">
        <v>0</v>
      </c>
      <c r="AW118" s="18"/>
      <c r="AX118" s="18"/>
      <c r="AY118" s="18"/>
      <c r="AZ118" s="18"/>
      <c r="BA118" s="18">
        <v>0</v>
      </c>
    </row>
    <row r="119" spans="23:53" x14ac:dyDescent="0.35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s="36" t="s">
        <v>136</v>
      </c>
      <c r="AS119" s="36"/>
      <c r="AT119" s="36"/>
      <c r="AU119" s="37"/>
      <c r="AV119" s="37">
        <v>1170</v>
      </c>
      <c r="AW119" s="37"/>
      <c r="AX119" s="37"/>
      <c r="AY119" s="37"/>
      <c r="AZ119" s="37"/>
      <c r="BA119" s="37">
        <v>1170</v>
      </c>
    </row>
    <row r="120" spans="23:53" x14ac:dyDescent="0.35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t="s">
        <v>43</v>
      </c>
      <c r="AS120">
        <v>2020</v>
      </c>
      <c r="AT120">
        <v>8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5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11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10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2022</v>
      </c>
      <c r="AT123">
        <v>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5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2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5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3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5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5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5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6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5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10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5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2023</v>
      </c>
      <c r="AT129">
        <v>8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5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10</v>
      </c>
      <c r="AU130" s="18">
        <v>0.19999999999998863</v>
      </c>
      <c r="AV130" s="18"/>
      <c r="AW130" s="18"/>
      <c r="AX130" s="18"/>
      <c r="AY130" s="18"/>
      <c r="AZ130" s="18"/>
      <c r="BA130" s="18">
        <v>0.19999999999998863</v>
      </c>
    </row>
    <row r="131" spans="24:53" x14ac:dyDescent="0.35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11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5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4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5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2024</v>
      </c>
      <c r="AT133">
        <v>1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5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5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5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7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5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8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5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4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5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2025</v>
      </c>
      <c r="AT138">
        <v>3</v>
      </c>
      <c r="AU138" s="18">
        <v>4623</v>
      </c>
      <c r="AV138" s="18"/>
      <c r="AW138" s="18"/>
      <c r="AX138" s="18"/>
      <c r="AY138" s="18"/>
      <c r="AZ138" s="18"/>
      <c r="BA138" s="18">
        <v>4623</v>
      </c>
    </row>
    <row r="139" spans="24:53" x14ac:dyDescent="0.35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137</v>
      </c>
      <c r="AS139" s="36"/>
      <c r="AT139" s="36"/>
      <c r="AU139" s="37">
        <v>4623.2</v>
      </c>
      <c r="AV139" s="37"/>
      <c r="AW139" s="37"/>
      <c r="AX139" s="37"/>
      <c r="AY139" s="37"/>
      <c r="AZ139" s="37"/>
      <c r="BA139" s="37">
        <v>4623.2</v>
      </c>
    </row>
    <row r="140" spans="24:53" x14ac:dyDescent="0.35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23</v>
      </c>
      <c r="AS140">
        <v>2020</v>
      </c>
      <c r="AT140">
        <v>10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11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5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6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5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7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5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8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5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12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5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4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5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S150">
        <v>2022</v>
      </c>
      <c r="AT150">
        <v>1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5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5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5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6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5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8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5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9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5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5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4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5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S157">
        <v>2023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5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5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6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5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R160" s="36" t="s">
        <v>138</v>
      </c>
      <c r="AS160" s="36"/>
      <c r="AT160" s="36"/>
      <c r="AU160" s="37"/>
      <c r="AV160" s="37"/>
      <c r="AW160" s="37"/>
      <c r="AX160" s="37">
        <v>0</v>
      </c>
      <c r="AY160" s="37"/>
      <c r="AZ160" s="37"/>
      <c r="BA160" s="37">
        <v>0</v>
      </c>
    </row>
    <row r="161" spans="23:53" x14ac:dyDescent="0.35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t="s">
        <v>14</v>
      </c>
      <c r="AS161">
        <v>2020</v>
      </c>
      <c r="AT161">
        <v>6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5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S162">
        <v>2021</v>
      </c>
      <c r="AT162">
        <v>9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5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R163" s="36" t="s">
        <v>139</v>
      </c>
      <c r="AS163" s="36"/>
      <c r="AT163" s="36"/>
      <c r="AU163" s="37">
        <v>0</v>
      </c>
      <c r="AV163" s="37"/>
      <c r="AW163" s="37"/>
      <c r="AX163" s="37"/>
      <c r="AY163" s="37"/>
      <c r="AZ163" s="37"/>
      <c r="BA163" s="37">
        <v>0</v>
      </c>
    </row>
    <row r="164" spans="23:53" x14ac:dyDescent="0.35">
      <c r="Z164" s="57">
        <v>45691</v>
      </c>
      <c r="AA164" t="s">
        <v>3442</v>
      </c>
      <c r="AB164" s="18"/>
      <c r="AC164" s="18">
        <v>0</v>
      </c>
      <c r="AD164" s="18"/>
      <c r="AE164" s="18"/>
      <c r="AF164" s="18"/>
      <c r="AG164" s="18"/>
      <c r="AH164" s="18">
        <v>0</v>
      </c>
      <c r="AR164" t="s">
        <v>52</v>
      </c>
      <c r="AS164">
        <v>2020</v>
      </c>
      <c r="AT164">
        <v>8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5">
      <c r="Y165">
        <v>5</v>
      </c>
      <c r="Z165" s="57">
        <v>45733</v>
      </c>
      <c r="AA165" t="s">
        <v>3536</v>
      </c>
      <c r="AB165" s="18"/>
      <c r="AC165" s="18">
        <v>1170</v>
      </c>
      <c r="AD165" s="18"/>
      <c r="AE165" s="18"/>
      <c r="AF165" s="18"/>
      <c r="AG165" s="18"/>
      <c r="AH165" s="18">
        <v>1170</v>
      </c>
      <c r="AT165">
        <v>9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5">
      <c r="Y166">
        <v>4</v>
      </c>
      <c r="Z166" s="57">
        <v>45705</v>
      </c>
      <c r="AA166" t="s">
        <v>3457</v>
      </c>
      <c r="AB166" s="18"/>
      <c r="AC166" s="18">
        <v>0</v>
      </c>
      <c r="AD166" s="18"/>
      <c r="AE166" s="18"/>
      <c r="AF166" s="18"/>
      <c r="AG166" s="18"/>
      <c r="AH166" s="18">
        <v>0</v>
      </c>
      <c r="AT166">
        <v>11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5">
      <c r="W167" s="36" t="s">
        <v>136</v>
      </c>
      <c r="X167" s="36"/>
      <c r="Y167" s="36"/>
      <c r="Z167" s="36"/>
      <c r="AA167" s="36"/>
      <c r="AB167" s="37"/>
      <c r="AC167" s="37">
        <v>1170</v>
      </c>
      <c r="AD167" s="37"/>
      <c r="AE167" s="37"/>
      <c r="AF167" s="37"/>
      <c r="AG167" s="37"/>
      <c r="AH167" s="37">
        <v>1170</v>
      </c>
      <c r="AS167">
        <v>2021</v>
      </c>
      <c r="AT167">
        <v>2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5">
      <c r="W168" t="s">
        <v>43</v>
      </c>
      <c r="X168">
        <v>2020</v>
      </c>
      <c r="Y168">
        <v>8</v>
      </c>
      <c r="Z168" s="57">
        <v>44062</v>
      </c>
      <c r="AA168" t="s">
        <v>41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10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5">
      <c r="Y169">
        <v>11</v>
      </c>
      <c r="Z169" s="57">
        <v>44144</v>
      </c>
      <c r="AA169" t="s">
        <v>151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11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5">
      <c r="X170">
        <v>2021</v>
      </c>
      <c r="Y170">
        <v>10</v>
      </c>
      <c r="Z170" s="57">
        <v>44470</v>
      </c>
      <c r="AA170" t="s">
        <v>397</v>
      </c>
      <c r="AB170" s="18">
        <v>0</v>
      </c>
      <c r="AC170" s="18"/>
      <c r="AD170" s="18"/>
      <c r="AE170" s="18"/>
      <c r="AF170" s="18"/>
      <c r="AG170" s="18"/>
      <c r="AH170" s="18">
        <v>0</v>
      </c>
      <c r="AR170" s="36" t="s">
        <v>140</v>
      </c>
      <c r="AS170" s="36"/>
      <c r="AT170" s="36"/>
      <c r="AU170" s="37">
        <v>0</v>
      </c>
      <c r="AV170" s="37"/>
      <c r="AW170" s="37"/>
      <c r="AX170" s="37"/>
      <c r="AY170" s="37"/>
      <c r="AZ170" s="37"/>
      <c r="BA170" s="37">
        <v>0</v>
      </c>
    </row>
    <row r="171" spans="23:53" x14ac:dyDescent="0.35">
      <c r="X171">
        <v>2022</v>
      </c>
      <c r="Y171">
        <v>1</v>
      </c>
      <c r="Z171" s="57">
        <v>44586</v>
      </c>
      <c r="AA171" t="s">
        <v>568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t="s">
        <v>62</v>
      </c>
      <c r="AS171">
        <v>2020</v>
      </c>
      <c r="AT171">
        <v>12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2</v>
      </c>
      <c r="Z172" s="57">
        <v>44613</v>
      </c>
      <c r="AA172" t="s">
        <v>607</v>
      </c>
      <c r="AB172" s="18">
        <v>0</v>
      </c>
      <c r="AC172" s="18"/>
      <c r="AD172" s="18"/>
      <c r="AE172" s="18"/>
      <c r="AF172" s="18"/>
      <c r="AG172" s="18"/>
      <c r="AH172" s="18">
        <v>0</v>
      </c>
      <c r="AS172">
        <v>2021</v>
      </c>
      <c r="AT172">
        <v>1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3</v>
      </c>
      <c r="Z173" s="57">
        <v>44632</v>
      </c>
      <c r="AA173" t="s">
        <v>645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2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Z174" s="57">
        <v>44641</v>
      </c>
      <c r="AA174" t="s">
        <v>652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3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Y175">
        <v>5</v>
      </c>
      <c r="Z175" t="s">
        <v>767</v>
      </c>
      <c r="AA175" t="s">
        <v>766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5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Z176" s="57">
        <v>44695</v>
      </c>
      <c r="AA176" t="s">
        <v>776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Y177">
        <v>6</v>
      </c>
      <c r="Z177" s="57">
        <v>44732</v>
      </c>
      <c r="AA177" t="s">
        <v>843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-179.39999999999998</v>
      </c>
      <c r="AY177" s="18"/>
      <c r="AZ177" s="18"/>
      <c r="BA177" s="18">
        <v>-179.39999999999998</v>
      </c>
    </row>
    <row r="178" spans="23:53" x14ac:dyDescent="0.35">
      <c r="Y178">
        <v>10</v>
      </c>
      <c r="Z178" s="57">
        <v>44845</v>
      </c>
      <c r="AA178" t="s">
        <v>997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5">
      <c r="X179">
        <v>2023</v>
      </c>
      <c r="Y179">
        <v>8</v>
      </c>
      <c r="Z179" s="57">
        <v>45141</v>
      </c>
      <c r="AA179" t="s">
        <v>1797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4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5">
      <c r="Z180" s="57">
        <v>45159</v>
      </c>
      <c r="AA180" t="s">
        <v>1822</v>
      </c>
      <c r="AB180" s="18">
        <v>0</v>
      </c>
      <c r="AC180" s="18"/>
      <c r="AD180" s="18"/>
      <c r="AE180" s="18"/>
      <c r="AF180" s="18"/>
      <c r="AG180" s="18"/>
      <c r="AH180" s="18">
        <v>0</v>
      </c>
      <c r="AS180">
        <v>2022</v>
      </c>
      <c r="AT180">
        <v>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5">
      <c r="Y181">
        <v>10</v>
      </c>
      <c r="Z181" s="57">
        <v>45206</v>
      </c>
      <c r="AA181" t="s">
        <v>2000</v>
      </c>
      <c r="AB181" s="18">
        <v>0.19999999999998863</v>
      </c>
      <c r="AC181" s="18"/>
      <c r="AD181" s="18"/>
      <c r="AE181" s="18"/>
      <c r="AF181" s="18"/>
      <c r="AG181" s="18"/>
      <c r="AH181" s="18">
        <v>0.19999999999998863</v>
      </c>
      <c r="AT181">
        <v>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5">
      <c r="Y182">
        <v>11</v>
      </c>
      <c r="Z182" s="57">
        <v>45252</v>
      </c>
      <c r="AA182" t="s">
        <v>2167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3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5">
      <c r="Y183">
        <v>4</v>
      </c>
      <c r="Z183" t="s">
        <v>1414</v>
      </c>
      <c r="AA183" t="s">
        <v>1415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5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5">
      <c r="X184">
        <v>2024</v>
      </c>
      <c r="Y184">
        <v>1</v>
      </c>
      <c r="Z184" s="57">
        <v>45294</v>
      </c>
      <c r="AA184" t="s">
        <v>2269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6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5">
      <c r="Y185">
        <v>5</v>
      </c>
      <c r="Z185" s="57">
        <v>45422</v>
      </c>
      <c r="AA185" t="s">
        <v>2557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7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5">
      <c r="Y186">
        <v>7</v>
      </c>
      <c r="Z186" s="57">
        <v>45477</v>
      </c>
      <c r="AA186" t="s">
        <v>2753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8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5">
      <c r="Y187">
        <v>8</v>
      </c>
      <c r="Z187" s="57">
        <v>45509</v>
      </c>
      <c r="AA187" t="s">
        <v>2842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9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5">
      <c r="Y188">
        <v>4</v>
      </c>
      <c r="Z188" s="57">
        <v>45394</v>
      </c>
      <c r="AA188" t="s">
        <v>2512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10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5">
      <c r="X189">
        <v>2025</v>
      </c>
      <c r="Y189">
        <v>3</v>
      </c>
      <c r="Z189" s="57">
        <v>45728</v>
      </c>
      <c r="AA189" t="s">
        <v>3524</v>
      </c>
      <c r="AB189" s="18">
        <v>4623</v>
      </c>
      <c r="AC189" s="18"/>
      <c r="AD189" s="18"/>
      <c r="AE189" s="18"/>
      <c r="AF189" s="18"/>
      <c r="AG189" s="18"/>
      <c r="AH189" s="18">
        <v>4623</v>
      </c>
      <c r="AT189">
        <v>11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5">
      <c r="W190" s="36" t="s">
        <v>137</v>
      </c>
      <c r="X190" s="36"/>
      <c r="Y190" s="36"/>
      <c r="Z190" s="36"/>
      <c r="AA190" s="36"/>
      <c r="AB190" s="37">
        <v>4623.2</v>
      </c>
      <c r="AC190" s="37"/>
      <c r="AD190" s="37"/>
      <c r="AE190" s="37"/>
      <c r="AF190" s="37"/>
      <c r="AG190" s="37"/>
      <c r="AH190" s="37">
        <v>4623.2</v>
      </c>
      <c r="AT190">
        <v>12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5">
      <c r="W191" t="s">
        <v>23</v>
      </c>
      <c r="X191">
        <v>2020</v>
      </c>
      <c r="Y191">
        <v>10</v>
      </c>
      <c r="Z191" s="57">
        <v>44013</v>
      </c>
      <c r="AA191" t="s">
        <v>21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4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5">
      <c r="Y192">
        <v>11</v>
      </c>
      <c r="Z192" s="57">
        <v>44044</v>
      </c>
      <c r="AA192" t="s">
        <v>30</v>
      </c>
      <c r="AB192" s="18"/>
      <c r="AC192" s="18"/>
      <c r="AD192" s="18"/>
      <c r="AE192" s="18">
        <v>0</v>
      </c>
      <c r="AF192" s="18"/>
      <c r="AG192" s="18"/>
      <c r="AH192" s="18">
        <v>0</v>
      </c>
      <c r="AS192">
        <v>2023</v>
      </c>
      <c r="AT192">
        <v>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5">
      <c r="Y193">
        <v>12</v>
      </c>
      <c r="Z193" s="57">
        <v>44051</v>
      </c>
      <c r="AA193" t="s">
        <v>31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2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5">
      <c r="AA194" t="s">
        <v>32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3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5">
      <c r="X195">
        <v>2021</v>
      </c>
      <c r="Y195">
        <v>1</v>
      </c>
      <c r="Z195" s="57">
        <v>44091</v>
      </c>
      <c r="AA195" t="s">
        <v>99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5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5">
      <c r="Z196" s="57">
        <v>44096</v>
      </c>
      <c r="AA196" t="s">
        <v>101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6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5">
      <c r="Y197">
        <v>2</v>
      </c>
      <c r="Z197" s="57">
        <v>44112</v>
      </c>
      <c r="AA197" t="s">
        <v>110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7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5">
      <c r="Z198" s="57">
        <v>44116</v>
      </c>
      <c r="AA198" t="s">
        <v>112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8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5">
      <c r="Y199">
        <v>6</v>
      </c>
      <c r="Z199" s="57">
        <v>44251</v>
      </c>
      <c r="AA199" t="s">
        <v>274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9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5">
      <c r="Y200">
        <v>7</v>
      </c>
      <c r="Z200" s="57">
        <v>44263</v>
      </c>
      <c r="AA200" t="s">
        <v>285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10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5">
      <c r="Z201" s="57">
        <v>44278</v>
      </c>
      <c r="AA201" t="s">
        <v>318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11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5">
      <c r="Z202" s="57">
        <v>44285</v>
      </c>
      <c r="AA202" t="s">
        <v>322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4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5">
      <c r="Y203">
        <v>8</v>
      </c>
      <c r="Z203" s="57">
        <v>44319</v>
      </c>
      <c r="AA203" t="s">
        <v>329</v>
      </c>
      <c r="AB203" s="18"/>
      <c r="AC203" s="18"/>
      <c r="AD203" s="18"/>
      <c r="AE203" s="18">
        <v>0</v>
      </c>
      <c r="AF203" s="18"/>
      <c r="AG203" s="18"/>
      <c r="AH203" s="18">
        <v>0</v>
      </c>
      <c r="AS203">
        <v>2024</v>
      </c>
      <c r="AT203">
        <v>1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5">
      <c r="Y204">
        <v>12</v>
      </c>
      <c r="Z204" s="57">
        <v>44440</v>
      </c>
      <c r="AA204" t="s">
        <v>369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2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5">
      <c r="Y205">
        <v>4</v>
      </c>
      <c r="Z205" s="57">
        <v>44191</v>
      </c>
      <c r="AA205" t="s">
        <v>211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3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5">
      <c r="X206">
        <v>2022</v>
      </c>
      <c r="Y206">
        <v>1</v>
      </c>
      <c r="Z206" s="57">
        <v>44466</v>
      </c>
      <c r="AA206" t="s">
        <v>377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5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5">
      <c r="Z207" s="57">
        <v>44469</v>
      </c>
      <c r="AA207" t="s">
        <v>380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6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5">
      <c r="Y208">
        <v>5</v>
      </c>
      <c r="Z208" s="57">
        <v>44575</v>
      </c>
      <c r="AA208" t="s">
        <v>559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7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5">
      <c r="AA209" t="s">
        <v>561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8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5">
      <c r="Z210" s="57">
        <v>44578</v>
      </c>
      <c r="AA210" t="s">
        <v>562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9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5">
      <c r="Z211" s="57">
        <v>44587</v>
      </c>
      <c r="AA211" t="s">
        <v>569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10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5">
      <c r="Y212">
        <v>6</v>
      </c>
      <c r="Z212" s="57">
        <v>44607</v>
      </c>
      <c r="AA212" t="s">
        <v>602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11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5">
      <c r="Y213">
        <v>8</v>
      </c>
      <c r="Z213" s="57">
        <v>44672</v>
      </c>
      <c r="AA213" t="s">
        <v>700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12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5">
      <c r="Y214">
        <v>9</v>
      </c>
      <c r="Z214" s="57">
        <v>44705</v>
      </c>
      <c r="AA214" t="s">
        <v>795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4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5">
      <c r="Y215">
        <v>12</v>
      </c>
      <c r="Z215" s="57">
        <v>44788</v>
      </c>
      <c r="AA215" t="s">
        <v>902</v>
      </c>
      <c r="AB215" s="18"/>
      <c r="AC215" s="18"/>
      <c r="AD215" s="18"/>
      <c r="AE215" s="18">
        <v>0</v>
      </c>
      <c r="AF215" s="18"/>
      <c r="AG215" s="18"/>
      <c r="AH215" s="18">
        <v>0</v>
      </c>
      <c r="AS215">
        <v>2025</v>
      </c>
      <c r="AT215">
        <v>1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5">
      <c r="Y216">
        <v>4</v>
      </c>
      <c r="Z216" s="57">
        <v>44545</v>
      </c>
      <c r="AA216" t="s">
        <v>508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2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5">
      <c r="Z217" s="57">
        <v>44546</v>
      </c>
      <c r="AA217" t="s">
        <v>510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3</v>
      </c>
      <c r="AU217" s="18"/>
      <c r="AV217" s="18"/>
      <c r="AW217" s="18"/>
      <c r="AX217" s="18">
        <v>0</v>
      </c>
      <c r="AY217" s="18"/>
      <c r="AZ217" s="18"/>
      <c r="BA217" s="18">
        <v>0</v>
      </c>
    </row>
    <row r="218" spans="23:53" x14ac:dyDescent="0.35">
      <c r="Z218" s="57">
        <v>44551</v>
      </c>
      <c r="AA218" t="s">
        <v>512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5</v>
      </c>
      <c r="AU218" s="18"/>
      <c r="AV218" s="18"/>
      <c r="AW218" s="18"/>
      <c r="AX218" s="18">
        <v>30481</v>
      </c>
      <c r="AY218" s="18"/>
      <c r="AZ218" s="18"/>
      <c r="BA218" s="18">
        <v>30481</v>
      </c>
    </row>
    <row r="219" spans="23:53" x14ac:dyDescent="0.35">
      <c r="X219">
        <v>2023</v>
      </c>
      <c r="Y219">
        <v>2</v>
      </c>
      <c r="Z219" s="57">
        <v>44854</v>
      </c>
      <c r="AA219" t="s">
        <v>1008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8</v>
      </c>
      <c r="AU219" s="18"/>
      <c r="AV219" s="18"/>
      <c r="AW219" s="18"/>
      <c r="AX219" s="18">
        <v>3195</v>
      </c>
      <c r="AY219" s="18"/>
      <c r="AZ219" s="18"/>
      <c r="BA219" s="18">
        <v>3195</v>
      </c>
    </row>
    <row r="220" spans="23:53" x14ac:dyDescent="0.35">
      <c r="Y220">
        <v>3</v>
      </c>
      <c r="Z220" s="57">
        <v>44866</v>
      </c>
      <c r="AA220" t="s">
        <v>1046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4</v>
      </c>
      <c r="AU220" s="18"/>
      <c r="AV220" s="18"/>
      <c r="AW220" s="18"/>
      <c r="AX220" s="18">
        <v>24595.4</v>
      </c>
      <c r="AY220" s="18"/>
      <c r="AZ220" s="18"/>
      <c r="BA220" s="18">
        <v>24595.4</v>
      </c>
    </row>
    <row r="221" spans="23:53" x14ac:dyDescent="0.35">
      <c r="Y221">
        <v>6</v>
      </c>
      <c r="Z221" s="57">
        <v>44978</v>
      </c>
      <c r="AA221" t="s">
        <v>1273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s="36" t="s">
        <v>204</v>
      </c>
      <c r="AS221" s="36"/>
      <c r="AT221" s="36"/>
      <c r="AU221" s="37"/>
      <c r="AV221" s="37"/>
      <c r="AW221" s="37"/>
      <c r="AX221" s="37">
        <v>58092</v>
      </c>
      <c r="AY221" s="37"/>
      <c r="AZ221" s="37"/>
      <c r="BA221" s="37">
        <v>58092</v>
      </c>
    </row>
    <row r="222" spans="23:53" x14ac:dyDescent="0.35">
      <c r="W222" s="36" t="s">
        <v>138</v>
      </c>
      <c r="X222" s="36"/>
      <c r="Y222" s="36"/>
      <c r="Z222" s="36"/>
      <c r="AA222" s="36"/>
      <c r="AB222" s="37"/>
      <c r="AC222" s="37"/>
      <c r="AD222" s="37"/>
      <c r="AE222" s="37">
        <v>0</v>
      </c>
      <c r="AF222" s="37"/>
      <c r="AG222" s="37"/>
      <c r="AH222" s="37">
        <v>0</v>
      </c>
      <c r="AR222" t="s">
        <v>173</v>
      </c>
      <c r="AS222">
        <v>2020</v>
      </c>
      <c r="AT222">
        <v>11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W223" t="s">
        <v>14</v>
      </c>
      <c r="X223">
        <v>2020</v>
      </c>
      <c r="Y223">
        <v>6</v>
      </c>
      <c r="Z223" s="57">
        <v>43993</v>
      </c>
      <c r="AA223" t="s">
        <v>11</v>
      </c>
      <c r="AB223" s="18">
        <v>0</v>
      </c>
      <c r="AC223" s="18"/>
      <c r="AD223" s="18"/>
      <c r="AE223" s="18"/>
      <c r="AF223" s="18"/>
      <c r="AG223" s="18"/>
      <c r="AH223" s="18">
        <v>0</v>
      </c>
      <c r="AR223" s="36" t="s">
        <v>185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5">
      <c r="X224">
        <v>2021</v>
      </c>
      <c r="Y224">
        <v>9</v>
      </c>
      <c r="Z224" s="57">
        <v>44440</v>
      </c>
      <c r="AA224" t="s">
        <v>370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t="s">
        <v>223</v>
      </c>
      <c r="AS224" t="s">
        <v>1763</v>
      </c>
      <c r="AT224" t="s">
        <v>1763</v>
      </c>
      <c r="AU224" s="18"/>
      <c r="AV224" s="18"/>
      <c r="AW224" s="18"/>
      <c r="AX224" s="18"/>
      <c r="AY224" s="18">
        <v>0</v>
      </c>
      <c r="AZ224" s="18"/>
      <c r="BA224" s="18">
        <v>0</v>
      </c>
    </row>
    <row r="225" spans="23:53" x14ac:dyDescent="0.35">
      <c r="W225" s="36" t="s">
        <v>139</v>
      </c>
      <c r="X225" s="36"/>
      <c r="Y225" s="36"/>
      <c r="Z225" s="36"/>
      <c r="AA225" s="36"/>
      <c r="AB225" s="37">
        <v>0</v>
      </c>
      <c r="AC225" s="37"/>
      <c r="AD225" s="37"/>
      <c r="AE225" s="37"/>
      <c r="AF225" s="37"/>
      <c r="AG225" s="37"/>
      <c r="AH225" s="37">
        <v>0</v>
      </c>
      <c r="AR225" s="36" t="s">
        <v>224</v>
      </c>
      <c r="AS225" s="36"/>
      <c r="AT225" s="36"/>
      <c r="AU225" s="37"/>
      <c r="AV225" s="37"/>
      <c r="AW225" s="37"/>
      <c r="AX225" s="37"/>
      <c r="AY225" s="37">
        <v>0</v>
      </c>
      <c r="AZ225" s="37"/>
      <c r="BA225" s="37">
        <v>0</v>
      </c>
    </row>
    <row r="226" spans="23:53" x14ac:dyDescent="0.35">
      <c r="W226" t="s">
        <v>52</v>
      </c>
      <c r="X226">
        <v>2020</v>
      </c>
      <c r="Y226">
        <v>8</v>
      </c>
      <c r="Z226" s="57">
        <v>44065</v>
      </c>
      <c r="AA226" t="s">
        <v>50</v>
      </c>
      <c r="AB226" s="18">
        <v>0</v>
      </c>
      <c r="AC226" s="18"/>
      <c r="AD226" s="18"/>
      <c r="AE226" s="18"/>
      <c r="AF226" s="18"/>
      <c r="AG226" s="18"/>
      <c r="AH226" s="18">
        <v>0</v>
      </c>
      <c r="AR226" t="s">
        <v>228</v>
      </c>
      <c r="AS226" t="s">
        <v>1763</v>
      </c>
      <c r="AT226" t="s">
        <v>1763</v>
      </c>
      <c r="AU226" s="18"/>
      <c r="AV226" s="18"/>
      <c r="AW226" s="18"/>
      <c r="AX226" s="18"/>
      <c r="AY226" s="18">
        <v>0</v>
      </c>
      <c r="AZ226" s="18"/>
      <c r="BA226" s="18">
        <v>0</v>
      </c>
    </row>
    <row r="227" spans="23:53" x14ac:dyDescent="0.35">
      <c r="Y227">
        <v>9</v>
      </c>
      <c r="Z227" s="57">
        <v>44075</v>
      </c>
      <c r="AA227" t="s">
        <v>66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s="36" t="s">
        <v>255</v>
      </c>
      <c r="AS227" s="36"/>
      <c r="AT227" s="36"/>
      <c r="AU227" s="37"/>
      <c r="AV227" s="37"/>
      <c r="AW227" s="37"/>
      <c r="AX227" s="37"/>
      <c r="AY227" s="37">
        <v>0</v>
      </c>
      <c r="AZ227" s="37"/>
      <c r="BA227" s="37">
        <v>0</v>
      </c>
    </row>
    <row r="228" spans="23:53" x14ac:dyDescent="0.35">
      <c r="Y228">
        <v>11</v>
      </c>
      <c r="Z228" s="57">
        <v>44156</v>
      </c>
      <c r="AA228" t="s">
        <v>170</v>
      </c>
      <c r="AB228" s="18">
        <v>0</v>
      </c>
      <c r="AC228" s="18"/>
      <c r="AD228" s="18"/>
      <c r="AE228" s="18"/>
      <c r="AF228" s="18"/>
      <c r="AG228" s="18"/>
      <c r="AH228" s="18">
        <v>0</v>
      </c>
      <c r="AR228" t="s">
        <v>262</v>
      </c>
      <c r="AS228">
        <v>2021</v>
      </c>
      <c r="AT228">
        <v>2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3:53" x14ac:dyDescent="0.35">
      <c r="Z229" s="57">
        <v>44165</v>
      </c>
      <c r="AA229" t="s">
        <v>183</v>
      </c>
      <c r="AB229" s="18">
        <v>0</v>
      </c>
      <c r="AC229" s="18"/>
      <c r="AD229" s="18"/>
      <c r="AE229" s="18"/>
      <c r="AF229" s="18"/>
      <c r="AG229" s="18"/>
      <c r="AH229" s="18">
        <v>0</v>
      </c>
      <c r="AT229">
        <v>3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5">
      <c r="X230">
        <v>2021</v>
      </c>
      <c r="Y230">
        <v>2</v>
      </c>
      <c r="Z230" s="57">
        <v>44250</v>
      </c>
      <c r="AA230" t="s">
        <v>275</v>
      </c>
      <c r="AB230" s="18">
        <v>0</v>
      </c>
      <c r="AC230" s="18"/>
      <c r="AD230" s="18"/>
      <c r="AE230" s="18"/>
      <c r="AF230" s="18"/>
      <c r="AG230" s="18"/>
      <c r="AH230" s="18">
        <v>0</v>
      </c>
      <c r="AT230">
        <v>10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5">
      <c r="Y231">
        <v>10</v>
      </c>
      <c r="Z231" s="57">
        <v>44492</v>
      </c>
      <c r="AA231" t="s">
        <v>441</v>
      </c>
      <c r="AB231" s="18">
        <v>0</v>
      </c>
      <c r="AC231" s="18"/>
      <c r="AD231" s="18"/>
      <c r="AE231" s="18"/>
      <c r="AF231" s="18"/>
      <c r="AG231" s="18"/>
      <c r="AH231" s="18">
        <v>0</v>
      </c>
      <c r="AS231">
        <v>2023</v>
      </c>
      <c r="AT231">
        <v>1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5">
      <c r="Z232" s="57">
        <v>44497</v>
      </c>
      <c r="AA232" t="s">
        <v>444</v>
      </c>
      <c r="AB232" s="18">
        <v>0</v>
      </c>
      <c r="AC232" s="18"/>
      <c r="AD232" s="18"/>
      <c r="AE232" s="18"/>
      <c r="AF232" s="18"/>
      <c r="AG232" s="18"/>
      <c r="AH232" s="18">
        <v>0</v>
      </c>
      <c r="AT232">
        <v>3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5">
      <c r="Y233">
        <v>11</v>
      </c>
      <c r="Z233" s="57">
        <v>44529</v>
      </c>
      <c r="AA233" t="s">
        <v>484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5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5">
      <c r="W234" s="36" t="s">
        <v>140</v>
      </c>
      <c r="X234" s="36"/>
      <c r="Y234" s="36"/>
      <c r="Z234" s="36"/>
      <c r="AA234" s="36"/>
      <c r="AB234" s="37">
        <v>0</v>
      </c>
      <c r="AC234" s="37"/>
      <c r="AD234" s="37"/>
      <c r="AE234" s="37"/>
      <c r="AF234" s="37"/>
      <c r="AG234" s="37"/>
      <c r="AH234" s="37">
        <v>0</v>
      </c>
      <c r="AT234">
        <v>6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5">
      <c r="W235" t="s">
        <v>62</v>
      </c>
      <c r="X235">
        <v>2020</v>
      </c>
      <c r="Y235">
        <v>12</v>
      </c>
      <c r="Z235" s="57">
        <v>44070</v>
      </c>
      <c r="AA235" t="s">
        <v>60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7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5">
      <c r="X236">
        <v>2021</v>
      </c>
      <c r="Y236">
        <v>1</v>
      </c>
      <c r="Z236" s="57">
        <v>44097</v>
      </c>
      <c r="AA236" t="s">
        <v>102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8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5">
      <c r="Y237">
        <v>2</v>
      </c>
      <c r="Z237" s="57">
        <v>44125</v>
      </c>
      <c r="AA237" t="s">
        <v>127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9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5">
      <c r="Y238">
        <v>3</v>
      </c>
      <c r="Z238" s="57">
        <v>44155</v>
      </c>
      <c r="AA238" t="s">
        <v>167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10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5">
      <c r="Z239" s="57">
        <v>44165</v>
      </c>
      <c r="AA239" t="s">
        <v>184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11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5">
      <c r="AA240" t="s">
        <v>200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12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5</v>
      </c>
      <c r="Z241" s="57">
        <v>44207</v>
      </c>
      <c r="AA241" t="s">
        <v>239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4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Z242" s="57">
        <v>44225</v>
      </c>
      <c r="AA242" t="s">
        <v>253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S242">
        <v>2024</v>
      </c>
      <c r="AT242">
        <v>1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Y243">
        <v>7</v>
      </c>
      <c r="Z243" s="57">
        <v>44279</v>
      </c>
      <c r="AA243" t="s">
        <v>320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3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8</v>
      </c>
      <c r="Z244" s="57">
        <v>44294</v>
      </c>
      <c r="AA244" t="s">
        <v>326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5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Z245" s="57">
        <v>44315</v>
      </c>
      <c r="AA245" t="s">
        <v>331</v>
      </c>
      <c r="AB245" s="18"/>
      <c r="AC245" s="18"/>
      <c r="AD245" s="18"/>
      <c r="AE245" s="18">
        <v>-179.39999999999998</v>
      </c>
      <c r="AF245" s="18"/>
      <c r="AG245" s="18"/>
      <c r="AH245" s="18">
        <v>-179.39999999999998</v>
      </c>
      <c r="AT245">
        <v>6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9</v>
      </c>
      <c r="Z246" s="57">
        <v>44348</v>
      </c>
      <c r="AA246" t="s">
        <v>355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8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AA247" t="s">
        <v>358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4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Y248">
        <v>4</v>
      </c>
      <c r="Z248" s="57">
        <v>44196</v>
      </c>
      <c r="AA248" t="s">
        <v>217</v>
      </c>
      <c r="AB248" s="18"/>
      <c r="AC248" s="18"/>
      <c r="AD248" s="18"/>
      <c r="AE248" s="18">
        <v>0</v>
      </c>
      <c r="AF248" s="18"/>
      <c r="AG248" s="18"/>
      <c r="AH248" s="18">
        <v>0</v>
      </c>
      <c r="AR248" s="36" t="s">
        <v>263</v>
      </c>
      <c r="AS248" s="36"/>
      <c r="AT248" s="36"/>
      <c r="AU248" s="37">
        <v>0</v>
      </c>
      <c r="AV248" s="37"/>
      <c r="AW248" s="37"/>
      <c r="AX248" s="37"/>
      <c r="AY248" s="37"/>
      <c r="AZ248" s="37"/>
      <c r="BA248" s="37">
        <v>0</v>
      </c>
    </row>
    <row r="249" spans="24:53" x14ac:dyDescent="0.35">
      <c r="X249">
        <v>2022</v>
      </c>
      <c r="Y249">
        <v>1</v>
      </c>
      <c r="Z249" s="57">
        <v>44453</v>
      </c>
      <c r="AA249" t="s">
        <v>372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t="s">
        <v>280</v>
      </c>
      <c r="AS249">
        <v>2021</v>
      </c>
      <c r="AT249">
        <v>2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2</v>
      </c>
      <c r="Z250" s="57">
        <v>44474</v>
      </c>
      <c r="AA250" t="s">
        <v>402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4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44497</v>
      </c>
      <c r="AA251" t="s">
        <v>446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R251" s="36" t="s">
        <v>281</v>
      </c>
      <c r="AS251" s="36"/>
      <c r="AT251" s="36"/>
      <c r="AU251" s="37">
        <v>0</v>
      </c>
      <c r="AV251" s="37"/>
      <c r="AW251" s="37"/>
      <c r="AX251" s="37"/>
      <c r="AY251" s="37"/>
      <c r="AZ251" s="37"/>
      <c r="BA251" s="37">
        <v>0</v>
      </c>
    </row>
    <row r="252" spans="24:53" x14ac:dyDescent="0.35">
      <c r="Z252" s="57">
        <v>44499</v>
      </c>
      <c r="AA252" t="s">
        <v>449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t="s">
        <v>289</v>
      </c>
      <c r="AS252">
        <v>2021</v>
      </c>
      <c r="AT252">
        <v>3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Y253">
        <v>3</v>
      </c>
      <c r="Z253" s="57">
        <v>44503</v>
      </c>
      <c r="AA253" t="s">
        <v>460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s="36" t="s">
        <v>291</v>
      </c>
      <c r="AS253" s="36"/>
      <c r="AT253" s="36"/>
      <c r="AU253" s="37">
        <v>0</v>
      </c>
      <c r="AV253" s="37"/>
      <c r="AW253" s="37"/>
      <c r="AX253" s="37"/>
      <c r="AY253" s="37"/>
      <c r="AZ253" s="37"/>
      <c r="BA253" s="37">
        <v>0</v>
      </c>
    </row>
    <row r="254" spans="24:53" x14ac:dyDescent="0.35">
      <c r="Z254" s="57">
        <v>44508</v>
      </c>
      <c r="AA254" t="s">
        <v>465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t="s">
        <v>375</v>
      </c>
      <c r="AS254">
        <v>2021</v>
      </c>
      <c r="AT254">
        <v>9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Y255">
        <v>5</v>
      </c>
      <c r="Z255" s="57">
        <v>44572</v>
      </c>
      <c r="AA255" t="s">
        <v>552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s="36" t="s">
        <v>382</v>
      </c>
      <c r="AS255" s="36"/>
      <c r="AT255" s="36"/>
      <c r="AU255" s="37">
        <v>0</v>
      </c>
      <c r="AV255" s="37"/>
      <c r="AW255" s="37"/>
      <c r="AX255" s="37"/>
      <c r="AY255" s="37"/>
      <c r="AZ255" s="37"/>
      <c r="BA255" s="37">
        <v>0</v>
      </c>
    </row>
    <row r="256" spans="24:53" x14ac:dyDescent="0.35">
      <c r="Z256" s="57">
        <v>44585</v>
      </c>
      <c r="AA256" t="s">
        <v>567</v>
      </c>
      <c r="AB256" s="18"/>
      <c r="AC256" s="18"/>
      <c r="AD256" s="18"/>
      <c r="AE256" s="18">
        <v>0</v>
      </c>
      <c r="AF256" s="18"/>
      <c r="AG256" s="18"/>
      <c r="AH256" s="18">
        <v>0</v>
      </c>
      <c r="AR256" t="s">
        <v>400</v>
      </c>
      <c r="AS256">
        <v>2021</v>
      </c>
      <c r="AT256">
        <v>10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Y257">
        <v>6</v>
      </c>
      <c r="Z257" s="57">
        <v>44609</v>
      </c>
      <c r="AA257" t="s">
        <v>603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11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7</v>
      </c>
      <c r="Z258" s="57">
        <v>44628</v>
      </c>
      <c r="AA258" t="s">
        <v>635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12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Z259" s="57">
        <v>44635</v>
      </c>
      <c r="AA259" t="s">
        <v>647</v>
      </c>
      <c r="AB259" s="18"/>
      <c r="AC259" s="18"/>
      <c r="AD259" s="18"/>
      <c r="AE259" s="18">
        <v>0</v>
      </c>
      <c r="AF259" s="18"/>
      <c r="AG259" s="18"/>
      <c r="AH259" s="18">
        <v>0</v>
      </c>
      <c r="AS259">
        <v>2022</v>
      </c>
      <c r="AT259">
        <v>1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Y260">
        <v>8</v>
      </c>
      <c r="Z260" s="57">
        <v>44678</v>
      </c>
      <c r="AA260" t="s">
        <v>723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2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Y261">
        <v>9</v>
      </c>
      <c r="Z261" s="57">
        <v>44704</v>
      </c>
      <c r="AA261" t="s">
        <v>790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3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Y262">
        <v>10</v>
      </c>
      <c r="Z262" s="57">
        <v>44721</v>
      </c>
      <c r="AA262" t="s">
        <v>831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5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Z263" s="57">
        <v>44741</v>
      </c>
      <c r="AA263" t="s">
        <v>847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6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11</v>
      </c>
      <c r="Z264" s="57">
        <v>44768</v>
      </c>
      <c r="AA264" t="s">
        <v>870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7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Y265">
        <v>12</v>
      </c>
      <c r="Z265" s="57">
        <v>44798</v>
      </c>
      <c r="AA265" t="s">
        <v>912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8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4</v>
      </c>
      <c r="Z266" s="57">
        <v>44545</v>
      </c>
      <c r="AA266" t="s">
        <v>507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9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Z267" s="57">
        <v>44561</v>
      </c>
      <c r="AA267" t="s">
        <v>535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10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X268">
        <v>2023</v>
      </c>
      <c r="Y268">
        <v>1</v>
      </c>
      <c r="Z268" s="57">
        <v>44828</v>
      </c>
      <c r="AA268" t="s">
        <v>947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11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44835</v>
      </c>
      <c r="AA269" t="s">
        <v>986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12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2</v>
      </c>
      <c r="Z270" s="57">
        <v>44849</v>
      </c>
      <c r="AA270" t="s">
        <v>1001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4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Z271" s="57">
        <v>44851</v>
      </c>
      <c r="AA271" t="s">
        <v>1005</v>
      </c>
      <c r="AB271" s="18"/>
      <c r="AC271" s="18"/>
      <c r="AD271" s="18"/>
      <c r="AE271" s="18">
        <v>0</v>
      </c>
      <c r="AF271" s="18"/>
      <c r="AG271" s="18"/>
      <c r="AH271" s="18">
        <v>0</v>
      </c>
      <c r="AS271">
        <v>2023</v>
      </c>
      <c r="AT271">
        <v>1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Y272">
        <v>3</v>
      </c>
      <c r="Z272" s="57">
        <v>44866</v>
      </c>
      <c r="AA272" t="s">
        <v>1047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2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5">
      <c r="Z273" s="57">
        <v>44894</v>
      </c>
      <c r="AA273" t="s">
        <v>1092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3</v>
      </c>
      <c r="AU273" s="18">
        <v>-1.1368683772161603E-13</v>
      </c>
      <c r="AV273" s="18"/>
      <c r="AW273" s="18"/>
      <c r="AX273" s="18"/>
      <c r="AY273" s="18"/>
      <c r="AZ273" s="18"/>
      <c r="BA273" s="18">
        <v>-1.1368683772161603E-13</v>
      </c>
    </row>
    <row r="274" spans="24:53" x14ac:dyDescent="0.35">
      <c r="Y274">
        <v>5</v>
      </c>
      <c r="Z274" s="57">
        <v>44938</v>
      </c>
      <c r="AA274" t="s">
        <v>1180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5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5">
      <c r="Z275" s="57">
        <v>44944</v>
      </c>
      <c r="AA275" t="s">
        <v>1192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6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5">
      <c r="Y276">
        <v>6</v>
      </c>
      <c r="Z276" t="s">
        <v>1250</v>
      </c>
      <c r="AA276" t="s">
        <v>1251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7</v>
      </c>
      <c r="AU276" s="18">
        <v>-1.1368683772161603E-13</v>
      </c>
      <c r="AV276" s="18"/>
      <c r="AW276" s="18"/>
      <c r="AX276" s="18"/>
      <c r="AY276" s="18"/>
      <c r="AZ276" s="18"/>
      <c r="BA276" s="18">
        <v>-1.1368683772161603E-13</v>
      </c>
    </row>
    <row r="277" spans="24:53" x14ac:dyDescent="0.35">
      <c r="Y277">
        <v>7</v>
      </c>
      <c r="Z277" t="s">
        <v>1334</v>
      </c>
      <c r="AA277" t="s">
        <v>1333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8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4:53" x14ac:dyDescent="0.35">
      <c r="Y278">
        <v>8</v>
      </c>
      <c r="Z278" t="s">
        <v>1403</v>
      </c>
      <c r="AA278" t="s">
        <v>1404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9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5">
      <c r="Y279">
        <v>9</v>
      </c>
      <c r="Z279" s="57">
        <v>45056</v>
      </c>
      <c r="AA279" t="s">
        <v>1542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10</v>
      </c>
      <c r="AU279" s="18">
        <v>-5.6843418860808015E-14</v>
      </c>
      <c r="AV279" s="18"/>
      <c r="AW279" s="18"/>
      <c r="AX279" s="18"/>
      <c r="AY279" s="18"/>
      <c r="AZ279" s="18"/>
      <c r="BA279" s="18">
        <v>-5.6843418860808015E-14</v>
      </c>
    </row>
    <row r="280" spans="24:53" x14ac:dyDescent="0.35">
      <c r="Y280">
        <v>10</v>
      </c>
      <c r="Z280" s="57">
        <v>45083</v>
      </c>
      <c r="AA280" t="s">
        <v>1616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11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4:53" x14ac:dyDescent="0.35">
      <c r="Y281">
        <v>11</v>
      </c>
      <c r="Z281" s="57">
        <v>45117</v>
      </c>
      <c r="AA281" t="s">
        <v>1716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12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5">
      <c r="Z282" s="57">
        <v>45128</v>
      </c>
      <c r="AA282" t="s">
        <v>1727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4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5">
      <c r="Z283" s="57">
        <v>45140</v>
      </c>
      <c r="AA283" t="s">
        <v>1795</v>
      </c>
      <c r="AB283" s="18"/>
      <c r="AC283" s="18"/>
      <c r="AD283" s="18"/>
      <c r="AE283" s="18">
        <v>0</v>
      </c>
      <c r="AF283" s="18"/>
      <c r="AG283" s="18"/>
      <c r="AH283" s="18">
        <v>0</v>
      </c>
      <c r="AS283">
        <v>2024</v>
      </c>
      <c r="AT283">
        <v>1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4:53" x14ac:dyDescent="0.35">
      <c r="Y284">
        <v>4</v>
      </c>
      <c r="Z284" s="57">
        <v>44922</v>
      </c>
      <c r="AA284" t="s">
        <v>1137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2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4:53" x14ac:dyDescent="0.35">
      <c r="X285">
        <v>2024</v>
      </c>
      <c r="Y285">
        <v>1</v>
      </c>
      <c r="Z285" s="57">
        <v>45174</v>
      </c>
      <c r="AA285" t="s">
        <v>1883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3</v>
      </c>
      <c r="AU285" s="18">
        <v>2811.3</v>
      </c>
      <c r="AV285" s="18"/>
      <c r="AW285" s="18"/>
      <c r="AX285" s="18"/>
      <c r="AY285" s="18"/>
      <c r="AZ285" s="18"/>
      <c r="BA285" s="18">
        <v>2811.3</v>
      </c>
    </row>
    <row r="286" spans="24:53" x14ac:dyDescent="0.35">
      <c r="Y286">
        <v>2</v>
      </c>
      <c r="Z286" s="57">
        <v>45205</v>
      </c>
      <c r="AA286" t="s">
        <v>1998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5</v>
      </c>
      <c r="AU286" s="18">
        <v>7963.8</v>
      </c>
      <c r="AV286" s="18"/>
      <c r="AW286" s="18"/>
      <c r="AX286" s="18"/>
      <c r="AY286" s="18"/>
      <c r="AZ286" s="18"/>
      <c r="BA286" s="18">
        <v>7963.8</v>
      </c>
    </row>
    <row r="287" spans="24:53" x14ac:dyDescent="0.35">
      <c r="Y287">
        <v>3</v>
      </c>
      <c r="Z287" s="57">
        <v>45245</v>
      </c>
      <c r="AA287" t="s">
        <v>2159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6</v>
      </c>
      <c r="AU287" s="18">
        <v>4852.5</v>
      </c>
      <c r="AV287" s="18"/>
      <c r="AW287" s="18"/>
      <c r="AX287" s="18"/>
      <c r="AY287" s="18"/>
      <c r="AZ287" s="18"/>
      <c r="BA287" s="18">
        <v>4852.5</v>
      </c>
    </row>
    <row r="288" spans="24:53" x14ac:dyDescent="0.35">
      <c r="AA288" t="s">
        <v>2160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7</v>
      </c>
      <c r="AU288" s="18">
        <v>8721.2999999999993</v>
      </c>
      <c r="AV288" s="18"/>
      <c r="AW288" s="18"/>
      <c r="AX288" s="18"/>
      <c r="AY288" s="18"/>
      <c r="AZ288" s="18"/>
      <c r="BA288" s="18">
        <v>8721.2999999999993</v>
      </c>
    </row>
    <row r="289" spans="25:53" x14ac:dyDescent="0.35">
      <c r="Z289" s="57">
        <v>45261</v>
      </c>
      <c r="AA289" t="s">
        <v>2175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8</v>
      </c>
      <c r="AU289" s="18">
        <v>7650</v>
      </c>
      <c r="AV289" s="18"/>
      <c r="AW289" s="18"/>
      <c r="AX289" s="18"/>
      <c r="AY289" s="18"/>
      <c r="AZ289" s="18"/>
      <c r="BA289" s="18">
        <v>7650</v>
      </c>
    </row>
    <row r="290" spans="25:53" x14ac:dyDescent="0.35">
      <c r="Y290">
        <v>5</v>
      </c>
      <c r="Z290" s="57">
        <v>45303</v>
      </c>
      <c r="AA290" t="s">
        <v>2280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9</v>
      </c>
      <c r="AU290" s="18">
        <v>6271.3</v>
      </c>
      <c r="AV290" s="18"/>
      <c r="AW290" s="18"/>
      <c r="AX290" s="18"/>
      <c r="AY290" s="18"/>
      <c r="AZ290" s="18"/>
      <c r="BA290" s="18">
        <v>6271.3</v>
      </c>
    </row>
    <row r="291" spans="25:53" x14ac:dyDescent="0.35">
      <c r="Y291">
        <v>6</v>
      </c>
      <c r="Z291" s="57">
        <v>45327</v>
      </c>
      <c r="AA291" t="s">
        <v>2348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10</v>
      </c>
      <c r="AU291" s="18">
        <v>4973.5</v>
      </c>
      <c r="AV291" s="18"/>
      <c r="AW291" s="18"/>
      <c r="AX291" s="18"/>
      <c r="AY291" s="18"/>
      <c r="AZ291" s="18"/>
      <c r="BA291" s="18">
        <v>4973.5</v>
      </c>
    </row>
    <row r="292" spans="25:53" x14ac:dyDescent="0.35">
      <c r="Z292" s="57">
        <v>45330</v>
      </c>
      <c r="AA292" t="s">
        <v>2353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11</v>
      </c>
      <c r="AU292" s="18">
        <v>8377.2999999999993</v>
      </c>
      <c r="AV292" s="18"/>
      <c r="AW292" s="18"/>
      <c r="AX292" s="18"/>
      <c r="AY292" s="18"/>
      <c r="AZ292" s="18"/>
      <c r="BA292" s="18">
        <v>8377.2999999999993</v>
      </c>
    </row>
    <row r="293" spans="25:53" x14ac:dyDescent="0.35">
      <c r="Z293" s="57">
        <v>45337</v>
      </c>
      <c r="AA293" t="s">
        <v>2355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12</v>
      </c>
      <c r="AU293" s="18">
        <v>5908.8</v>
      </c>
      <c r="AV293" s="18"/>
      <c r="AW293" s="18"/>
      <c r="AX293" s="18"/>
      <c r="AY293" s="18"/>
      <c r="AZ293" s="18"/>
      <c r="BA293" s="18">
        <v>5908.8</v>
      </c>
    </row>
    <row r="294" spans="25:53" x14ac:dyDescent="0.35">
      <c r="Z294" s="57">
        <v>45353</v>
      </c>
      <c r="AA294" t="s">
        <v>2424</v>
      </c>
      <c r="AB294" s="18"/>
      <c r="AC294" s="18"/>
      <c r="AD294" s="18"/>
      <c r="AE294" s="18">
        <v>0</v>
      </c>
      <c r="AF294" s="18"/>
      <c r="AG294" s="18"/>
      <c r="AH294" s="18">
        <v>0</v>
      </c>
      <c r="AT294">
        <v>4</v>
      </c>
      <c r="AU294" s="18">
        <v>5143.5</v>
      </c>
      <c r="AV294" s="18"/>
      <c r="AW294" s="18"/>
      <c r="AX294" s="18"/>
      <c r="AY294" s="18"/>
      <c r="AZ294" s="18"/>
      <c r="BA294" s="18">
        <v>5143.5</v>
      </c>
    </row>
    <row r="295" spans="25:53" x14ac:dyDescent="0.35">
      <c r="Y295">
        <v>7</v>
      </c>
      <c r="Z295" s="57">
        <v>45364</v>
      </c>
      <c r="AA295" t="s">
        <v>2433</v>
      </c>
      <c r="AB295" s="18"/>
      <c r="AC295" s="18"/>
      <c r="AD295" s="18"/>
      <c r="AE295" s="18">
        <v>0</v>
      </c>
      <c r="AF295" s="18"/>
      <c r="AG295" s="18"/>
      <c r="AH295" s="18">
        <v>0</v>
      </c>
      <c r="AS295">
        <v>2025</v>
      </c>
      <c r="AT295">
        <v>1</v>
      </c>
      <c r="AU295" s="18">
        <v>7905</v>
      </c>
      <c r="AV295" s="18"/>
      <c r="AW295" s="18"/>
      <c r="AX295" s="18"/>
      <c r="AY295" s="18"/>
      <c r="AZ295" s="18"/>
      <c r="BA295" s="18">
        <v>7905</v>
      </c>
    </row>
    <row r="296" spans="25:53" x14ac:dyDescent="0.35">
      <c r="Z296" s="57">
        <v>45372</v>
      </c>
      <c r="AA296" t="s">
        <v>2448</v>
      </c>
      <c r="AB296" s="18"/>
      <c r="AC296" s="18"/>
      <c r="AD296" s="18"/>
      <c r="AE296" s="18">
        <v>0</v>
      </c>
      <c r="AF296" s="18"/>
      <c r="AG296" s="18"/>
      <c r="AH296" s="18">
        <v>0</v>
      </c>
      <c r="AT296">
        <v>2</v>
      </c>
      <c r="AU296" s="18">
        <v>5541.3</v>
      </c>
      <c r="AV296" s="18"/>
      <c r="AW296" s="18"/>
      <c r="AX296" s="18"/>
      <c r="AY296" s="18"/>
      <c r="AZ296" s="18"/>
      <c r="BA296" s="18">
        <v>5541.3</v>
      </c>
    </row>
    <row r="297" spans="25:53" x14ac:dyDescent="0.35">
      <c r="Y297">
        <v>8</v>
      </c>
      <c r="Z297" s="57">
        <v>45404</v>
      </c>
      <c r="AA297" t="s">
        <v>2516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3</v>
      </c>
      <c r="AU297" s="18">
        <v>8918.7999999999993</v>
      </c>
      <c r="AV297" s="18"/>
      <c r="AW297" s="18"/>
      <c r="AX297" s="18"/>
      <c r="AY297" s="18"/>
      <c r="AZ297" s="18"/>
      <c r="BA297" s="18">
        <v>8918.7999999999993</v>
      </c>
    </row>
    <row r="298" spans="25:53" x14ac:dyDescent="0.35">
      <c r="Y298">
        <v>9</v>
      </c>
      <c r="Z298" s="57">
        <v>45422</v>
      </c>
      <c r="AA298" t="s">
        <v>2562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4</v>
      </c>
      <c r="AU298" s="18">
        <v>5117.5</v>
      </c>
      <c r="AV298" s="18"/>
      <c r="AW298" s="18"/>
      <c r="AX298" s="18"/>
      <c r="AY298" s="18"/>
      <c r="AZ298" s="18"/>
      <c r="BA298" s="18">
        <v>5117.5</v>
      </c>
    </row>
    <row r="299" spans="25:53" x14ac:dyDescent="0.35">
      <c r="Z299" s="57">
        <v>45444</v>
      </c>
      <c r="AA299" t="s">
        <v>2634</v>
      </c>
      <c r="AB299" s="18"/>
      <c r="AC299" s="18"/>
      <c r="AD299" s="18"/>
      <c r="AE299" s="18">
        <v>0</v>
      </c>
      <c r="AF299" s="18"/>
      <c r="AG299" s="18"/>
      <c r="AH299" s="18">
        <v>0</v>
      </c>
      <c r="AR299" s="36" t="s">
        <v>421</v>
      </c>
      <c r="AS299" s="36"/>
      <c r="AT299" s="36"/>
      <c r="AU299" s="37">
        <v>90155.900000000009</v>
      </c>
      <c r="AV299" s="37"/>
      <c r="AW299" s="37"/>
      <c r="AX299" s="37"/>
      <c r="AY299" s="37"/>
      <c r="AZ299" s="37"/>
      <c r="BA299" s="37">
        <v>90155.900000000009</v>
      </c>
    </row>
    <row r="300" spans="25:53" x14ac:dyDescent="0.35">
      <c r="Y300">
        <v>10</v>
      </c>
      <c r="Z300" s="57">
        <v>45467</v>
      </c>
      <c r="AA300" t="s">
        <v>2658</v>
      </c>
      <c r="AB300" s="18"/>
      <c r="AC300" s="18"/>
      <c r="AD300" s="18"/>
      <c r="AE300" s="18">
        <v>0</v>
      </c>
      <c r="AF300" s="18"/>
      <c r="AG300" s="18"/>
      <c r="AH300" s="18">
        <v>0</v>
      </c>
      <c r="AR300" t="s">
        <v>409</v>
      </c>
      <c r="AS300">
        <v>2021</v>
      </c>
      <c r="AT300">
        <v>10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5">
      <c r="Z301" s="57">
        <v>45469</v>
      </c>
      <c r="AA301" t="s">
        <v>2660</v>
      </c>
      <c r="AB301" s="18"/>
      <c r="AC301" s="18"/>
      <c r="AD301" s="18"/>
      <c r="AE301" s="18">
        <v>0</v>
      </c>
      <c r="AF301" s="18"/>
      <c r="AG301" s="18"/>
      <c r="AH301" s="18">
        <v>0</v>
      </c>
      <c r="AT301">
        <v>11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5">
      <c r="Z302" s="57">
        <v>45475</v>
      </c>
      <c r="AA302" t="s">
        <v>2748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12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5">
      <c r="Y303">
        <v>11</v>
      </c>
      <c r="Z303" s="57">
        <v>45491</v>
      </c>
      <c r="AA303" t="s">
        <v>2763</v>
      </c>
      <c r="AB303" s="18"/>
      <c r="AC303" s="18"/>
      <c r="AD303" s="18"/>
      <c r="AE303" s="18">
        <v>0</v>
      </c>
      <c r="AF303" s="18"/>
      <c r="AG303" s="18"/>
      <c r="AH303" s="18">
        <v>0</v>
      </c>
      <c r="AS303">
        <v>2022</v>
      </c>
      <c r="AT303">
        <v>1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5">
      <c r="AA304" t="s">
        <v>2764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2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Y305">
        <v>12</v>
      </c>
      <c r="Z305" s="57">
        <v>45510</v>
      </c>
      <c r="AA305" t="s">
        <v>2846</v>
      </c>
      <c r="AB305" s="18"/>
      <c r="AC305" s="18"/>
      <c r="AD305" s="18"/>
      <c r="AE305" s="18">
        <v>0</v>
      </c>
      <c r="AF305" s="18"/>
      <c r="AG305" s="18"/>
      <c r="AH305" s="18">
        <v>0</v>
      </c>
      <c r="AT305">
        <v>3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Z306" s="57">
        <v>45523</v>
      </c>
      <c r="AA306" t="s">
        <v>2868</v>
      </c>
      <c r="AB306" s="18"/>
      <c r="AC306" s="18"/>
      <c r="AD306" s="18"/>
      <c r="AE306" s="18">
        <v>0</v>
      </c>
      <c r="AF306" s="18"/>
      <c r="AG306" s="18"/>
      <c r="AH306" s="18">
        <v>0</v>
      </c>
      <c r="AT306">
        <v>5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5">
      <c r="Z307" s="57">
        <v>45534</v>
      </c>
      <c r="AA307" t="s">
        <v>2875</v>
      </c>
      <c r="AB307" s="18"/>
      <c r="AC307" s="18"/>
      <c r="AD307" s="18"/>
      <c r="AE307" s="18">
        <v>0</v>
      </c>
      <c r="AF307" s="18"/>
      <c r="AG307" s="18"/>
      <c r="AH307" s="18">
        <v>0</v>
      </c>
      <c r="AT307">
        <v>6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5">
      <c r="Y308">
        <v>4</v>
      </c>
      <c r="Z308" s="57">
        <v>45278</v>
      </c>
      <c r="AA308" t="s">
        <v>2199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7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X309">
        <v>2025</v>
      </c>
      <c r="Y309">
        <v>1</v>
      </c>
      <c r="Z309" s="57">
        <v>45545</v>
      </c>
      <c r="AA309" t="s">
        <v>2945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8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5">
      <c r="Y310">
        <v>2</v>
      </c>
      <c r="Z310" s="57">
        <v>45579</v>
      </c>
      <c r="AA310" t="s">
        <v>3014</v>
      </c>
      <c r="AB310" s="18"/>
      <c r="AC310" s="18"/>
      <c r="AD310" s="18"/>
      <c r="AE310" s="18">
        <v>0</v>
      </c>
      <c r="AF310" s="18"/>
      <c r="AG310" s="18"/>
      <c r="AH310" s="18">
        <v>0</v>
      </c>
      <c r="AT310">
        <v>9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Z311" s="57">
        <v>45588</v>
      </c>
      <c r="AA311" t="s">
        <v>3028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10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Y312">
        <v>3</v>
      </c>
      <c r="Z312" s="57">
        <v>45607</v>
      </c>
      <c r="AA312" t="s">
        <v>3118</v>
      </c>
      <c r="AB312" s="18"/>
      <c r="AC312" s="18"/>
      <c r="AD312" s="18"/>
      <c r="AE312" s="18">
        <v>0</v>
      </c>
      <c r="AF312" s="18"/>
      <c r="AG312" s="18"/>
      <c r="AH312" s="18">
        <v>0</v>
      </c>
      <c r="AT312">
        <v>11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Y313">
        <v>5</v>
      </c>
      <c r="Z313" s="57">
        <v>45668</v>
      </c>
      <c r="AA313" t="s">
        <v>3345</v>
      </c>
      <c r="AB313" s="18"/>
      <c r="AC313" s="18"/>
      <c r="AD313" s="18"/>
      <c r="AE313" s="18">
        <v>17310</v>
      </c>
      <c r="AF313" s="18"/>
      <c r="AG313" s="18"/>
      <c r="AH313" s="18">
        <v>17310</v>
      </c>
      <c r="AT313">
        <v>12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Z314" s="57">
        <v>45679</v>
      </c>
      <c r="AA314" t="s">
        <v>3357</v>
      </c>
      <c r="AB314" s="18"/>
      <c r="AC314" s="18"/>
      <c r="AD314" s="18"/>
      <c r="AE314" s="18">
        <v>13171</v>
      </c>
      <c r="AF314" s="18"/>
      <c r="AG314" s="18"/>
      <c r="AH314" s="18">
        <v>13171</v>
      </c>
      <c r="AT314">
        <v>4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Y315">
        <v>8</v>
      </c>
      <c r="Z315" t="s">
        <v>3645</v>
      </c>
      <c r="AA315" t="s">
        <v>3646</v>
      </c>
      <c r="AB315" s="18"/>
      <c r="AC315" s="18"/>
      <c r="AD315" s="18"/>
      <c r="AE315" s="18">
        <v>3195</v>
      </c>
      <c r="AF315" s="18"/>
      <c r="AG315" s="18"/>
      <c r="AH315" s="18">
        <v>3195</v>
      </c>
      <c r="AS315">
        <v>2023</v>
      </c>
      <c r="AT315">
        <v>1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Y316">
        <v>4</v>
      </c>
      <c r="Z316" s="57">
        <v>45633</v>
      </c>
      <c r="AA316" t="s">
        <v>3219</v>
      </c>
      <c r="AB316" s="18"/>
      <c r="AC316" s="18"/>
      <c r="AD316" s="18"/>
      <c r="AE316" s="18">
        <v>21355.4</v>
      </c>
      <c r="AF316" s="18"/>
      <c r="AG316" s="18"/>
      <c r="AH316" s="18">
        <v>21355.4</v>
      </c>
      <c r="AT316">
        <v>2</v>
      </c>
      <c r="AU316" s="18">
        <v>4.5474735088646412E-13</v>
      </c>
      <c r="AV316" s="18"/>
      <c r="AW316" s="18"/>
      <c r="AX316" s="18"/>
      <c r="AY316" s="18"/>
      <c r="AZ316" s="18"/>
      <c r="BA316" s="18">
        <v>4.5474735088646412E-13</v>
      </c>
    </row>
    <row r="317" spans="23:53" x14ac:dyDescent="0.35">
      <c r="Z317" t="s">
        <v>3245</v>
      </c>
      <c r="AA317" t="s">
        <v>3246</v>
      </c>
      <c r="AB317" s="18"/>
      <c r="AC317" s="18"/>
      <c r="AD317" s="18"/>
      <c r="AE317" s="18">
        <v>3240</v>
      </c>
      <c r="AF317" s="18"/>
      <c r="AG317" s="18"/>
      <c r="AH317" s="18">
        <v>3240</v>
      </c>
      <c r="AT317">
        <v>3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W318" s="36" t="s">
        <v>204</v>
      </c>
      <c r="X318" s="36"/>
      <c r="Y318" s="36"/>
      <c r="Z318" s="36"/>
      <c r="AA318" s="36"/>
      <c r="AB318" s="37"/>
      <c r="AC318" s="37"/>
      <c r="AD318" s="37"/>
      <c r="AE318" s="37">
        <v>58092</v>
      </c>
      <c r="AF318" s="37"/>
      <c r="AG318" s="37"/>
      <c r="AH318" s="37">
        <v>58092</v>
      </c>
      <c r="AT318">
        <v>5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5">
      <c r="W319" t="s">
        <v>173</v>
      </c>
      <c r="X319">
        <v>2020</v>
      </c>
      <c r="Y319">
        <v>11</v>
      </c>
      <c r="Z319" s="57">
        <v>44159</v>
      </c>
      <c r="AA319" t="s">
        <v>175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6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W320" s="36" t="s">
        <v>185</v>
      </c>
      <c r="X320" s="36"/>
      <c r="Y320" s="36"/>
      <c r="Z320" s="36"/>
      <c r="AA320" s="36"/>
      <c r="AB320" s="37">
        <v>0</v>
      </c>
      <c r="AC320" s="37"/>
      <c r="AD320" s="37"/>
      <c r="AE320" s="37"/>
      <c r="AF320" s="37"/>
      <c r="AG320" s="37"/>
      <c r="AH320" s="37">
        <v>0</v>
      </c>
      <c r="AT320">
        <v>7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5">
      <c r="W321" t="s">
        <v>223</v>
      </c>
      <c r="X321" t="s">
        <v>1763</v>
      </c>
      <c r="Y321" t="s">
        <v>1763</v>
      </c>
      <c r="Z321" s="57">
        <v>44170</v>
      </c>
      <c r="AA321" t="s">
        <v>209</v>
      </c>
      <c r="AB321" s="18"/>
      <c r="AC321" s="18"/>
      <c r="AD321" s="18"/>
      <c r="AE321" s="18"/>
      <c r="AF321" s="18">
        <v>0</v>
      </c>
      <c r="AG321" s="18"/>
      <c r="AH321" s="18">
        <v>0</v>
      </c>
      <c r="AT321">
        <v>8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W322" s="36" t="s">
        <v>224</v>
      </c>
      <c r="X322" s="36"/>
      <c r="Y322" s="36"/>
      <c r="Z322" s="36"/>
      <c r="AA322" s="36"/>
      <c r="AB322" s="37"/>
      <c r="AC322" s="37"/>
      <c r="AD322" s="37"/>
      <c r="AE322" s="37"/>
      <c r="AF322" s="37">
        <v>0</v>
      </c>
      <c r="AG322" s="37"/>
      <c r="AH322" s="37">
        <v>0</v>
      </c>
      <c r="AT322">
        <v>9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5">
      <c r="W323" t="s">
        <v>228</v>
      </c>
      <c r="X323" t="s">
        <v>1763</v>
      </c>
      <c r="Y323" t="s">
        <v>1763</v>
      </c>
      <c r="Z323" s="57">
        <v>44513</v>
      </c>
      <c r="AA323" t="s">
        <v>476</v>
      </c>
      <c r="AB323" s="18"/>
      <c r="AC323" s="18"/>
      <c r="AD323" s="18"/>
      <c r="AE323" s="18"/>
      <c r="AF323" s="18">
        <v>0</v>
      </c>
      <c r="AG323" s="18"/>
      <c r="AH323" s="18">
        <v>0</v>
      </c>
      <c r="AT323">
        <v>10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3:53" x14ac:dyDescent="0.35">
      <c r="W324" s="36" t="s">
        <v>255</v>
      </c>
      <c r="X324" s="36"/>
      <c r="Y324" s="36"/>
      <c r="Z324" s="36"/>
      <c r="AA324" s="36"/>
      <c r="AB324" s="37"/>
      <c r="AC324" s="37"/>
      <c r="AD324" s="37"/>
      <c r="AE324" s="37"/>
      <c r="AF324" s="37">
        <v>0</v>
      </c>
      <c r="AG324" s="37"/>
      <c r="AH324" s="37">
        <v>0</v>
      </c>
      <c r="AT324">
        <v>4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W325" t="s">
        <v>262</v>
      </c>
      <c r="X325">
        <v>2021</v>
      </c>
      <c r="Y325">
        <v>2</v>
      </c>
      <c r="Z325" s="57">
        <v>44230</v>
      </c>
      <c r="AA325" t="s">
        <v>256</v>
      </c>
      <c r="AB325" s="18">
        <v>0</v>
      </c>
      <c r="AC325" s="18"/>
      <c r="AD325" s="18"/>
      <c r="AE325" s="18"/>
      <c r="AF325" s="18"/>
      <c r="AG325" s="18"/>
      <c r="AH325" s="18">
        <v>0</v>
      </c>
      <c r="AR325" s="36" t="s">
        <v>422</v>
      </c>
      <c r="AS325" s="36"/>
      <c r="AT325" s="36"/>
      <c r="AU325" s="37">
        <v>4.5474735088646412E-13</v>
      </c>
      <c r="AV325" s="37"/>
      <c r="AW325" s="37"/>
      <c r="AX325" s="37"/>
      <c r="AY325" s="37"/>
      <c r="AZ325" s="37"/>
      <c r="BA325" s="37">
        <v>4.5474735088646412E-13</v>
      </c>
    </row>
    <row r="326" spans="23:53" x14ac:dyDescent="0.35">
      <c r="Z326" s="57">
        <v>44233</v>
      </c>
      <c r="AA326" t="s">
        <v>261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t="s">
        <v>469</v>
      </c>
      <c r="AS326" t="s">
        <v>1763</v>
      </c>
      <c r="AT326" t="s">
        <v>1763</v>
      </c>
      <c r="AU326" s="18"/>
      <c r="AV326" s="18"/>
      <c r="AW326" s="18"/>
      <c r="AX326" s="18"/>
      <c r="AY326" s="18">
        <v>0</v>
      </c>
      <c r="AZ326" s="18"/>
      <c r="BA326" s="18">
        <v>0</v>
      </c>
    </row>
    <row r="327" spans="23:53" x14ac:dyDescent="0.35">
      <c r="Y327">
        <v>3</v>
      </c>
      <c r="Z327" s="57">
        <v>44280</v>
      </c>
      <c r="AA327" t="s">
        <v>321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s="36" t="s">
        <v>483</v>
      </c>
      <c r="AS327" s="36"/>
      <c r="AT327" s="36"/>
      <c r="AU327" s="37"/>
      <c r="AV327" s="37"/>
      <c r="AW327" s="37"/>
      <c r="AX327" s="37"/>
      <c r="AY327" s="37">
        <v>0</v>
      </c>
      <c r="AZ327" s="37"/>
      <c r="BA327" s="37">
        <v>0</v>
      </c>
    </row>
    <row r="328" spans="23:53" x14ac:dyDescent="0.35">
      <c r="Y328">
        <v>10</v>
      </c>
      <c r="Z328" s="57">
        <v>44484</v>
      </c>
      <c r="AA328" t="s">
        <v>419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R328" t="s">
        <v>491</v>
      </c>
      <c r="AS328">
        <v>2021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X329">
        <v>2023</v>
      </c>
      <c r="Y329">
        <v>1</v>
      </c>
      <c r="Z329" s="57">
        <v>44937</v>
      </c>
      <c r="AA329" t="s">
        <v>1177</v>
      </c>
      <c r="AB329" s="18">
        <v>0</v>
      </c>
      <c r="AC329" s="18"/>
      <c r="AD329" s="18"/>
      <c r="AE329" s="18"/>
      <c r="AF329" s="18"/>
      <c r="AG329" s="18"/>
      <c r="AH329" s="18">
        <v>0</v>
      </c>
      <c r="AS329">
        <v>2022</v>
      </c>
      <c r="AT329">
        <v>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Y330">
        <v>3</v>
      </c>
      <c r="Z330" t="s">
        <v>1330</v>
      </c>
      <c r="AA330" t="s">
        <v>1329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3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Z331" t="s">
        <v>1340</v>
      </c>
      <c r="AA331" t="s">
        <v>1341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5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Y332">
        <v>5</v>
      </c>
      <c r="Z332" s="57">
        <v>45054</v>
      </c>
      <c r="AA332" t="s">
        <v>1540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6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Z333" s="57">
        <v>45066</v>
      </c>
      <c r="AA333" t="s">
        <v>1557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7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5">
      <c r="Z334" s="57">
        <v>45071</v>
      </c>
      <c r="AA334" t="s">
        <v>1557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8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Z335" s="57">
        <v>45072</v>
      </c>
      <c r="AA335" t="s">
        <v>1561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5">
      <c r="Z336" s="57">
        <v>45076</v>
      </c>
      <c r="AA336" t="s">
        <v>1561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5">
      <c r="Y337">
        <v>6</v>
      </c>
      <c r="Z337" s="57">
        <v>45084</v>
      </c>
      <c r="AA337" t="s">
        <v>1617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11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5">
      <c r="Z338" s="57">
        <v>45092</v>
      </c>
      <c r="AA338" t="s">
        <v>1628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12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5">
      <c r="Z339" s="57">
        <v>45101</v>
      </c>
      <c r="AA339" t="s">
        <v>1650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4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5">
      <c r="Y340">
        <v>7</v>
      </c>
      <c r="Z340" s="57">
        <v>45113</v>
      </c>
      <c r="AA340" t="s">
        <v>1714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S340">
        <v>2023</v>
      </c>
      <c r="AT340">
        <v>1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5">
      <c r="Y341">
        <v>8</v>
      </c>
      <c r="Z341" s="57">
        <v>45139</v>
      </c>
      <c r="AA341" t="s">
        <v>1794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2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5">
      <c r="Z342" s="57">
        <v>45145</v>
      </c>
      <c r="AA342" t="s">
        <v>1804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3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5">
      <c r="Z343" s="57">
        <v>45155</v>
      </c>
      <c r="AA343" t="s">
        <v>1820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5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5">
      <c r="Y344">
        <v>9</v>
      </c>
      <c r="Z344" s="57">
        <v>45175</v>
      </c>
      <c r="AA344" t="s">
        <v>1885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6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5">
      <c r="AA345" t="s">
        <v>1887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7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5">
      <c r="Z346" s="57">
        <v>45183</v>
      </c>
      <c r="AA346" t="s">
        <v>1899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8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5">
      <c r="Z347" t="s">
        <v>1915</v>
      </c>
      <c r="AA347" t="s">
        <v>1914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9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5">
      <c r="Y348">
        <v>10</v>
      </c>
      <c r="Z348" s="57">
        <v>45201</v>
      </c>
      <c r="AA348" t="s">
        <v>1988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10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5">
      <c r="Z349" t="s">
        <v>2004</v>
      </c>
      <c r="AA349" t="s">
        <v>2005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11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5">
      <c r="Y350">
        <v>11</v>
      </c>
      <c r="Z350" s="57">
        <v>45239</v>
      </c>
      <c r="AA350" t="s">
        <v>2154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12</v>
      </c>
      <c r="AU350" s="18">
        <v>4568.5</v>
      </c>
      <c r="AV350" s="18"/>
      <c r="AW350" s="18"/>
      <c r="AX350" s="18"/>
      <c r="AY350" s="18"/>
      <c r="AZ350" s="18"/>
      <c r="BA350" s="18">
        <v>4568.5</v>
      </c>
    </row>
    <row r="351" spans="25:53" x14ac:dyDescent="0.35">
      <c r="Z351" s="57">
        <v>45245</v>
      </c>
      <c r="AA351" t="s">
        <v>2158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4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5">
      <c r="Z352" s="57">
        <v>45251</v>
      </c>
      <c r="AA352" t="s">
        <v>2164</v>
      </c>
      <c r="AB352" s="18">
        <v>0</v>
      </c>
      <c r="AC352" s="18"/>
      <c r="AD352" s="18"/>
      <c r="AE352" s="18"/>
      <c r="AF352" s="18"/>
      <c r="AG352" s="18"/>
      <c r="AH352" s="18">
        <v>0</v>
      </c>
      <c r="AS352">
        <v>2024</v>
      </c>
      <c r="AT352">
        <v>1</v>
      </c>
      <c r="AU352" s="18">
        <v>5088.5</v>
      </c>
      <c r="AV352" s="18"/>
      <c r="AW352" s="18"/>
      <c r="AX352" s="18"/>
      <c r="AY352" s="18"/>
      <c r="AZ352" s="18"/>
      <c r="BA352" s="18">
        <v>5088.5</v>
      </c>
    </row>
    <row r="353" spans="23:53" x14ac:dyDescent="0.35">
      <c r="Y353">
        <v>12</v>
      </c>
      <c r="Z353" s="57">
        <v>45262</v>
      </c>
      <c r="AA353" t="s">
        <v>2179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2</v>
      </c>
      <c r="AU353" s="18">
        <v>2405.1</v>
      </c>
      <c r="AV353" s="18"/>
      <c r="AW353" s="18"/>
      <c r="AX353" s="18"/>
      <c r="AY353" s="18"/>
      <c r="AZ353" s="18"/>
      <c r="BA353" s="18">
        <v>2405.1</v>
      </c>
    </row>
    <row r="354" spans="23:53" x14ac:dyDescent="0.35">
      <c r="Z354" s="57">
        <v>45276</v>
      </c>
      <c r="AA354" t="s">
        <v>2194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3</v>
      </c>
      <c r="AU354" s="18">
        <v>5278.5</v>
      </c>
      <c r="AV354" s="18"/>
      <c r="AW354" s="18"/>
      <c r="AX354" s="18"/>
      <c r="AY354" s="18"/>
      <c r="AZ354" s="18"/>
      <c r="BA354" s="18">
        <v>5278.5</v>
      </c>
    </row>
    <row r="355" spans="23:53" x14ac:dyDescent="0.35">
      <c r="Y355">
        <v>4</v>
      </c>
      <c r="Z355" t="s">
        <v>1458</v>
      </c>
      <c r="AA355" t="s">
        <v>1456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5</v>
      </c>
      <c r="AU355" s="18">
        <v>5132.5</v>
      </c>
      <c r="AV355" s="18"/>
      <c r="AW355" s="18"/>
      <c r="AX355" s="18"/>
      <c r="AY355" s="18"/>
      <c r="AZ355" s="18"/>
      <c r="BA355" s="18">
        <v>5132.5</v>
      </c>
    </row>
    <row r="356" spans="23:53" x14ac:dyDescent="0.35">
      <c r="X356">
        <v>2024</v>
      </c>
      <c r="Y356">
        <v>1</v>
      </c>
      <c r="Z356" s="57">
        <v>45294</v>
      </c>
      <c r="AA356" t="s">
        <v>2268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6</v>
      </c>
      <c r="AU356" s="18">
        <v>2410</v>
      </c>
      <c r="AV356" s="18"/>
      <c r="AW356" s="18"/>
      <c r="AX356" s="18"/>
      <c r="AY356" s="18"/>
      <c r="AZ356" s="18"/>
      <c r="BA356" s="18">
        <v>2410</v>
      </c>
    </row>
    <row r="357" spans="23:53" x14ac:dyDescent="0.35">
      <c r="Y357">
        <v>3</v>
      </c>
      <c r="Z357" s="57">
        <v>45367</v>
      </c>
      <c r="AA357" t="s">
        <v>2438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4</v>
      </c>
      <c r="AU357" s="18">
        <v>5846</v>
      </c>
      <c r="AV357" s="18"/>
      <c r="AW357" s="18"/>
      <c r="AX357" s="18"/>
      <c r="AY357" s="18"/>
      <c r="AZ357" s="18"/>
      <c r="BA357" s="18">
        <v>5846</v>
      </c>
    </row>
    <row r="358" spans="23:53" x14ac:dyDescent="0.35">
      <c r="Y358">
        <v>5</v>
      </c>
      <c r="Z358" s="57">
        <v>45415</v>
      </c>
      <c r="AA358" t="s">
        <v>2549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R358" s="36" t="s">
        <v>500</v>
      </c>
      <c r="AS358" s="36"/>
      <c r="AT358" s="36"/>
      <c r="AU358" s="37">
        <v>30729.1</v>
      </c>
      <c r="AV358" s="37"/>
      <c r="AW358" s="37"/>
      <c r="AX358" s="37"/>
      <c r="AY358" s="37"/>
      <c r="AZ358" s="37"/>
      <c r="BA358" s="37">
        <v>30729.1</v>
      </c>
    </row>
    <row r="359" spans="23:53" x14ac:dyDescent="0.35">
      <c r="Z359" s="57">
        <v>45440</v>
      </c>
      <c r="AA359" t="s">
        <v>2569</v>
      </c>
      <c r="AB359" s="18">
        <v>0</v>
      </c>
      <c r="AC359" s="18"/>
      <c r="AD359" s="18"/>
      <c r="AE359" s="18"/>
      <c r="AF359" s="18"/>
      <c r="AG359" s="18"/>
      <c r="AH359" s="18">
        <v>0</v>
      </c>
      <c r="AR359" t="s">
        <v>637</v>
      </c>
      <c r="AS359">
        <v>2022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5">
      <c r="Y360">
        <v>6</v>
      </c>
      <c r="Z360" s="57">
        <v>45447</v>
      </c>
      <c r="AA360" t="s">
        <v>2637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5">
      <c r="Y361">
        <v>8</v>
      </c>
      <c r="Z361" s="57">
        <v>45526</v>
      </c>
      <c r="AA361" t="s">
        <v>2870</v>
      </c>
      <c r="AB361" s="18">
        <v>0</v>
      </c>
      <c r="AC361" s="18"/>
      <c r="AD361" s="18"/>
      <c r="AE361" s="18"/>
      <c r="AF361" s="18"/>
      <c r="AG361" s="18"/>
      <c r="AH361" s="18">
        <v>0</v>
      </c>
      <c r="AT361">
        <v>6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5">
      <c r="Y362">
        <v>4</v>
      </c>
      <c r="Z362" s="57">
        <v>45406</v>
      </c>
      <c r="AA362" t="s">
        <v>2517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9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5">
      <c r="W363" s="36" t="s">
        <v>263</v>
      </c>
      <c r="X363" s="36"/>
      <c r="Y363" s="36"/>
      <c r="Z363" s="36"/>
      <c r="AA363" s="36"/>
      <c r="AB363" s="37">
        <v>0</v>
      </c>
      <c r="AC363" s="37"/>
      <c r="AD363" s="37"/>
      <c r="AE363" s="37"/>
      <c r="AF363" s="37"/>
      <c r="AG363" s="37"/>
      <c r="AH363" s="37">
        <v>0</v>
      </c>
      <c r="AT363">
        <v>11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5">
      <c r="W364" t="s">
        <v>280</v>
      </c>
      <c r="X364">
        <v>2021</v>
      </c>
      <c r="Y364">
        <v>2</v>
      </c>
      <c r="Z364" s="57">
        <v>44253</v>
      </c>
      <c r="AA364" t="s">
        <v>278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12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5">
      <c r="Y365">
        <v>4</v>
      </c>
      <c r="Z365" s="57">
        <v>44294</v>
      </c>
      <c r="AA365" t="s">
        <v>325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4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5">
      <c r="W366" s="36" t="s">
        <v>281</v>
      </c>
      <c r="X366" s="36"/>
      <c r="Y366" s="36"/>
      <c r="Z366" s="36"/>
      <c r="AA366" s="36"/>
      <c r="AB366" s="37">
        <v>0</v>
      </c>
      <c r="AC366" s="37"/>
      <c r="AD366" s="37"/>
      <c r="AE366" s="37"/>
      <c r="AF366" s="37"/>
      <c r="AG366" s="37"/>
      <c r="AH366" s="37">
        <v>0</v>
      </c>
      <c r="AS366">
        <v>2023</v>
      </c>
      <c r="AT366">
        <v>1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5">
      <c r="W367" t="s">
        <v>289</v>
      </c>
      <c r="X367">
        <v>2021</v>
      </c>
      <c r="Y367">
        <v>3</v>
      </c>
      <c r="Z367" s="57">
        <v>44265</v>
      </c>
      <c r="AA367" t="s">
        <v>315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2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5">
      <c r="W368" s="36" t="s">
        <v>291</v>
      </c>
      <c r="X368" s="36"/>
      <c r="Y368" s="36"/>
      <c r="Z368" s="36"/>
      <c r="AA368" s="36"/>
      <c r="AB368" s="37">
        <v>0</v>
      </c>
      <c r="AC368" s="37"/>
      <c r="AD368" s="37"/>
      <c r="AE368" s="37"/>
      <c r="AF368" s="37"/>
      <c r="AG368" s="37"/>
      <c r="AH368" s="37">
        <v>0</v>
      </c>
      <c r="AT368">
        <v>3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5">
      <c r="W369" t="s">
        <v>375</v>
      </c>
      <c r="X369">
        <v>2021</v>
      </c>
      <c r="Y369">
        <v>9</v>
      </c>
      <c r="Z369" s="57">
        <v>44460</v>
      </c>
      <c r="AA369" t="s">
        <v>373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7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5">
      <c r="W370" s="36" t="s">
        <v>382</v>
      </c>
      <c r="X370" s="36"/>
      <c r="Y370" s="36"/>
      <c r="Z370" s="36"/>
      <c r="AA370" s="36"/>
      <c r="AB370" s="37">
        <v>0</v>
      </c>
      <c r="AC370" s="37"/>
      <c r="AD370" s="37"/>
      <c r="AE370" s="37"/>
      <c r="AF370" s="37"/>
      <c r="AG370" s="37"/>
      <c r="AH370" s="37">
        <v>0</v>
      </c>
      <c r="AT370">
        <v>9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3:53" x14ac:dyDescent="0.35">
      <c r="W371" t="s">
        <v>400</v>
      </c>
      <c r="X371">
        <v>2021</v>
      </c>
      <c r="Y371">
        <v>10</v>
      </c>
      <c r="Z371" s="57">
        <v>44471</v>
      </c>
      <c r="AA371" t="s">
        <v>398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10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5">
      <c r="Z372" s="57">
        <v>44474</v>
      </c>
      <c r="AA372" t="s">
        <v>401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T372">
        <v>12</v>
      </c>
      <c r="AU372" s="18">
        <v>514.19999999999982</v>
      </c>
      <c r="AV372" s="18"/>
      <c r="AW372" s="18"/>
      <c r="AX372" s="18"/>
      <c r="AY372" s="18"/>
      <c r="AZ372" s="18"/>
      <c r="BA372" s="18">
        <v>514.19999999999982</v>
      </c>
    </row>
    <row r="373" spans="23:53" x14ac:dyDescent="0.35">
      <c r="Z373" s="57">
        <v>44482</v>
      </c>
      <c r="AA373" t="s">
        <v>415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4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5">
      <c r="Z374" s="57">
        <v>44483</v>
      </c>
      <c r="AA374" t="s">
        <v>416</v>
      </c>
      <c r="AB374" s="18">
        <v>0</v>
      </c>
      <c r="AC374" s="18"/>
      <c r="AD374" s="18"/>
      <c r="AE374" s="18"/>
      <c r="AF374" s="18"/>
      <c r="AG374" s="18"/>
      <c r="AH374" s="18">
        <v>0</v>
      </c>
      <c r="AR374" s="36" t="s">
        <v>641</v>
      </c>
      <c r="AS374" s="36"/>
      <c r="AT374" s="36"/>
      <c r="AU374" s="37">
        <v>514.19999999999982</v>
      </c>
      <c r="AV374" s="37"/>
      <c r="AW374" s="37"/>
      <c r="AX374" s="37"/>
      <c r="AY374" s="37"/>
      <c r="AZ374" s="37"/>
      <c r="BA374" s="37">
        <v>514.19999999999982</v>
      </c>
    </row>
    <row r="375" spans="23:53" x14ac:dyDescent="0.35">
      <c r="Z375" s="57">
        <v>44497</v>
      </c>
      <c r="AA375" t="s">
        <v>447</v>
      </c>
      <c r="AB375" s="18">
        <v>0</v>
      </c>
      <c r="AC375" s="18"/>
      <c r="AD375" s="18"/>
      <c r="AE375" s="18"/>
      <c r="AF375" s="18"/>
      <c r="AG375" s="18"/>
      <c r="AH375" s="18">
        <v>0</v>
      </c>
      <c r="AR375" t="s">
        <v>665</v>
      </c>
      <c r="AS375">
        <v>2022</v>
      </c>
      <c r="AT375">
        <v>3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5">
      <c r="Y376">
        <v>11</v>
      </c>
      <c r="Z376" s="57">
        <v>44502</v>
      </c>
      <c r="AA376" t="s">
        <v>457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5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5">
      <c r="Z377" s="57">
        <v>44513</v>
      </c>
      <c r="AA377" t="s">
        <v>477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6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5">
      <c r="Z378" s="57">
        <v>44526</v>
      </c>
      <c r="AA378" t="s">
        <v>481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4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5">
      <c r="AA379" t="s">
        <v>482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S379">
        <v>2023</v>
      </c>
      <c r="AT379">
        <v>1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3:53" x14ac:dyDescent="0.35">
      <c r="Y380">
        <v>12</v>
      </c>
      <c r="Z380" s="57">
        <v>44561</v>
      </c>
      <c r="AA380" t="s">
        <v>536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6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5">
      <c r="X381">
        <v>2022</v>
      </c>
      <c r="Y381">
        <v>1</v>
      </c>
      <c r="Z381" s="57">
        <v>44567</v>
      </c>
      <c r="AA381" t="s">
        <v>547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s="36" t="s">
        <v>679</v>
      </c>
      <c r="AS381" s="36"/>
      <c r="AT381" s="36"/>
      <c r="AU381" s="37">
        <v>0</v>
      </c>
      <c r="AV381" s="37"/>
      <c r="AW381" s="37"/>
      <c r="AX381" s="37"/>
      <c r="AY381" s="37"/>
      <c r="AZ381" s="37"/>
      <c r="BA381" s="37">
        <v>0</v>
      </c>
    </row>
    <row r="382" spans="23:53" x14ac:dyDescent="0.35">
      <c r="Z382" s="57">
        <v>44574</v>
      </c>
      <c r="AA382" t="s">
        <v>557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t="s">
        <v>709</v>
      </c>
      <c r="AS382">
        <v>2022</v>
      </c>
      <c r="AT382">
        <v>4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5">
      <c r="Z383" s="57">
        <v>44583</v>
      </c>
      <c r="AA383" t="s">
        <v>565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s="36" t="s">
        <v>754</v>
      </c>
      <c r="AS383" s="36"/>
      <c r="AT383" s="36"/>
      <c r="AU383" s="37">
        <v>0</v>
      </c>
      <c r="AV383" s="37"/>
      <c r="AW383" s="37"/>
      <c r="AX383" s="37"/>
      <c r="AY383" s="37"/>
      <c r="AZ383" s="37"/>
      <c r="BA383" s="37">
        <v>0</v>
      </c>
    </row>
    <row r="384" spans="23:53" x14ac:dyDescent="0.35">
      <c r="Y384">
        <v>2</v>
      </c>
      <c r="Z384" s="57">
        <v>44602</v>
      </c>
      <c r="AA384" t="s">
        <v>601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t="s">
        <v>773</v>
      </c>
      <c r="AS384">
        <v>2022</v>
      </c>
      <c r="AT384">
        <v>5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5">
      <c r="Z385" s="57">
        <v>44614</v>
      </c>
      <c r="AA385" t="s">
        <v>608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Y386">
        <v>3</v>
      </c>
      <c r="Z386" s="57">
        <v>44631</v>
      </c>
      <c r="AA386" t="s">
        <v>643</v>
      </c>
      <c r="AB386" s="18">
        <v>0</v>
      </c>
      <c r="AC386" s="18"/>
      <c r="AD386" s="18"/>
      <c r="AE386" s="18"/>
      <c r="AF386" s="18"/>
      <c r="AG386" s="18"/>
      <c r="AH386" s="18">
        <v>0</v>
      </c>
      <c r="AR386" s="36" t="s">
        <v>798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5">
      <c r="Z387" s="57">
        <v>44637</v>
      </c>
      <c r="AA387" t="s">
        <v>649</v>
      </c>
      <c r="AB387" s="18">
        <v>0</v>
      </c>
      <c r="AC387" s="18"/>
      <c r="AD387" s="18"/>
      <c r="AE387" s="18"/>
      <c r="AF387" s="18"/>
      <c r="AG387" s="18"/>
      <c r="AH387" s="18">
        <v>0</v>
      </c>
      <c r="AR387" t="s">
        <v>784</v>
      </c>
      <c r="AS387">
        <v>2022</v>
      </c>
      <c r="AT387">
        <v>5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Y388">
        <v>5</v>
      </c>
      <c r="Z388" s="57">
        <v>44704</v>
      </c>
      <c r="AA388" t="s">
        <v>794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8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Y389">
        <v>6</v>
      </c>
      <c r="Z389" s="57">
        <v>44740</v>
      </c>
      <c r="AA389" t="s">
        <v>846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10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Y390">
        <v>7</v>
      </c>
      <c r="Z390" s="57">
        <v>44754</v>
      </c>
      <c r="AA390" t="s">
        <v>857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12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Y391">
        <v>8</v>
      </c>
      <c r="Z391" s="57">
        <v>44798</v>
      </c>
      <c r="AA391" t="s">
        <v>915</v>
      </c>
      <c r="AB391" s="18">
        <v>0</v>
      </c>
      <c r="AC391" s="18"/>
      <c r="AD391" s="18"/>
      <c r="AE391" s="18"/>
      <c r="AF391" s="18"/>
      <c r="AG391" s="18"/>
      <c r="AH391" s="18">
        <v>0</v>
      </c>
      <c r="AS391">
        <v>2023</v>
      </c>
      <c r="AT391">
        <v>3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Z392" s="57">
        <v>44799</v>
      </c>
      <c r="AA392" t="s">
        <v>915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12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Y393">
        <v>9</v>
      </c>
      <c r="Z393" s="57">
        <v>44827</v>
      </c>
      <c r="AA393" t="s">
        <v>943</v>
      </c>
      <c r="AB393" s="18">
        <v>0</v>
      </c>
      <c r="AC393" s="18"/>
      <c r="AD393" s="18"/>
      <c r="AE393" s="18"/>
      <c r="AF393" s="18"/>
      <c r="AG393" s="18"/>
      <c r="AH393" s="18">
        <v>0</v>
      </c>
      <c r="AS393">
        <v>2024</v>
      </c>
      <c r="AT393">
        <v>2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Y394">
        <v>10</v>
      </c>
      <c r="Z394" s="57">
        <v>44845</v>
      </c>
      <c r="AA394" t="s">
        <v>998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3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Y395">
        <v>11</v>
      </c>
      <c r="Z395" s="57">
        <v>44880</v>
      </c>
      <c r="AA395" t="s">
        <v>1066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5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5">
      <c r="Z396" t="s">
        <v>1069</v>
      </c>
      <c r="AA396" t="s">
        <v>1067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8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5">
      <c r="Y397">
        <v>12</v>
      </c>
      <c r="Z397" t="s">
        <v>1134</v>
      </c>
      <c r="AA397" t="s">
        <v>1133</v>
      </c>
      <c r="AB397" s="18">
        <v>0</v>
      </c>
      <c r="AC397" s="18"/>
      <c r="AD397" s="18"/>
      <c r="AE397" s="18"/>
      <c r="AF397" s="18"/>
      <c r="AG397" s="18"/>
      <c r="AH397" s="18">
        <v>0</v>
      </c>
      <c r="AS397">
        <v>2025</v>
      </c>
      <c r="AT397">
        <v>3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Y398">
        <v>4</v>
      </c>
      <c r="Z398" s="57">
        <v>44659</v>
      </c>
      <c r="AA398" t="s">
        <v>686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799</v>
      </c>
      <c r="AS398" s="36"/>
      <c r="AT398" s="36"/>
      <c r="AU398" s="37">
        <v>0</v>
      </c>
      <c r="AV398" s="37"/>
      <c r="AW398" s="37"/>
      <c r="AX398" s="37"/>
      <c r="AY398" s="37"/>
      <c r="AZ398" s="37"/>
      <c r="BA398" s="37">
        <v>0</v>
      </c>
    </row>
    <row r="399" spans="24:53" x14ac:dyDescent="0.35">
      <c r="Z399" s="57">
        <v>44679</v>
      </c>
      <c r="AA399" t="s">
        <v>726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859</v>
      </c>
      <c r="AS399">
        <v>2022</v>
      </c>
      <c r="AT399">
        <v>7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5">
      <c r="X400">
        <v>2023</v>
      </c>
      <c r="Y400">
        <v>1</v>
      </c>
      <c r="Z400" s="57">
        <v>44946</v>
      </c>
      <c r="AA400" t="s">
        <v>1194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8</v>
      </c>
      <c r="AU400" s="18">
        <v>0.20000000000004547</v>
      </c>
      <c r="AV400" s="18"/>
      <c r="AW400" s="18"/>
      <c r="AX400" s="18"/>
      <c r="AY400" s="18"/>
      <c r="AZ400" s="18"/>
      <c r="BA400" s="18">
        <v>0.20000000000004547</v>
      </c>
    </row>
    <row r="401" spans="25:53" x14ac:dyDescent="0.35">
      <c r="Y401">
        <v>2</v>
      </c>
      <c r="Z401" s="57">
        <v>44968</v>
      </c>
      <c r="AA401" t="s">
        <v>1256</v>
      </c>
      <c r="AB401" s="18">
        <v>0</v>
      </c>
      <c r="AC401" s="18"/>
      <c r="AD401" s="18"/>
      <c r="AE401" s="18"/>
      <c r="AF401" s="18"/>
      <c r="AG401" s="18"/>
      <c r="AH401" s="18">
        <v>0</v>
      </c>
      <c r="AT401">
        <v>9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5:53" x14ac:dyDescent="0.35">
      <c r="Z402" t="s">
        <v>1279</v>
      </c>
      <c r="AA402" t="s">
        <v>1280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11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Z403" t="s">
        <v>1283</v>
      </c>
      <c r="AA403" t="s">
        <v>1281</v>
      </c>
      <c r="AB403" s="18">
        <v>0</v>
      </c>
      <c r="AC403" s="18"/>
      <c r="AD403" s="18"/>
      <c r="AE403" s="18"/>
      <c r="AF403" s="18"/>
      <c r="AG403" s="18"/>
      <c r="AH403" s="18">
        <v>0</v>
      </c>
      <c r="AS403">
        <v>2023</v>
      </c>
      <c r="AT403">
        <v>2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5:53" x14ac:dyDescent="0.35">
      <c r="Y404">
        <v>3</v>
      </c>
      <c r="Z404" t="s">
        <v>1321</v>
      </c>
      <c r="AA404" t="s">
        <v>1319</v>
      </c>
      <c r="AB404" s="18">
        <v>-1.1368683772161603E-13</v>
      </c>
      <c r="AC404" s="18"/>
      <c r="AD404" s="18"/>
      <c r="AE404" s="18"/>
      <c r="AF404" s="18"/>
      <c r="AG404" s="18"/>
      <c r="AH404" s="18">
        <v>-1.1368683772161603E-13</v>
      </c>
      <c r="AT404">
        <v>5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5:53" x14ac:dyDescent="0.35">
      <c r="Z405" t="s">
        <v>1324</v>
      </c>
      <c r="AA405" t="s">
        <v>1320</v>
      </c>
      <c r="AB405" s="18">
        <v>0</v>
      </c>
      <c r="AC405" s="18"/>
      <c r="AD405" s="18"/>
      <c r="AE405" s="18"/>
      <c r="AF405" s="18"/>
      <c r="AG405" s="18"/>
      <c r="AH405" s="18">
        <v>0</v>
      </c>
      <c r="AT405">
        <v>7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5">
      <c r="Z406" t="s">
        <v>1334</v>
      </c>
      <c r="AA406" t="s">
        <v>1337</v>
      </c>
      <c r="AB406" s="18">
        <v>0</v>
      </c>
      <c r="AC406" s="18"/>
      <c r="AD406" s="18"/>
      <c r="AE406" s="18"/>
      <c r="AF406" s="18"/>
      <c r="AG406" s="18"/>
      <c r="AH406" s="18">
        <v>0</v>
      </c>
      <c r="AT406">
        <v>11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5">
      <c r="Y407">
        <v>5</v>
      </c>
      <c r="Z407" s="57">
        <v>45058</v>
      </c>
      <c r="AA407" t="s">
        <v>1541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4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5">
      <c r="Y408">
        <v>6</v>
      </c>
      <c r="Z408" t="s">
        <v>1611</v>
      </c>
      <c r="AA408" t="s">
        <v>1610</v>
      </c>
      <c r="AB408" s="18">
        <v>0</v>
      </c>
      <c r="AC408" s="18"/>
      <c r="AD408" s="18"/>
      <c r="AE408" s="18"/>
      <c r="AF408" s="18"/>
      <c r="AG408" s="18"/>
      <c r="AH408" s="18">
        <v>0</v>
      </c>
      <c r="AS408">
        <v>2024</v>
      </c>
      <c r="AT408">
        <v>6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5:53" x14ac:dyDescent="0.35">
      <c r="Z409" s="57">
        <v>45091</v>
      </c>
      <c r="AA409" t="s">
        <v>1626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7</v>
      </c>
      <c r="AU409" s="18">
        <v>6023.3</v>
      </c>
      <c r="AV409" s="18"/>
      <c r="AW409" s="18"/>
      <c r="AX409" s="18"/>
      <c r="AY409" s="18"/>
      <c r="AZ409" s="18"/>
      <c r="BA409" s="18">
        <v>6023.3</v>
      </c>
    </row>
    <row r="410" spans="25:53" x14ac:dyDescent="0.35">
      <c r="Z410" s="57">
        <v>45101</v>
      </c>
      <c r="AA410" t="s">
        <v>1651</v>
      </c>
      <c r="AB410" s="18">
        <v>0</v>
      </c>
      <c r="AC410" s="18"/>
      <c r="AD410" s="18"/>
      <c r="AE410" s="18"/>
      <c r="AF410" s="18"/>
      <c r="AG410" s="18"/>
      <c r="AH410" s="18">
        <v>0</v>
      </c>
      <c r="AT410">
        <v>8</v>
      </c>
      <c r="AU410" s="18">
        <v>8026.4</v>
      </c>
      <c r="AV410" s="18"/>
      <c r="AW410" s="18"/>
      <c r="AX410" s="18"/>
      <c r="AY410" s="18"/>
      <c r="AZ410" s="18"/>
      <c r="BA410" s="18">
        <v>8026.4</v>
      </c>
    </row>
    <row r="411" spans="25:53" x14ac:dyDescent="0.35">
      <c r="Y411">
        <v>7</v>
      </c>
      <c r="Z411" t="s">
        <v>1724</v>
      </c>
      <c r="AA411" t="s">
        <v>1723</v>
      </c>
      <c r="AB411" s="18">
        <v>-1.1368683772161603E-13</v>
      </c>
      <c r="AC411" s="18"/>
      <c r="AD411" s="18"/>
      <c r="AE411" s="18"/>
      <c r="AF411" s="18"/>
      <c r="AG411" s="18"/>
      <c r="AH411" s="18">
        <v>-1.1368683772161603E-13</v>
      </c>
      <c r="AS411">
        <v>2025</v>
      </c>
      <c r="AT411">
        <v>1</v>
      </c>
      <c r="AU411" s="18">
        <v>12228.900000000001</v>
      </c>
      <c r="AV411" s="18"/>
      <c r="AW411" s="18"/>
      <c r="AX411" s="18"/>
      <c r="AY411" s="18"/>
      <c r="AZ411" s="18"/>
      <c r="BA411" s="18">
        <v>12228.900000000001</v>
      </c>
    </row>
    <row r="412" spans="25:53" x14ac:dyDescent="0.35">
      <c r="Z412" s="57">
        <v>45127</v>
      </c>
      <c r="AA412" t="s">
        <v>1726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s="36" t="s">
        <v>874</v>
      </c>
      <c r="AS412" s="36"/>
      <c r="AT412" s="36"/>
      <c r="AU412" s="37">
        <v>26278.800000000003</v>
      </c>
      <c r="AV412" s="37"/>
      <c r="AW412" s="37"/>
      <c r="AX412" s="37"/>
      <c r="AY412" s="37"/>
      <c r="AZ412" s="37"/>
      <c r="BA412" s="37">
        <v>26278.800000000003</v>
      </c>
    </row>
    <row r="413" spans="25:53" x14ac:dyDescent="0.35">
      <c r="Y413">
        <v>8</v>
      </c>
      <c r="Z413" s="57">
        <v>45142</v>
      </c>
      <c r="AA413" t="s">
        <v>1798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t="s">
        <v>958</v>
      </c>
      <c r="AS413">
        <v>2022</v>
      </c>
      <c r="AT413">
        <v>9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5:53" x14ac:dyDescent="0.35">
      <c r="Z414" s="57">
        <v>45153</v>
      </c>
      <c r="AA414" t="s">
        <v>1812</v>
      </c>
      <c r="AB414" s="18">
        <v>0</v>
      </c>
      <c r="AC414" s="18"/>
      <c r="AD414" s="18"/>
      <c r="AE414" s="18"/>
      <c r="AF414" s="18"/>
      <c r="AG414" s="18"/>
      <c r="AH414" s="18">
        <v>0</v>
      </c>
      <c r="AS414">
        <v>2023</v>
      </c>
      <c r="AT414">
        <v>1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5:53" x14ac:dyDescent="0.35">
      <c r="Z415" s="57">
        <v>45155</v>
      </c>
      <c r="AA415" t="s">
        <v>1821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s="36" t="s">
        <v>985</v>
      </c>
      <c r="AS415" s="36"/>
      <c r="AT415" s="36"/>
      <c r="AU415" s="37">
        <v>0</v>
      </c>
      <c r="AV415" s="37"/>
      <c r="AW415" s="37"/>
      <c r="AX415" s="37"/>
      <c r="AY415" s="37"/>
      <c r="AZ415" s="37"/>
      <c r="BA415" s="37">
        <v>0</v>
      </c>
    </row>
    <row r="416" spans="25:53" x14ac:dyDescent="0.35">
      <c r="Z416" s="57">
        <v>45160</v>
      </c>
      <c r="AA416" t="s">
        <v>1826</v>
      </c>
      <c r="AB416" s="18">
        <v>0</v>
      </c>
      <c r="AC416" s="18"/>
      <c r="AD416" s="18"/>
      <c r="AE416" s="18"/>
      <c r="AF416" s="18"/>
      <c r="AG416" s="18"/>
      <c r="AH416" s="18">
        <v>0</v>
      </c>
      <c r="AR416" t="s">
        <v>1044</v>
      </c>
      <c r="AS416" t="s">
        <v>1763</v>
      </c>
      <c r="AT416" t="s">
        <v>1763</v>
      </c>
      <c r="AU416" s="18"/>
      <c r="AV416" s="18"/>
      <c r="AW416" s="18"/>
      <c r="AX416" s="18"/>
      <c r="AY416" s="18">
        <v>0</v>
      </c>
      <c r="AZ416" s="18"/>
      <c r="BA416" s="18">
        <v>0</v>
      </c>
    </row>
    <row r="417" spans="25:53" x14ac:dyDescent="0.35">
      <c r="Z417" s="57">
        <v>45164</v>
      </c>
      <c r="AA417" t="s">
        <v>1830</v>
      </c>
      <c r="AB417" s="18">
        <v>0</v>
      </c>
      <c r="AC417" s="18"/>
      <c r="AD417" s="18"/>
      <c r="AE417" s="18"/>
      <c r="AF417" s="18"/>
      <c r="AG417" s="18"/>
      <c r="AH417" s="18">
        <v>0</v>
      </c>
      <c r="AR417" s="36" t="s">
        <v>1045</v>
      </c>
      <c r="AS417" s="36"/>
      <c r="AT417" s="36"/>
      <c r="AU417" s="37"/>
      <c r="AV417" s="37"/>
      <c r="AW417" s="37"/>
      <c r="AX417" s="37"/>
      <c r="AY417" s="37">
        <v>0</v>
      </c>
      <c r="AZ417" s="37"/>
      <c r="BA417" s="37">
        <v>0</v>
      </c>
    </row>
    <row r="418" spans="25:53" x14ac:dyDescent="0.35">
      <c r="Z418" s="57">
        <v>45168</v>
      </c>
      <c r="AA418" t="s">
        <v>1835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1051</v>
      </c>
      <c r="AS418">
        <v>2022</v>
      </c>
      <c r="AT418">
        <v>11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5:53" x14ac:dyDescent="0.35">
      <c r="Y419">
        <v>9</v>
      </c>
      <c r="Z419" s="57">
        <v>45177</v>
      </c>
      <c r="AA419" t="s">
        <v>1889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12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5:53" x14ac:dyDescent="0.35">
      <c r="Z420" s="57">
        <v>45182</v>
      </c>
      <c r="AA420" t="s">
        <v>1902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1088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5:53" x14ac:dyDescent="0.35">
      <c r="Z421" s="57">
        <v>45192</v>
      </c>
      <c r="AA421" t="s">
        <v>1916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1057</v>
      </c>
      <c r="AS421">
        <v>2022</v>
      </c>
      <c r="AT421">
        <v>11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5">
      <c r="Z422" s="57">
        <v>45195</v>
      </c>
      <c r="AA422" t="s">
        <v>1920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1089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5:53" x14ac:dyDescent="0.35">
      <c r="Y423">
        <v>10</v>
      </c>
      <c r="Z423" s="57">
        <v>45202</v>
      </c>
      <c r="AA423" t="s">
        <v>1991</v>
      </c>
      <c r="AB423" s="18">
        <v>-5.6843418860808015E-14</v>
      </c>
      <c r="AC423" s="18"/>
      <c r="AD423" s="18"/>
      <c r="AE423" s="18"/>
      <c r="AF423" s="18"/>
      <c r="AG423" s="18"/>
      <c r="AH423" s="18">
        <v>-5.6843418860808015E-14</v>
      </c>
      <c r="AR423" t="s">
        <v>1101</v>
      </c>
      <c r="AS423">
        <v>2022</v>
      </c>
      <c r="AT423">
        <v>11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5">
      <c r="Z424" t="s">
        <v>2009</v>
      </c>
      <c r="AA424" t="s">
        <v>2010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s="36" t="s">
        <v>1104</v>
      </c>
      <c r="AS424" s="36"/>
      <c r="AT424" s="36"/>
      <c r="AU424" s="37">
        <v>0</v>
      </c>
      <c r="AV424" s="37"/>
      <c r="AW424" s="37"/>
      <c r="AX424" s="37"/>
      <c r="AY424" s="37"/>
      <c r="AZ424" s="37"/>
      <c r="BA424" s="37">
        <v>0</v>
      </c>
    </row>
    <row r="425" spans="25:53" x14ac:dyDescent="0.35">
      <c r="Z425" s="57">
        <v>45225</v>
      </c>
      <c r="AA425" t="s">
        <v>2030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t="s">
        <v>1100</v>
      </c>
      <c r="AS425">
        <v>2022</v>
      </c>
      <c r="AT425">
        <v>11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5:53" x14ac:dyDescent="0.35">
      <c r="Z426" s="57">
        <v>45226</v>
      </c>
      <c r="AA426" t="s">
        <v>2032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s="36" t="s">
        <v>1105</v>
      </c>
      <c r="AS426" s="36"/>
      <c r="AT426" s="36"/>
      <c r="AU426" s="37">
        <v>0</v>
      </c>
      <c r="AV426" s="37"/>
      <c r="AW426" s="37"/>
      <c r="AX426" s="37"/>
      <c r="AY426" s="37"/>
      <c r="AZ426" s="37"/>
      <c r="BA426" s="37">
        <v>0</v>
      </c>
    </row>
    <row r="427" spans="25:53" x14ac:dyDescent="0.35">
      <c r="Y427">
        <v>11</v>
      </c>
      <c r="Z427" s="57">
        <v>45233</v>
      </c>
      <c r="AA427" t="s">
        <v>2149</v>
      </c>
      <c r="AB427" s="18">
        <v>0</v>
      </c>
      <c r="AC427" s="18"/>
      <c r="AD427" s="18"/>
      <c r="AE427" s="18"/>
      <c r="AF427" s="18"/>
      <c r="AG427" s="18"/>
      <c r="AH427" s="18">
        <v>0</v>
      </c>
      <c r="AR427" t="s">
        <v>1196</v>
      </c>
      <c r="AS427">
        <v>2023</v>
      </c>
      <c r="AT427">
        <v>1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5">
      <c r="Z428" s="57">
        <v>45245</v>
      </c>
      <c r="AA428" t="s">
        <v>2161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2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5:53" x14ac:dyDescent="0.35">
      <c r="Z429" s="57">
        <v>45259</v>
      </c>
      <c r="AA429" t="s">
        <v>2174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3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5">
      <c r="Y430">
        <v>12</v>
      </c>
      <c r="Z430" s="57">
        <v>45268</v>
      </c>
      <c r="AA430" t="s">
        <v>2186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5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5:53" x14ac:dyDescent="0.35">
      <c r="Z431" s="57">
        <v>45279</v>
      </c>
      <c r="AA431" t="s">
        <v>2200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6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5">
      <c r="Z432" s="57">
        <v>45290</v>
      </c>
      <c r="AA432" t="s">
        <v>2214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7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5">
      <c r="Y433">
        <v>4</v>
      </c>
      <c r="Z433" t="s">
        <v>1462</v>
      </c>
      <c r="AA433" t="s">
        <v>1461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8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AA434" t="s">
        <v>1467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9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5">
      <c r="Z435" s="57">
        <v>45023</v>
      </c>
      <c r="AA435" t="s">
        <v>1412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10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5">
      <c r="X436">
        <v>2024</v>
      </c>
      <c r="Y436">
        <v>1</v>
      </c>
      <c r="Z436" s="57">
        <v>45301</v>
      </c>
      <c r="AA436" t="s">
        <v>2276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11</v>
      </c>
      <c r="AU436" s="18">
        <v>2576.3000000000002</v>
      </c>
      <c r="AV436" s="18"/>
      <c r="AW436" s="18"/>
      <c r="AX436" s="18"/>
      <c r="AY436" s="18"/>
      <c r="AZ436" s="18"/>
      <c r="BA436" s="18">
        <v>2576.3000000000002</v>
      </c>
    </row>
    <row r="437" spans="24:53" x14ac:dyDescent="0.35">
      <c r="Z437" s="57">
        <v>45308</v>
      </c>
      <c r="AA437" t="s">
        <v>2282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4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5">
      <c r="Z438" s="57">
        <v>45310</v>
      </c>
      <c r="AA438" t="s">
        <v>2286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s="36" t="s">
        <v>1232</v>
      </c>
      <c r="AS438" s="36"/>
      <c r="AT438" s="36"/>
      <c r="AU438" s="37">
        <v>2576.3000000000002</v>
      </c>
      <c r="AV438" s="37"/>
      <c r="AW438" s="37"/>
      <c r="AX438" s="37"/>
      <c r="AY438" s="37"/>
      <c r="AZ438" s="37"/>
      <c r="BA438" s="37">
        <v>2576.3000000000002</v>
      </c>
    </row>
    <row r="439" spans="24:53" x14ac:dyDescent="0.35">
      <c r="Y439">
        <v>2</v>
      </c>
      <c r="Z439" s="57">
        <v>45323</v>
      </c>
      <c r="AA439" t="s">
        <v>2342</v>
      </c>
      <c r="AB439" s="18">
        <v>0</v>
      </c>
      <c r="AC439" s="18"/>
      <c r="AD439" s="18"/>
      <c r="AE439" s="18"/>
      <c r="AF439" s="18"/>
      <c r="AG439" s="18"/>
      <c r="AH439" s="18">
        <v>0</v>
      </c>
      <c r="AR439" t="s">
        <v>1257</v>
      </c>
      <c r="AS439">
        <v>2023</v>
      </c>
      <c r="AT439">
        <v>2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5">
      <c r="Z440" s="57">
        <v>45337</v>
      </c>
      <c r="AA440" t="s">
        <v>2354</v>
      </c>
      <c r="AB440" s="18">
        <v>0</v>
      </c>
      <c r="AC440" s="18"/>
      <c r="AD440" s="18"/>
      <c r="AE440" s="18"/>
      <c r="AF440" s="18"/>
      <c r="AG440" s="18"/>
      <c r="AH440" s="18">
        <v>0</v>
      </c>
      <c r="AT440">
        <v>4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4:53" x14ac:dyDescent="0.35">
      <c r="Z441" s="57">
        <v>45345</v>
      </c>
      <c r="AA441" t="s">
        <v>2366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s="36" t="s">
        <v>1387</v>
      </c>
      <c r="AS441" s="36"/>
      <c r="AT441" s="36"/>
      <c r="AU441" s="37">
        <v>0</v>
      </c>
      <c r="AV441" s="37"/>
      <c r="AW441" s="37"/>
      <c r="AX441" s="37"/>
      <c r="AY441" s="37"/>
      <c r="AZ441" s="37"/>
      <c r="BA441" s="37">
        <v>0</v>
      </c>
    </row>
    <row r="442" spans="24:53" x14ac:dyDescent="0.35">
      <c r="Y442">
        <v>3</v>
      </c>
      <c r="Z442" s="57">
        <v>45356</v>
      </c>
      <c r="AA442" t="s">
        <v>2430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t="s">
        <v>1304</v>
      </c>
      <c r="AS442">
        <v>2023</v>
      </c>
      <c r="AT442">
        <v>3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5">
      <c r="Z443" s="57">
        <v>45367</v>
      </c>
      <c r="AA443" t="s">
        <v>2441</v>
      </c>
      <c r="AB443" s="18">
        <v>278.3</v>
      </c>
      <c r="AC443" s="18"/>
      <c r="AD443" s="18"/>
      <c r="AE443" s="18"/>
      <c r="AF443" s="18"/>
      <c r="AG443" s="18"/>
      <c r="AH443" s="18">
        <v>278.3</v>
      </c>
      <c r="AR443" s="36" t="s">
        <v>1388</v>
      </c>
      <c r="AS443" s="36"/>
      <c r="AT443" s="36"/>
      <c r="AU443" s="37">
        <v>0</v>
      </c>
      <c r="AV443" s="37"/>
      <c r="AW443" s="37"/>
      <c r="AX443" s="37"/>
      <c r="AY443" s="37"/>
      <c r="AZ443" s="37"/>
      <c r="BA443" s="37">
        <v>0</v>
      </c>
    </row>
    <row r="444" spans="24:53" x14ac:dyDescent="0.35">
      <c r="Z444" s="57">
        <v>45379</v>
      </c>
      <c r="AA444" t="s">
        <v>2452</v>
      </c>
      <c r="AB444" s="18">
        <v>2533</v>
      </c>
      <c r="AC444" s="18"/>
      <c r="AD444" s="18"/>
      <c r="AE444" s="18"/>
      <c r="AF444" s="18"/>
      <c r="AG444" s="18"/>
      <c r="AH444" s="18">
        <v>2533</v>
      </c>
      <c r="AR444" t="s">
        <v>1309</v>
      </c>
      <c r="AS444">
        <v>2023</v>
      </c>
      <c r="AT444">
        <v>5</v>
      </c>
      <c r="AU444" s="18"/>
      <c r="AV444" s="18"/>
      <c r="AW444" s="18"/>
      <c r="AX444" s="18"/>
      <c r="AY444" s="18"/>
      <c r="AZ444" s="18">
        <v>0</v>
      </c>
      <c r="BA444" s="18">
        <v>0</v>
      </c>
    </row>
    <row r="445" spans="24:53" x14ac:dyDescent="0.35">
      <c r="Y445">
        <v>5</v>
      </c>
      <c r="Z445" s="57">
        <v>45413</v>
      </c>
      <c r="AA445" t="s">
        <v>2548</v>
      </c>
      <c r="AB445" s="18">
        <v>2742.5</v>
      </c>
      <c r="AC445" s="18"/>
      <c r="AD445" s="18"/>
      <c r="AE445" s="18"/>
      <c r="AF445" s="18"/>
      <c r="AG445" s="18"/>
      <c r="AH445" s="18">
        <v>2742.5</v>
      </c>
      <c r="AT445">
        <v>6</v>
      </c>
      <c r="AU445" s="18"/>
      <c r="AV445" s="18"/>
      <c r="AW445" s="18"/>
      <c r="AX445" s="18"/>
      <c r="AY445" s="18"/>
      <c r="AZ445" s="18">
        <v>0</v>
      </c>
      <c r="BA445" s="18">
        <v>0</v>
      </c>
    </row>
    <row r="446" spans="24:53" x14ac:dyDescent="0.35">
      <c r="Z446" s="57">
        <v>45422</v>
      </c>
      <c r="AA446" t="s">
        <v>2561</v>
      </c>
      <c r="AB446" s="18">
        <v>2512.5</v>
      </c>
      <c r="AC446" s="18"/>
      <c r="AD446" s="18"/>
      <c r="AE446" s="18"/>
      <c r="AF446" s="18"/>
      <c r="AG446" s="18"/>
      <c r="AH446" s="18">
        <v>2512.5</v>
      </c>
      <c r="AT446">
        <v>7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4:53" x14ac:dyDescent="0.35">
      <c r="Z447" s="57">
        <v>45440</v>
      </c>
      <c r="AA447" t="s">
        <v>2568</v>
      </c>
      <c r="AB447" s="18">
        <v>2708.8</v>
      </c>
      <c r="AC447" s="18"/>
      <c r="AD447" s="18"/>
      <c r="AE447" s="18"/>
      <c r="AF447" s="18"/>
      <c r="AG447" s="18"/>
      <c r="AH447" s="18">
        <v>2708.8</v>
      </c>
      <c r="AT447">
        <v>8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4:53" x14ac:dyDescent="0.35">
      <c r="Y448">
        <v>6</v>
      </c>
      <c r="Z448" s="57">
        <v>45450</v>
      </c>
      <c r="AA448" t="s">
        <v>2642</v>
      </c>
      <c r="AB448" s="18">
        <v>2390</v>
      </c>
      <c r="AC448" s="18"/>
      <c r="AD448" s="18"/>
      <c r="AE448" s="18"/>
      <c r="AF448" s="18"/>
      <c r="AG448" s="18"/>
      <c r="AH448" s="18">
        <v>2390</v>
      </c>
      <c r="AT448">
        <v>9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5">
      <c r="Z449" s="57">
        <v>45465</v>
      </c>
      <c r="AA449" t="s">
        <v>2657</v>
      </c>
      <c r="AB449" s="18">
        <v>2462.5</v>
      </c>
      <c r="AC449" s="18"/>
      <c r="AD449" s="18"/>
      <c r="AE449" s="18"/>
      <c r="AF449" s="18"/>
      <c r="AG449" s="18"/>
      <c r="AH449" s="18">
        <v>2462.5</v>
      </c>
      <c r="AT449">
        <v>10</v>
      </c>
      <c r="AU449" s="18"/>
      <c r="AV449" s="18"/>
      <c r="AW449" s="18"/>
      <c r="AX449" s="18"/>
      <c r="AY449" s="18"/>
      <c r="AZ449" s="18">
        <v>0</v>
      </c>
      <c r="BA449" s="18">
        <v>0</v>
      </c>
    </row>
    <row r="450" spans="25:53" x14ac:dyDescent="0.35">
      <c r="Y450">
        <v>7</v>
      </c>
      <c r="Z450" s="57">
        <v>45477</v>
      </c>
      <c r="AA450" t="s">
        <v>2754</v>
      </c>
      <c r="AB450" s="18">
        <v>3105</v>
      </c>
      <c r="AC450" s="18"/>
      <c r="AD450" s="18"/>
      <c r="AE450" s="18"/>
      <c r="AF450" s="18"/>
      <c r="AG450" s="18"/>
      <c r="AH450" s="18">
        <v>3105</v>
      </c>
      <c r="AT450">
        <v>11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5">
      <c r="Z451" s="57">
        <v>45490</v>
      </c>
      <c r="AA451" t="s">
        <v>2762</v>
      </c>
      <c r="AB451" s="18">
        <v>2165</v>
      </c>
      <c r="AC451" s="18"/>
      <c r="AD451" s="18"/>
      <c r="AE451" s="18"/>
      <c r="AF451" s="18"/>
      <c r="AG451" s="18"/>
      <c r="AH451" s="18">
        <v>2165</v>
      </c>
      <c r="AT451">
        <v>4</v>
      </c>
      <c r="AU451" s="18"/>
      <c r="AV451" s="18"/>
      <c r="AW451" s="18"/>
      <c r="AX451" s="18"/>
      <c r="AY451" s="18"/>
      <c r="AZ451" s="18">
        <v>0</v>
      </c>
      <c r="BA451" s="18">
        <v>0</v>
      </c>
    </row>
    <row r="452" spans="25:53" x14ac:dyDescent="0.35">
      <c r="Z452" s="57">
        <v>45497</v>
      </c>
      <c r="AA452" t="s">
        <v>2767</v>
      </c>
      <c r="AB452" s="18">
        <v>3451.3</v>
      </c>
      <c r="AC452" s="18"/>
      <c r="AD452" s="18"/>
      <c r="AE452" s="18"/>
      <c r="AF452" s="18"/>
      <c r="AG452" s="18"/>
      <c r="AH452" s="18">
        <v>3451.3</v>
      </c>
      <c r="AS452">
        <v>2024</v>
      </c>
      <c r="AT452">
        <v>1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5">
      <c r="Y453">
        <v>8</v>
      </c>
      <c r="Z453" s="57">
        <v>45510</v>
      </c>
      <c r="AA453" t="s">
        <v>2847</v>
      </c>
      <c r="AB453" s="18">
        <v>2997.5</v>
      </c>
      <c r="AC453" s="18"/>
      <c r="AD453" s="18"/>
      <c r="AE453" s="18"/>
      <c r="AF453" s="18"/>
      <c r="AG453" s="18"/>
      <c r="AH453" s="18">
        <v>2997.5</v>
      </c>
      <c r="AT453">
        <v>3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5">
      <c r="Z454" s="57">
        <v>45520</v>
      </c>
      <c r="AA454" t="s">
        <v>2860</v>
      </c>
      <c r="AB454" s="18">
        <v>1880</v>
      </c>
      <c r="AC454" s="18"/>
      <c r="AD454" s="18"/>
      <c r="AE454" s="18"/>
      <c r="AF454" s="18"/>
      <c r="AG454" s="18"/>
      <c r="AH454" s="18">
        <v>1880</v>
      </c>
      <c r="AT454">
        <v>6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5">
      <c r="Z455" s="57">
        <v>45531</v>
      </c>
      <c r="AA455" t="s">
        <v>2872</v>
      </c>
      <c r="AB455" s="18">
        <v>2772.5</v>
      </c>
      <c r="AC455" s="18"/>
      <c r="AD455" s="18"/>
      <c r="AE455" s="18"/>
      <c r="AF455" s="18"/>
      <c r="AG455" s="18"/>
      <c r="AH455" s="18">
        <v>2772.5</v>
      </c>
      <c r="AT455">
        <v>7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5">
      <c r="Y456">
        <v>9</v>
      </c>
      <c r="Z456" s="57">
        <v>45543</v>
      </c>
      <c r="AA456" t="s">
        <v>2944</v>
      </c>
      <c r="AB456" s="18">
        <v>515</v>
      </c>
      <c r="AC456" s="18"/>
      <c r="AD456" s="18"/>
      <c r="AE456" s="18"/>
      <c r="AF456" s="18"/>
      <c r="AG456" s="18"/>
      <c r="AH456" s="18">
        <v>515</v>
      </c>
      <c r="AT456">
        <v>9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5">
      <c r="Z457" s="57">
        <v>45546</v>
      </c>
      <c r="AA457" t="s">
        <v>2946</v>
      </c>
      <c r="AB457" s="18">
        <v>2397.5</v>
      </c>
      <c r="AC457" s="18"/>
      <c r="AD457" s="18"/>
      <c r="AE457" s="18"/>
      <c r="AF457" s="18"/>
      <c r="AG457" s="18"/>
      <c r="AH457" s="18">
        <v>2397.5</v>
      </c>
      <c r="AT457">
        <v>11</v>
      </c>
      <c r="AU457" s="18"/>
      <c r="AV457" s="18"/>
      <c r="AW457" s="18"/>
      <c r="AX457" s="18"/>
      <c r="AY457" s="18"/>
      <c r="AZ457" s="18">
        <v>0</v>
      </c>
      <c r="BA457" s="18">
        <v>0</v>
      </c>
    </row>
    <row r="458" spans="25:53" x14ac:dyDescent="0.35">
      <c r="Z458" s="57">
        <v>45561</v>
      </c>
      <c r="AA458" t="s">
        <v>2955</v>
      </c>
      <c r="AB458" s="18">
        <v>3358.8</v>
      </c>
      <c r="AC458" s="18"/>
      <c r="AD458" s="18"/>
      <c r="AE458" s="18"/>
      <c r="AF458" s="18"/>
      <c r="AG458" s="18"/>
      <c r="AH458" s="18">
        <v>3358.8</v>
      </c>
      <c r="AT458">
        <v>4</v>
      </c>
      <c r="AU458" s="18"/>
      <c r="AV458" s="18"/>
      <c r="AW458" s="18"/>
      <c r="AX458" s="18"/>
      <c r="AY458" s="18"/>
      <c r="AZ458" s="18">
        <v>0</v>
      </c>
      <c r="BA458" s="18">
        <v>0</v>
      </c>
    </row>
    <row r="459" spans="25:53" x14ac:dyDescent="0.35">
      <c r="Y459">
        <v>10</v>
      </c>
      <c r="Z459" s="57">
        <v>45574</v>
      </c>
      <c r="AA459" t="s">
        <v>3011</v>
      </c>
      <c r="AB459" s="18">
        <v>2330.5</v>
      </c>
      <c r="AC459" s="18"/>
      <c r="AD459" s="18"/>
      <c r="AE459" s="18"/>
      <c r="AF459" s="18"/>
      <c r="AG459" s="18"/>
      <c r="AH459" s="18">
        <v>2330.5</v>
      </c>
      <c r="AS459">
        <v>2025</v>
      </c>
      <c r="AT459">
        <v>1</v>
      </c>
      <c r="AU459" s="18"/>
      <c r="AV459" s="18"/>
      <c r="AW459" s="18"/>
      <c r="AX459" s="18"/>
      <c r="AY459" s="18"/>
      <c r="AZ459" s="18">
        <v>9395.5</v>
      </c>
      <c r="BA459" s="18">
        <v>9395.5</v>
      </c>
    </row>
    <row r="460" spans="25:53" x14ac:dyDescent="0.35">
      <c r="Z460" s="57">
        <v>45583</v>
      </c>
      <c r="AA460" t="s">
        <v>3022</v>
      </c>
      <c r="AB460" s="18">
        <v>500</v>
      </c>
      <c r="AC460" s="18"/>
      <c r="AD460" s="18"/>
      <c r="AE460" s="18"/>
      <c r="AF460" s="18"/>
      <c r="AG460" s="18"/>
      <c r="AH460" s="18">
        <v>500</v>
      </c>
      <c r="AT460">
        <v>3</v>
      </c>
      <c r="AU460" s="18"/>
      <c r="AV460" s="18"/>
      <c r="AW460" s="18"/>
      <c r="AX460" s="18"/>
      <c r="AY460" s="18"/>
      <c r="AZ460" s="18">
        <v>9168.5</v>
      </c>
      <c r="BA460" s="18">
        <v>9168.5</v>
      </c>
    </row>
    <row r="461" spans="25:53" x14ac:dyDescent="0.35">
      <c r="Z461" s="57">
        <v>45587</v>
      </c>
      <c r="AA461" t="s">
        <v>3027</v>
      </c>
      <c r="AB461" s="18">
        <v>1738</v>
      </c>
      <c r="AC461" s="18"/>
      <c r="AD461" s="18"/>
      <c r="AE461" s="18"/>
      <c r="AF461" s="18"/>
      <c r="AG461" s="18"/>
      <c r="AH461" s="18">
        <v>1738</v>
      </c>
      <c r="AT461">
        <v>5</v>
      </c>
      <c r="AU461" s="18"/>
      <c r="AV461" s="18"/>
      <c r="AW461" s="18"/>
      <c r="AX461" s="18"/>
      <c r="AY461" s="18"/>
      <c r="AZ461" s="18">
        <v>96</v>
      </c>
      <c r="BA461" s="18">
        <v>96</v>
      </c>
    </row>
    <row r="462" spans="25:53" x14ac:dyDescent="0.35">
      <c r="Z462" s="57">
        <v>45594</v>
      </c>
      <c r="AA462" t="s">
        <v>3032</v>
      </c>
      <c r="AB462" s="18">
        <v>405</v>
      </c>
      <c r="AC462" s="18"/>
      <c r="AD462" s="18"/>
      <c r="AE462" s="18"/>
      <c r="AF462" s="18"/>
      <c r="AG462" s="18"/>
      <c r="AH462" s="18">
        <v>405</v>
      </c>
      <c r="AT462">
        <v>4</v>
      </c>
      <c r="AU462" s="18"/>
      <c r="AV462" s="18"/>
      <c r="AW462" s="18"/>
      <c r="AX462" s="18"/>
      <c r="AY462" s="18"/>
      <c r="AZ462" s="18">
        <v>0</v>
      </c>
      <c r="BA462" s="18">
        <v>0</v>
      </c>
    </row>
    <row r="463" spans="25:53" x14ac:dyDescent="0.35">
      <c r="Y463">
        <v>11</v>
      </c>
      <c r="Z463" s="57">
        <v>45597</v>
      </c>
      <c r="AA463" t="s">
        <v>3101</v>
      </c>
      <c r="AB463" s="18">
        <v>2158</v>
      </c>
      <c r="AC463" s="18"/>
      <c r="AD463" s="18"/>
      <c r="AE463" s="18"/>
      <c r="AF463" s="18"/>
      <c r="AG463" s="18"/>
      <c r="AH463" s="18">
        <v>2158</v>
      </c>
      <c r="AR463" s="36" t="s">
        <v>1389</v>
      </c>
      <c r="AS463" s="36"/>
      <c r="AT463" s="36"/>
      <c r="AU463" s="37"/>
      <c r="AV463" s="37"/>
      <c r="AW463" s="37"/>
      <c r="AX463" s="37"/>
      <c r="AY463" s="37"/>
      <c r="AZ463" s="37">
        <v>18660</v>
      </c>
      <c r="BA463" s="37">
        <v>18660</v>
      </c>
    </row>
    <row r="464" spans="25:53" x14ac:dyDescent="0.35">
      <c r="Z464" s="57">
        <v>45605</v>
      </c>
      <c r="AA464" t="s">
        <v>3117</v>
      </c>
      <c r="AB464" s="18">
        <v>1406.3</v>
      </c>
      <c r="AC464" s="18"/>
      <c r="AD464" s="18"/>
      <c r="AE464" s="18"/>
      <c r="AF464" s="18"/>
      <c r="AG464" s="18"/>
      <c r="AH464" s="18">
        <v>1406.3</v>
      </c>
      <c r="AR464" t="s">
        <v>1420</v>
      </c>
      <c r="AS464">
        <v>2023</v>
      </c>
      <c r="AT464">
        <v>5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4:53" x14ac:dyDescent="0.35">
      <c r="Z465" s="57">
        <v>45608</v>
      </c>
      <c r="AA465" t="s">
        <v>3120</v>
      </c>
      <c r="AB465" s="18">
        <v>2143</v>
      </c>
      <c r="AC465" s="18"/>
      <c r="AD465" s="18"/>
      <c r="AE465" s="18"/>
      <c r="AF465" s="18"/>
      <c r="AG465" s="18"/>
      <c r="AH465" s="18">
        <v>2143</v>
      </c>
      <c r="AT465">
        <v>6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4:53" x14ac:dyDescent="0.35">
      <c r="Z466" s="57">
        <v>45622</v>
      </c>
      <c r="AA466" t="s">
        <v>3138</v>
      </c>
      <c r="AB466" s="18">
        <v>2670</v>
      </c>
      <c r="AC466" s="18"/>
      <c r="AD466" s="18"/>
      <c r="AE466" s="18"/>
      <c r="AF466" s="18"/>
      <c r="AG466" s="18"/>
      <c r="AH466" s="18">
        <v>2670</v>
      </c>
      <c r="AT466">
        <v>7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4:53" x14ac:dyDescent="0.35">
      <c r="Y467">
        <v>12</v>
      </c>
      <c r="Z467" s="57">
        <v>45633</v>
      </c>
      <c r="AA467" t="s">
        <v>3218</v>
      </c>
      <c r="AB467" s="18">
        <v>2847.5</v>
      </c>
      <c r="AC467" s="18"/>
      <c r="AD467" s="18"/>
      <c r="AE467" s="18"/>
      <c r="AF467" s="18"/>
      <c r="AG467" s="18"/>
      <c r="AH467" s="18">
        <v>2847.5</v>
      </c>
      <c r="AT467">
        <v>4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4:53" x14ac:dyDescent="0.35">
      <c r="Z468" t="s">
        <v>3235</v>
      </c>
      <c r="AA468" t="s">
        <v>3239</v>
      </c>
      <c r="AB468" s="18">
        <v>453.8</v>
      </c>
      <c r="AC468" s="18"/>
      <c r="AD468" s="18"/>
      <c r="AE468" s="18"/>
      <c r="AF468" s="18"/>
      <c r="AG468" s="18"/>
      <c r="AH468" s="18">
        <v>453.8</v>
      </c>
      <c r="AR468" s="36" t="s">
        <v>1436</v>
      </c>
      <c r="AS468" s="36"/>
      <c r="AT468" s="36"/>
      <c r="AU468" s="37">
        <v>0</v>
      </c>
      <c r="AV468" s="37"/>
      <c r="AW468" s="37"/>
      <c r="AX468" s="37"/>
      <c r="AY468" s="37"/>
      <c r="AZ468" s="37"/>
      <c r="BA468" s="37">
        <v>0</v>
      </c>
    </row>
    <row r="469" spans="24:53" x14ac:dyDescent="0.35">
      <c r="Z469" t="s">
        <v>3251</v>
      </c>
      <c r="AA469" t="s">
        <v>3252</v>
      </c>
      <c r="AB469" s="18">
        <v>2202.5</v>
      </c>
      <c r="AC469" s="18"/>
      <c r="AD469" s="18"/>
      <c r="AE469" s="18"/>
      <c r="AF469" s="18"/>
      <c r="AG469" s="18"/>
      <c r="AH469" s="18">
        <v>2202.5</v>
      </c>
      <c r="AR469" t="s">
        <v>1453</v>
      </c>
      <c r="AS469">
        <v>2021</v>
      </c>
      <c r="AT469">
        <v>1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4:53" x14ac:dyDescent="0.35">
      <c r="Z470" t="s">
        <v>3278</v>
      </c>
      <c r="AA470" t="s">
        <v>3280</v>
      </c>
      <c r="AB470" s="18">
        <v>405</v>
      </c>
      <c r="AC470" s="18"/>
      <c r="AD470" s="18"/>
      <c r="AE470" s="18"/>
      <c r="AF470" s="18"/>
      <c r="AG470" s="18"/>
      <c r="AH470" s="18">
        <v>405</v>
      </c>
      <c r="AT470">
        <v>2</v>
      </c>
      <c r="AU470" s="18">
        <v>0</v>
      </c>
      <c r="AV470" s="18"/>
      <c r="AW470" s="18"/>
      <c r="AX470" s="18"/>
      <c r="AY470" s="18"/>
      <c r="AZ470" s="18"/>
      <c r="BA470" s="18">
        <v>0</v>
      </c>
    </row>
    <row r="471" spans="24:53" x14ac:dyDescent="0.35">
      <c r="Y471">
        <v>4</v>
      </c>
      <c r="Z471" s="57">
        <v>45390</v>
      </c>
      <c r="AA471" t="s">
        <v>2509</v>
      </c>
      <c r="AB471" s="18">
        <v>2688</v>
      </c>
      <c r="AC471" s="18"/>
      <c r="AD471" s="18"/>
      <c r="AE471" s="18"/>
      <c r="AF471" s="18"/>
      <c r="AG471" s="18"/>
      <c r="AH471" s="18">
        <v>2688</v>
      </c>
      <c r="AT471">
        <v>5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4:53" x14ac:dyDescent="0.35">
      <c r="Z472" s="57">
        <v>45402</v>
      </c>
      <c r="AA472" t="s">
        <v>2515</v>
      </c>
      <c r="AB472" s="18">
        <v>1925.5</v>
      </c>
      <c r="AC472" s="18"/>
      <c r="AD472" s="18"/>
      <c r="AE472" s="18"/>
      <c r="AF472" s="18"/>
      <c r="AG472" s="18"/>
      <c r="AH472" s="18">
        <v>1925.5</v>
      </c>
      <c r="AT472">
        <v>10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5">
      <c r="Z473" s="57">
        <v>45411</v>
      </c>
      <c r="AA473" t="s">
        <v>2521</v>
      </c>
      <c r="AB473" s="18">
        <v>530</v>
      </c>
      <c r="AC473" s="18"/>
      <c r="AD473" s="18"/>
      <c r="AE473" s="18"/>
      <c r="AF473" s="18"/>
      <c r="AG473" s="18"/>
      <c r="AH473" s="18">
        <v>530</v>
      </c>
      <c r="AT473">
        <v>12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5">
      <c r="X474">
        <v>2025</v>
      </c>
      <c r="Y474">
        <v>1</v>
      </c>
      <c r="Z474" s="57">
        <v>45660</v>
      </c>
      <c r="AA474" t="s">
        <v>3335</v>
      </c>
      <c r="AB474" s="18">
        <v>2285</v>
      </c>
      <c r="AC474" s="18"/>
      <c r="AD474" s="18"/>
      <c r="AE474" s="18"/>
      <c r="AF474" s="18"/>
      <c r="AG474" s="18"/>
      <c r="AH474" s="18">
        <v>2285</v>
      </c>
      <c r="AS474">
        <v>2023</v>
      </c>
      <c r="AT474">
        <v>5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5">
      <c r="Z475" s="57">
        <v>45672</v>
      </c>
      <c r="AA475" t="s">
        <v>3348</v>
      </c>
      <c r="AB475" s="18">
        <v>2675</v>
      </c>
      <c r="AC475" s="18"/>
      <c r="AD475" s="18"/>
      <c r="AE475" s="18"/>
      <c r="AF475" s="18"/>
      <c r="AG475" s="18"/>
      <c r="AH475" s="18">
        <v>2675</v>
      </c>
      <c r="AT475">
        <v>6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5">
      <c r="Z476" s="57">
        <v>45681</v>
      </c>
      <c r="AA476" t="s">
        <v>3358</v>
      </c>
      <c r="AB476" s="18">
        <v>2945</v>
      </c>
      <c r="AC476" s="18"/>
      <c r="AD476" s="18"/>
      <c r="AE476" s="18"/>
      <c r="AF476" s="18"/>
      <c r="AG476" s="18"/>
      <c r="AH476" s="18">
        <v>2945</v>
      </c>
      <c r="AT476">
        <v>7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4:53" x14ac:dyDescent="0.35">
      <c r="Y477">
        <v>2</v>
      </c>
      <c r="Z477" s="57">
        <v>45695</v>
      </c>
      <c r="AA477" t="s">
        <v>3448</v>
      </c>
      <c r="AB477" s="18">
        <v>2457.5</v>
      </c>
      <c r="AC477" s="18"/>
      <c r="AD477" s="18"/>
      <c r="AE477" s="18"/>
      <c r="AF477" s="18"/>
      <c r="AG477" s="18"/>
      <c r="AH477" s="18">
        <v>2457.5</v>
      </c>
      <c r="AT477">
        <v>9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5">
      <c r="Z478" s="57">
        <v>45702</v>
      </c>
      <c r="AA478" t="s">
        <v>3453</v>
      </c>
      <c r="AB478" s="18">
        <v>673.8</v>
      </c>
      <c r="AC478" s="18"/>
      <c r="AD478" s="18"/>
      <c r="AE478" s="18"/>
      <c r="AF478" s="18"/>
      <c r="AG478" s="18"/>
      <c r="AH478" s="18">
        <v>673.8</v>
      </c>
      <c r="AT478">
        <v>10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5">
      <c r="Z479" s="57">
        <v>45712</v>
      </c>
      <c r="AA479" t="s">
        <v>3468</v>
      </c>
      <c r="AB479" s="18">
        <v>2410</v>
      </c>
      <c r="AC479" s="18"/>
      <c r="AD479" s="18"/>
      <c r="AE479" s="18"/>
      <c r="AF479" s="18"/>
      <c r="AG479" s="18"/>
      <c r="AH479" s="18">
        <v>2410</v>
      </c>
      <c r="AT479">
        <v>11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4:53" x14ac:dyDescent="0.35">
      <c r="Y480">
        <v>3</v>
      </c>
      <c r="Z480" s="57">
        <v>45722</v>
      </c>
      <c r="AA480" t="s">
        <v>3518</v>
      </c>
      <c r="AB480" s="18">
        <v>3257.5</v>
      </c>
      <c r="AC480" s="18"/>
      <c r="AD480" s="18"/>
      <c r="AE480" s="18"/>
      <c r="AF480" s="18"/>
      <c r="AG480" s="18"/>
      <c r="AH480" s="18">
        <v>3257.5</v>
      </c>
      <c r="AT480">
        <v>4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3:53" x14ac:dyDescent="0.35">
      <c r="Z481" s="57">
        <v>45735</v>
      </c>
      <c r="AA481" t="s">
        <v>3537</v>
      </c>
      <c r="AB481" s="18">
        <v>3205</v>
      </c>
      <c r="AC481" s="18"/>
      <c r="AD481" s="18"/>
      <c r="AE481" s="18"/>
      <c r="AF481" s="18"/>
      <c r="AG481" s="18"/>
      <c r="AH481" s="18">
        <v>3205</v>
      </c>
      <c r="AS481">
        <v>2025</v>
      </c>
      <c r="AT481">
        <v>3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3:53" x14ac:dyDescent="0.35">
      <c r="Z482" s="57">
        <v>45745</v>
      </c>
      <c r="AA482" t="s">
        <v>3552</v>
      </c>
      <c r="AB482" s="18">
        <v>2456.3000000000002</v>
      </c>
      <c r="AC482" s="18"/>
      <c r="AD482" s="18"/>
      <c r="AE482" s="18"/>
      <c r="AF482" s="18"/>
      <c r="AG482" s="18"/>
      <c r="AH482" s="18">
        <v>2456.3000000000002</v>
      </c>
      <c r="AR482" s="36" t="s">
        <v>1528</v>
      </c>
      <c r="AS482" s="36"/>
      <c r="AT482" s="36"/>
      <c r="AU482" s="37">
        <v>0</v>
      </c>
      <c r="AV482" s="37"/>
      <c r="AW482" s="37"/>
      <c r="AX482" s="37"/>
      <c r="AY482" s="37"/>
      <c r="AZ482" s="37"/>
      <c r="BA482" s="37">
        <v>0</v>
      </c>
    </row>
    <row r="483" spans="23:53" x14ac:dyDescent="0.35">
      <c r="Y483">
        <v>4</v>
      </c>
      <c r="Z483" t="s">
        <v>3632</v>
      </c>
      <c r="AA483" t="s">
        <v>3634</v>
      </c>
      <c r="AB483" s="18">
        <v>2270</v>
      </c>
      <c r="AC483" s="18"/>
      <c r="AD483" s="18"/>
      <c r="AE483" s="18"/>
      <c r="AF483" s="18"/>
      <c r="AG483" s="18"/>
      <c r="AH483" s="18">
        <v>2270</v>
      </c>
      <c r="AR483" t="s">
        <v>1697</v>
      </c>
      <c r="AS483">
        <v>2021</v>
      </c>
      <c r="AT483">
        <v>9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3:53" x14ac:dyDescent="0.35">
      <c r="Z484" t="s">
        <v>3651</v>
      </c>
      <c r="AA484" t="s">
        <v>3653</v>
      </c>
      <c r="AB484" s="18">
        <v>2847.5</v>
      </c>
      <c r="AC484" s="18"/>
      <c r="AD484" s="18"/>
      <c r="AE484" s="18"/>
      <c r="AF484" s="18"/>
      <c r="AG484" s="18"/>
      <c r="AH484" s="18">
        <v>2847.5</v>
      </c>
      <c r="AR484" s="36" t="s">
        <v>1789</v>
      </c>
      <c r="AS484" s="36"/>
      <c r="AT484" s="36"/>
      <c r="AU484" s="37">
        <v>0</v>
      </c>
      <c r="AV484" s="37"/>
      <c r="AW484" s="37"/>
      <c r="AX484" s="37"/>
      <c r="AY484" s="37"/>
      <c r="AZ484" s="37"/>
      <c r="BA484" s="37">
        <v>0</v>
      </c>
    </row>
    <row r="485" spans="23:53" x14ac:dyDescent="0.35">
      <c r="W485" s="36" t="s">
        <v>421</v>
      </c>
      <c r="X485" s="36"/>
      <c r="Y485" s="36"/>
      <c r="Z485" s="36"/>
      <c r="AA485" s="36"/>
      <c r="AB485" s="37">
        <v>90155.900000000009</v>
      </c>
      <c r="AC485" s="37"/>
      <c r="AD485" s="37"/>
      <c r="AE485" s="37"/>
      <c r="AF485" s="37"/>
      <c r="AG485" s="37"/>
      <c r="AH485" s="37">
        <v>90155.900000000009</v>
      </c>
      <c r="AR485" t="s">
        <v>1620</v>
      </c>
      <c r="AS485">
        <v>2023</v>
      </c>
      <c r="AT485">
        <v>6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3:53" x14ac:dyDescent="0.35">
      <c r="W486" t="s">
        <v>409</v>
      </c>
      <c r="X486">
        <v>2021</v>
      </c>
      <c r="Y486">
        <v>10</v>
      </c>
      <c r="Z486" s="57">
        <v>44478</v>
      </c>
      <c r="AA486" t="s">
        <v>407</v>
      </c>
      <c r="AB486" s="18">
        <v>0</v>
      </c>
      <c r="AC486" s="18"/>
      <c r="AD486" s="18"/>
      <c r="AE486" s="18"/>
      <c r="AF486" s="18"/>
      <c r="AG486" s="18"/>
      <c r="AH486" s="18">
        <v>0</v>
      </c>
      <c r="AT486">
        <v>8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3:53" x14ac:dyDescent="0.35">
      <c r="Z487" s="57">
        <v>44481</v>
      </c>
      <c r="AA487" t="s">
        <v>411</v>
      </c>
      <c r="AB487" s="18">
        <v>0</v>
      </c>
      <c r="AC487" s="18"/>
      <c r="AD487" s="18"/>
      <c r="AE487" s="18"/>
      <c r="AF487" s="18"/>
      <c r="AG487" s="18"/>
      <c r="AH487" s="18">
        <v>0</v>
      </c>
      <c r="AS487">
        <v>2025</v>
      </c>
      <c r="AT487">
        <v>4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3:53" x14ac:dyDescent="0.35">
      <c r="Z488" s="57">
        <v>44484</v>
      </c>
      <c r="AA488" t="s">
        <v>424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s="36" t="s">
        <v>1790</v>
      </c>
      <c r="AS488" s="36"/>
      <c r="AT488" s="36"/>
      <c r="AU488" s="37">
        <v>0</v>
      </c>
      <c r="AV488" s="37"/>
      <c r="AW488" s="37"/>
      <c r="AX488" s="37"/>
      <c r="AY488" s="37"/>
      <c r="AZ488" s="37"/>
      <c r="BA488" s="37">
        <v>0</v>
      </c>
    </row>
    <row r="489" spans="23:53" x14ac:dyDescent="0.35">
      <c r="Z489" s="57">
        <v>44487</v>
      </c>
      <c r="AA489" t="s">
        <v>425</v>
      </c>
      <c r="AB489" s="18">
        <v>0</v>
      </c>
      <c r="AC489" s="18"/>
      <c r="AD489" s="18"/>
      <c r="AE489" s="18"/>
      <c r="AF489" s="18"/>
      <c r="AG489" s="18"/>
      <c r="AH489" s="18">
        <v>0</v>
      </c>
      <c r="AR489" t="s">
        <v>1702</v>
      </c>
      <c r="AS489">
        <v>2023</v>
      </c>
      <c r="AT489">
        <v>9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3:53" x14ac:dyDescent="0.35">
      <c r="Z490" s="57">
        <v>44488</v>
      </c>
      <c r="AA490" t="s">
        <v>426</v>
      </c>
      <c r="AB490" s="18">
        <v>0</v>
      </c>
      <c r="AC490" s="18"/>
      <c r="AD490" s="18"/>
      <c r="AE490" s="18"/>
      <c r="AF490" s="18"/>
      <c r="AG490" s="18"/>
      <c r="AH490" s="18">
        <v>0</v>
      </c>
      <c r="AR490" s="36" t="s">
        <v>1986</v>
      </c>
      <c r="AS490" s="36"/>
      <c r="AT490" s="36"/>
      <c r="AU490" s="37">
        <v>0</v>
      </c>
      <c r="AV490" s="37"/>
      <c r="AW490" s="37"/>
      <c r="AX490" s="37"/>
      <c r="AY490" s="37"/>
      <c r="AZ490" s="37"/>
      <c r="BA490" s="37">
        <v>0</v>
      </c>
    </row>
    <row r="491" spans="23:53" x14ac:dyDescent="0.35">
      <c r="Z491" s="57">
        <v>44489</v>
      </c>
      <c r="AA491" t="s">
        <v>427</v>
      </c>
      <c r="AB491" s="18">
        <v>0</v>
      </c>
      <c r="AC491" s="18"/>
      <c r="AD491" s="18"/>
      <c r="AE491" s="18"/>
      <c r="AF491" s="18"/>
      <c r="AG491" s="18"/>
      <c r="AH491" s="18">
        <v>0</v>
      </c>
      <c r="AR491" t="s">
        <v>1704</v>
      </c>
      <c r="AS491">
        <v>2023</v>
      </c>
      <c r="AT491">
        <v>9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3:53" x14ac:dyDescent="0.35">
      <c r="Z492" s="57">
        <v>44495</v>
      </c>
      <c r="AA492" t="s">
        <v>443</v>
      </c>
      <c r="AB492" s="18">
        <v>0</v>
      </c>
      <c r="AC492" s="18"/>
      <c r="AD492" s="18"/>
      <c r="AE492" s="18"/>
      <c r="AF492" s="18"/>
      <c r="AG492" s="18"/>
      <c r="AH492" s="18">
        <v>0</v>
      </c>
      <c r="AT492">
        <v>12</v>
      </c>
      <c r="AU492" s="18">
        <v>0</v>
      </c>
      <c r="AV492" s="18"/>
      <c r="AW492" s="18"/>
      <c r="AX492" s="18"/>
      <c r="AY492" s="18"/>
      <c r="AZ492" s="18"/>
      <c r="BA492" s="18">
        <v>0</v>
      </c>
    </row>
    <row r="493" spans="23:53" x14ac:dyDescent="0.35">
      <c r="Z493" s="57">
        <v>44496</v>
      </c>
      <c r="AA493" t="s">
        <v>445</v>
      </c>
      <c r="AB493" s="18">
        <v>0</v>
      </c>
      <c r="AC493" s="18"/>
      <c r="AD493" s="18"/>
      <c r="AE493" s="18"/>
      <c r="AF493" s="18"/>
      <c r="AG493" s="18"/>
      <c r="AH493" s="18">
        <v>0</v>
      </c>
      <c r="AS493">
        <v>2024</v>
      </c>
      <c r="AT493">
        <v>10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3:53" x14ac:dyDescent="0.35">
      <c r="Y494">
        <v>11</v>
      </c>
      <c r="Z494" s="57">
        <v>44503</v>
      </c>
      <c r="AA494" t="s">
        <v>459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11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3:53" x14ac:dyDescent="0.35">
      <c r="Z495" s="57">
        <v>44506</v>
      </c>
      <c r="AA495" t="s">
        <v>464</v>
      </c>
      <c r="AB495" s="18">
        <v>0</v>
      </c>
      <c r="AC495" s="18"/>
      <c r="AD495" s="18"/>
      <c r="AE495" s="18"/>
      <c r="AF495" s="18"/>
      <c r="AG495" s="18"/>
      <c r="AH495" s="18">
        <v>0</v>
      </c>
      <c r="AT495">
        <v>4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3:53" x14ac:dyDescent="0.35">
      <c r="Z496" s="57">
        <v>44511</v>
      </c>
      <c r="AA496" t="s">
        <v>473</v>
      </c>
      <c r="AB496" s="18">
        <v>0</v>
      </c>
      <c r="AC496" s="18"/>
      <c r="AD496" s="18"/>
      <c r="AE496" s="18"/>
      <c r="AF496" s="18"/>
      <c r="AG496" s="18"/>
      <c r="AH496" s="18">
        <v>0</v>
      </c>
      <c r="AS496">
        <v>2025</v>
      </c>
      <c r="AT496">
        <v>2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5">
      <c r="AA497" t="s">
        <v>475</v>
      </c>
      <c r="AB497" s="18">
        <v>0</v>
      </c>
      <c r="AC497" s="18"/>
      <c r="AD497" s="18"/>
      <c r="AE497" s="18"/>
      <c r="AF497" s="18"/>
      <c r="AG497" s="18"/>
      <c r="AH497" s="18">
        <v>0</v>
      </c>
      <c r="AR497" s="36" t="s">
        <v>1987</v>
      </c>
      <c r="AS497" s="36"/>
      <c r="AT497" s="36"/>
      <c r="AU497" s="37">
        <v>0</v>
      </c>
      <c r="AV497" s="37"/>
      <c r="AW497" s="37"/>
      <c r="AX497" s="37"/>
      <c r="AY497" s="37"/>
      <c r="AZ497" s="37"/>
      <c r="BA497" s="37">
        <v>0</v>
      </c>
    </row>
    <row r="498" spans="24:53" x14ac:dyDescent="0.35">
      <c r="Y498">
        <v>12</v>
      </c>
      <c r="Z498" s="57">
        <v>44537</v>
      </c>
      <c r="AA498" t="s">
        <v>501</v>
      </c>
      <c r="AB498" s="18">
        <v>0</v>
      </c>
      <c r="AC498" s="18"/>
      <c r="AD498" s="18"/>
      <c r="AE498" s="18"/>
      <c r="AF498" s="18"/>
      <c r="AG498" s="18"/>
      <c r="AH498" s="18">
        <v>0</v>
      </c>
      <c r="AR498" t="s">
        <v>2012</v>
      </c>
      <c r="AS498">
        <v>2023</v>
      </c>
      <c r="AT498">
        <v>10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5">
      <c r="Z499" s="57">
        <v>44540</v>
      </c>
      <c r="AA499" t="s">
        <v>504</v>
      </c>
      <c r="AB499" s="18">
        <v>0</v>
      </c>
      <c r="AC499" s="18"/>
      <c r="AD499" s="18"/>
      <c r="AE499" s="18"/>
      <c r="AF499" s="18"/>
      <c r="AG499" s="18"/>
      <c r="AH499" s="18">
        <v>0</v>
      </c>
      <c r="AT499">
        <v>11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4:53" x14ac:dyDescent="0.35">
      <c r="Z500" s="57">
        <v>44550</v>
      </c>
      <c r="AA500" t="s">
        <v>511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12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4:53" x14ac:dyDescent="0.35">
      <c r="Z501" s="57">
        <v>44552</v>
      </c>
      <c r="AA501" t="s">
        <v>522</v>
      </c>
      <c r="AB501" s="18">
        <v>0</v>
      </c>
      <c r="AC501" s="18"/>
      <c r="AD501" s="18"/>
      <c r="AE501" s="18"/>
      <c r="AF501" s="18"/>
      <c r="AG501" s="18"/>
      <c r="AH501" s="18">
        <v>0</v>
      </c>
      <c r="AS501">
        <v>2024</v>
      </c>
      <c r="AT501">
        <v>1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4:53" x14ac:dyDescent="0.35">
      <c r="Z502" s="57">
        <v>44554</v>
      </c>
      <c r="AA502" t="s">
        <v>529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2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4:53" x14ac:dyDescent="0.35">
      <c r="Z503" s="57">
        <v>44557</v>
      </c>
      <c r="AA503" t="s">
        <v>530</v>
      </c>
      <c r="AB503" s="18">
        <v>0</v>
      </c>
      <c r="AC503" s="18"/>
      <c r="AD503" s="18"/>
      <c r="AE503" s="18"/>
      <c r="AF503" s="18"/>
      <c r="AG503" s="18"/>
      <c r="AH503" s="18">
        <v>0</v>
      </c>
      <c r="AT503">
        <v>3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4:53" x14ac:dyDescent="0.35">
      <c r="Z504" s="57">
        <v>44560</v>
      </c>
      <c r="AA504" t="s">
        <v>532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5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4:53" x14ac:dyDescent="0.35">
      <c r="X505">
        <v>2022</v>
      </c>
      <c r="Y505">
        <v>1</v>
      </c>
      <c r="Z505" s="57">
        <v>44564</v>
      </c>
      <c r="AA505" t="s">
        <v>546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6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4:53" x14ac:dyDescent="0.35">
      <c r="Z506" s="57">
        <v>44568</v>
      </c>
      <c r="AA506" t="s">
        <v>548</v>
      </c>
      <c r="AB506" s="18">
        <v>0</v>
      </c>
      <c r="AC506" s="18"/>
      <c r="AD506" s="18"/>
      <c r="AE506" s="18"/>
      <c r="AF506" s="18"/>
      <c r="AG506" s="18"/>
      <c r="AH506" s="18">
        <v>0</v>
      </c>
      <c r="AT506">
        <v>7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4:53" x14ac:dyDescent="0.35">
      <c r="Z507" s="57">
        <v>44569</v>
      </c>
      <c r="AA507" t="s">
        <v>549</v>
      </c>
      <c r="AB507" s="18">
        <v>0</v>
      </c>
      <c r="AC507" s="18"/>
      <c r="AD507" s="18"/>
      <c r="AE507" s="18"/>
      <c r="AF507" s="18"/>
      <c r="AG507" s="18"/>
      <c r="AH507" s="18">
        <v>0</v>
      </c>
      <c r="AT507">
        <v>8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4:53" x14ac:dyDescent="0.35">
      <c r="Z508" s="57">
        <v>44574</v>
      </c>
      <c r="AA508" t="s">
        <v>558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9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4:53" x14ac:dyDescent="0.35">
      <c r="Z509" s="57">
        <v>44579</v>
      </c>
      <c r="AA509" t="s">
        <v>564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10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4:53" x14ac:dyDescent="0.35">
      <c r="Y510">
        <v>2</v>
      </c>
      <c r="Z510" s="57">
        <v>44616</v>
      </c>
      <c r="AA510" t="s">
        <v>609</v>
      </c>
      <c r="AB510" s="18">
        <v>0</v>
      </c>
      <c r="AC510" s="18"/>
      <c r="AD510" s="18"/>
      <c r="AE510" s="18"/>
      <c r="AF510" s="18"/>
      <c r="AG510" s="18"/>
      <c r="AH510" s="18">
        <v>0</v>
      </c>
      <c r="AT510">
        <v>11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4:53" x14ac:dyDescent="0.35">
      <c r="Z511" s="57">
        <v>44618</v>
      </c>
      <c r="AA511" t="s">
        <v>610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12</v>
      </c>
      <c r="AU511" s="18">
        <v>79748.899999999994</v>
      </c>
      <c r="AV511" s="18"/>
      <c r="AW511" s="18"/>
      <c r="AX511" s="18"/>
      <c r="AY511" s="18"/>
      <c r="AZ511" s="18"/>
      <c r="BA511" s="18">
        <v>79748.899999999994</v>
      </c>
    </row>
    <row r="512" spans="24:53" x14ac:dyDescent="0.35">
      <c r="Y512">
        <v>3</v>
      </c>
      <c r="Z512" s="57">
        <v>44634</v>
      </c>
      <c r="AA512" t="s">
        <v>646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4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5">
      <c r="Z513" s="57">
        <v>44635</v>
      </c>
      <c r="AA513" t="s">
        <v>648</v>
      </c>
      <c r="AB513" s="18">
        <v>0</v>
      </c>
      <c r="AC513" s="18"/>
      <c r="AD513" s="18"/>
      <c r="AE513" s="18"/>
      <c r="AF513" s="18"/>
      <c r="AG513" s="18"/>
      <c r="AH513" s="18">
        <v>0</v>
      </c>
      <c r="AS513">
        <v>2025</v>
      </c>
      <c r="AT513">
        <v>1</v>
      </c>
      <c r="AU513" s="18">
        <v>96313.5</v>
      </c>
      <c r="AV513" s="18"/>
      <c r="AW513" s="18"/>
      <c r="AX513" s="18"/>
      <c r="AY513" s="18"/>
      <c r="AZ513" s="18"/>
      <c r="BA513" s="18">
        <v>96313.5</v>
      </c>
    </row>
    <row r="514" spans="25:53" x14ac:dyDescent="0.35">
      <c r="Z514" s="57">
        <v>44638</v>
      </c>
      <c r="AA514" t="s">
        <v>650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2</v>
      </c>
      <c r="AU514" s="18">
        <v>100253.5</v>
      </c>
      <c r="AV514" s="18"/>
      <c r="AW514" s="18"/>
      <c r="AX514" s="18"/>
      <c r="AY514" s="18"/>
      <c r="AZ514" s="18"/>
      <c r="BA514" s="18">
        <v>100253.5</v>
      </c>
    </row>
    <row r="515" spans="25:53" x14ac:dyDescent="0.35">
      <c r="Z515" s="57">
        <v>44643</v>
      </c>
      <c r="AA515" t="s">
        <v>653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3</v>
      </c>
      <c r="AU515" s="18">
        <v>144151.9</v>
      </c>
      <c r="AV515" s="18"/>
      <c r="AW515" s="18"/>
      <c r="AX515" s="18"/>
      <c r="AY515" s="18"/>
      <c r="AZ515" s="18"/>
      <c r="BA515" s="18">
        <v>144151.9</v>
      </c>
    </row>
    <row r="516" spans="25:53" x14ac:dyDescent="0.35">
      <c r="Z516" s="57">
        <v>44645</v>
      </c>
      <c r="AA516" t="s">
        <v>660</v>
      </c>
      <c r="AB516" s="18">
        <v>0</v>
      </c>
      <c r="AC516" s="18"/>
      <c r="AD516" s="18"/>
      <c r="AE516" s="18"/>
      <c r="AF516" s="18"/>
      <c r="AG516" s="18"/>
      <c r="AH516" s="18">
        <v>0</v>
      </c>
      <c r="AT516">
        <v>4</v>
      </c>
      <c r="AU516" s="18">
        <v>104153.50000000001</v>
      </c>
      <c r="AV516" s="18"/>
      <c r="AW516" s="18"/>
      <c r="AX516" s="18"/>
      <c r="AY516" s="18"/>
      <c r="AZ516" s="18"/>
      <c r="BA516" s="18">
        <v>104153.50000000001</v>
      </c>
    </row>
    <row r="517" spans="25:53" x14ac:dyDescent="0.35">
      <c r="Z517" s="57">
        <v>44649</v>
      </c>
      <c r="AA517" t="s">
        <v>662</v>
      </c>
      <c r="AB517" s="18">
        <v>0</v>
      </c>
      <c r="AC517" s="18"/>
      <c r="AD517" s="18"/>
      <c r="AE517" s="18"/>
      <c r="AF517" s="18"/>
      <c r="AG517" s="18"/>
      <c r="AH517" s="18">
        <v>0</v>
      </c>
      <c r="AR517" s="36" t="s">
        <v>2037</v>
      </c>
      <c r="AS517" s="36"/>
      <c r="AT517" s="36"/>
      <c r="AU517" s="37">
        <v>524621.30000000005</v>
      </c>
      <c r="AV517" s="37"/>
      <c r="AW517" s="37"/>
      <c r="AX517" s="37"/>
      <c r="AY517" s="37"/>
      <c r="AZ517" s="37"/>
      <c r="BA517" s="37">
        <v>524621.30000000005</v>
      </c>
    </row>
    <row r="518" spans="25:53" x14ac:dyDescent="0.35">
      <c r="Y518">
        <v>5</v>
      </c>
      <c r="Z518" s="57">
        <v>44687</v>
      </c>
      <c r="AA518" t="s">
        <v>762</v>
      </c>
      <c r="AB518" s="18">
        <v>0</v>
      </c>
      <c r="AC518" s="18"/>
      <c r="AD518" s="18"/>
      <c r="AE518" s="18"/>
      <c r="AF518" s="18"/>
      <c r="AG518" s="18"/>
      <c r="AH518" s="18">
        <v>0</v>
      </c>
      <c r="AR518" t="s">
        <v>2134</v>
      </c>
      <c r="AS518">
        <v>2023</v>
      </c>
      <c r="AT518">
        <v>12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5:53" x14ac:dyDescent="0.35">
      <c r="Z519" s="57">
        <v>44688</v>
      </c>
      <c r="AA519" t="s">
        <v>764</v>
      </c>
      <c r="AB519" s="18">
        <v>0</v>
      </c>
      <c r="AC519" s="18"/>
      <c r="AD519" s="18"/>
      <c r="AE519" s="18"/>
      <c r="AF519" s="18"/>
      <c r="AG519" s="18"/>
      <c r="AH519" s="18">
        <v>0</v>
      </c>
      <c r="AS519">
        <v>2024</v>
      </c>
      <c r="AT519">
        <v>1</v>
      </c>
      <c r="AU519" s="18">
        <v>0</v>
      </c>
      <c r="AV519" s="18"/>
      <c r="AW519" s="18"/>
      <c r="AX519" s="18"/>
      <c r="AY519" s="18"/>
      <c r="AZ519" s="18"/>
      <c r="BA519" s="18">
        <v>0</v>
      </c>
    </row>
    <row r="520" spans="25:53" x14ac:dyDescent="0.35">
      <c r="Z520" s="57">
        <v>44695</v>
      </c>
      <c r="AA520" t="s">
        <v>777</v>
      </c>
      <c r="AB520" s="18">
        <v>0</v>
      </c>
      <c r="AC520" s="18"/>
      <c r="AD520" s="18"/>
      <c r="AE520" s="18"/>
      <c r="AF520" s="18"/>
      <c r="AG520" s="18"/>
      <c r="AH520" s="18">
        <v>0</v>
      </c>
      <c r="AT520">
        <v>3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5:53" x14ac:dyDescent="0.35">
      <c r="Z521" s="57">
        <v>44699</v>
      </c>
      <c r="AA521" t="s">
        <v>780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s="36" t="s">
        <v>2148</v>
      </c>
      <c r="AS521" s="36"/>
      <c r="AT521" s="36"/>
      <c r="AU521" s="37">
        <v>0</v>
      </c>
      <c r="AV521" s="37"/>
      <c r="AW521" s="37"/>
      <c r="AX521" s="37"/>
      <c r="AY521" s="37"/>
      <c r="AZ521" s="37"/>
      <c r="BA521" s="37">
        <v>0</v>
      </c>
    </row>
    <row r="522" spans="25:53" x14ac:dyDescent="0.35">
      <c r="Z522" s="57">
        <v>44701</v>
      </c>
      <c r="AA522" t="s">
        <v>783</v>
      </c>
      <c r="AB522" s="18">
        <v>0</v>
      </c>
      <c r="AC522" s="18"/>
      <c r="AD522" s="18"/>
      <c r="AE522" s="18"/>
      <c r="AF522" s="18"/>
      <c r="AG522" s="18"/>
      <c r="AH522" s="18">
        <v>0</v>
      </c>
      <c r="AR522" t="s">
        <v>2271</v>
      </c>
      <c r="AS522">
        <v>2024</v>
      </c>
      <c r="AT522">
        <v>1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5">
      <c r="Z523" s="57">
        <v>44702</v>
      </c>
      <c r="AA523" t="s">
        <v>789</v>
      </c>
      <c r="AB523" s="18">
        <v>0</v>
      </c>
      <c r="AC523" s="18"/>
      <c r="AD523" s="18"/>
      <c r="AE523" s="18"/>
      <c r="AF523" s="18"/>
      <c r="AG523" s="18"/>
      <c r="AH523" s="18">
        <v>0</v>
      </c>
      <c r="AS523">
        <v>2025</v>
      </c>
      <c r="AT523">
        <v>3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5">
      <c r="Z524" s="57">
        <v>44704</v>
      </c>
      <c r="AA524" t="s">
        <v>793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s="36" t="s">
        <v>2340</v>
      </c>
      <c r="AS524" s="36"/>
      <c r="AT524" s="36"/>
      <c r="AU524" s="37">
        <v>0</v>
      </c>
      <c r="AV524" s="37"/>
      <c r="AW524" s="37"/>
      <c r="AX524" s="37"/>
      <c r="AY524" s="37"/>
      <c r="AZ524" s="37"/>
      <c r="BA524" s="37">
        <v>0</v>
      </c>
    </row>
    <row r="525" spans="25:53" x14ac:dyDescent="0.35">
      <c r="Z525" s="57">
        <v>44706</v>
      </c>
      <c r="AA525" t="s">
        <v>796</v>
      </c>
      <c r="AB525" s="18">
        <v>0</v>
      </c>
      <c r="AC525" s="18"/>
      <c r="AD525" s="18"/>
      <c r="AE525" s="18"/>
      <c r="AF525" s="18"/>
      <c r="AG525" s="18"/>
      <c r="AH525" s="18">
        <v>0</v>
      </c>
      <c r="AR525" t="s">
        <v>2284</v>
      </c>
      <c r="AS525">
        <v>2024</v>
      </c>
      <c r="AT525">
        <v>1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5">
      <c r="Y526">
        <v>6</v>
      </c>
      <c r="Z526" s="57">
        <v>44714</v>
      </c>
      <c r="AA526" t="s">
        <v>826</v>
      </c>
      <c r="AB526" s="18">
        <v>0</v>
      </c>
      <c r="AC526" s="18"/>
      <c r="AD526" s="18"/>
      <c r="AE526" s="18"/>
      <c r="AF526" s="18"/>
      <c r="AG526" s="18"/>
      <c r="AH526" s="18">
        <v>0</v>
      </c>
      <c r="AT526">
        <v>2</v>
      </c>
      <c r="AU526" s="18">
        <v>0</v>
      </c>
      <c r="AV526" s="18"/>
      <c r="AW526" s="18"/>
      <c r="AX526" s="18"/>
      <c r="AY526" s="18"/>
      <c r="AZ526" s="18"/>
      <c r="BA526" s="18">
        <v>0</v>
      </c>
    </row>
    <row r="527" spans="25:53" x14ac:dyDescent="0.35">
      <c r="Z527" s="57">
        <v>44716</v>
      </c>
      <c r="AA527" t="s">
        <v>828</v>
      </c>
      <c r="AB527" s="18">
        <v>0</v>
      </c>
      <c r="AC527" s="18"/>
      <c r="AD527" s="18"/>
      <c r="AE527" s="18"/>
      <c r="AF527" s="18"/>
      <c r="AG527" s="18"/>
      <c r="AH527" s="18">
        <v>0</v>
      </c>
      <c r="AT527">
        <v>5</v>
      </c>
      <c r="AU527" s="18">
        <v>0</v>
      </c>
      <c r="AV527" s="18"/>
      <c r="AW527" s="18"/>
      <c r="AX527" s="18"/>
      <c r="AY527" s="18"/>
      <c r="AZ527" s="18"/>
      <c r="BA527" s="18">
        <v>0</v>
      </c>
    </row>
    <row r="528" spans="25:53" x14ac:dyDescent="0.35">
      <c r="Z528" s="57">
        <v>44723</v>
      </c>
      <c r="AA528" t="s">
        <v>834</v>
      </c>
      <c r="AB528" s="18">
        <v>0</v>
      </c>
      <c r="AC528" s="18"/>
      <c r="AD528" s="18"/>
      <c r="AE528" s="18"/>
      <c r="AF528" s="18"/>
      <c r="AG528" s="18"/>
      <c r="AH528" s="18">
        <v>0</v>
      </c>
      <c r="AT528">
        <v>6</v>
      </c>
      <c r="AU528" s="18">
        <v>0</v>
      </c>
      <c r="AV528" s="18"/>
      <c r="AW528" s="18"/>
      <c r="AX528" s="18"/>
      <c r="AY528" s="18"/>
      <c r="AZ528" s="18"/>
      <c r="BA528" s="18">
        <v>0</v>
      </c>
    </row>
    <row r="529" spans="25:53" x14ac:dyDescent="0.35">
      <c r="Z529" s="57">
        <v>44730</v>
      </c>
      <c r="AA529" t="s">
        <v>842</v>
      </c>
      <c r="AB529" s="18">
        <v>0</v>
      </c>
      <c r="AC529" s="18"/>
      <c r="AD529" s="18"/>
      <c r="AE529" s="18"/>
      <c r="AF529" s="18"/>
      <c r="AG529" s="18"/>
      <c r="AH529" s="18">
        <v>0</v>
      </c>
      <c r="AR529" s="36" t="s">
        <v>2341</v>
      </c>
      <c r="AS529" s="36"/>
      <c r="AT529" s="36"/>
      <c r="AU529" s="37">
        <v>0</v>
      </c>
      <c r="AV529" s="37"/>
      <c r="AW529" s="37"/>
      <c r="AX529" s="37"/>
      <c r="AY529" s="37"/>
      <c r="AZ529" s="37"/>
      <c r="BA529" s="37">
        <v>0</v>
      </c>
    </row>
    <row r="530" spans="25:53" x14ac:dyDescent="0.35">
      <c r="Z530" s="57">
        <v>44736</v>
      </c>
      <c r="AA530" t="s">
        <v>845</v>
      </c>
      <c r="AB530" s="18">
        <v>0</v>
      </c>
      <c r="AC530" s="18"/>
      <c r="AD530" s="18"/>
      <c r="AE530" s="18"/>
      <c r="AF530" s="18"/>
      <c r="AG530" s="18"/>
      <c r="AH530" s="18">
        <v>0</v>
      </c>
      <c r="AR530" t="s">
        <v>2362</v>
      </c>
      <c r="AS530">
        <v>2024</v>
      </c>
      <c r="AT530">
        <v>2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5">
      <c r="Y531">
        <v>7</v>
      </c>
      <c r="Z531" s="57">
        <v>44756</v>
      </c>
      <c r="AA531" t="s">
        <v>858</v>
      </c>
      <c r="AB531" s="18">
        <v>0</v>
      </c>
      <c r="AC531" s="18"/>
      <c r="AD531" s="18"/>
      <c r="AE531" s="18"/>
      <c r="AF531" s="18"/>
      <c r="AG531" s="18"/>
      <c r="AH531" s="18">
        <v>0</v>
      </c>
      <c r="AR531" s="36" t="s">
        <v>2504</v>
      </c>
      <c r="AS531" s="36"/>
      <c r="AT531" s="36"/>
      <c r="AU531" s="37">
        <v>0</v>
      </c>
      <c r="AV531" s="37"/>
      <c r="AW531" s="37"/>
      <c r="AX531" s="37"/>
      <c r="AY531" s="37"/>
      <c r="AZ531" s="37"/>
      <c r="BA531" s="37">
        <v>0</v>
      </c>
    </row>
    <row r="532" spans="25:53" x14ac:dyDescent="0.35">
      <c r="Z532" s="57">
        <v>44760</v>
      </c>
      <c r="AA532" t="s">
        <v>866</v>
      </c>
      <c r="AB532" s="18">
        <v>0</v>
      </c>
      <c r="AC532" s="18"/>
      <c r="AD532" s="18"/>
      <c r="AE532" s="18"/>
      <c r="AF532" s="18"/>
      <c r="AG532" s="18"/>
      <c r="AH532" s="18">
        <v>0</v>
      </c>
      <c r="AR532" t="s">
        <v>2440</v>
      </c>
      <c r="AS532">
        <v>2024</v>
      </c>
      <c r="AT532">
        <v>3</v>
      </c>
      <c r="AU532" s="18">
        <v>0</v>
      </c>
      <c r="AV532" s="18"/>
      <c r="AW532" s="18"/>
      <c r="AX532" s="18"/>
      <c r="AY532" s="18"/>
      <c r="AZ532" s="18"/>
      <c r="BA532" s="18">
        <v>0</v>
      </c>
    </row>
    <row r="533" spans="25:53" x14ac:dyDescent="0.35">
      <c r="Z533" s="57">
        <v>44762</v>
      </c>
      <c r="AA533" t="s">
        <v>867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s="36" t="s">
        <v>2505</v>
      </c>
      <c r="AS533" s="36"/>
      <c r="AT533" s="36"/>
      <c r="AU533" s="37">
        <v>0</v>
      </c>
      <c r="AV533" s="37"/>
      <c r="AW533" s="37"/>
      <c r="AX533" s="37"/>
      <c r="AY533" s="37"/>
      <c r="AZ533" s="37"/>
      <c r="BA533" s="37">
        <v>0</v>
      </c>
    </row>
    <row r="534" spans="25:53" x14ac:dyDescent="0.35">
      <c r="Z534" s="57">
        <v>44765</v>
      </c>
      <c r="AA534" t="s">
        <v>868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t="s">
        <v>2728</v>
      </c>
      <c r="AS534">
        <v>2024</v>
      </c>
      <c r="AT534">
        <v>6</v>
      </c>
      <c r="AU534" s="18">
        <v>0</v>
      </c>
      <c r="AV534" s="18"/>
      <c r="AW534" s="18"/>
      <c r="AX534" s="18"/>
      <c r="AY534" s="18"/>
      <c r="AZ534" s="18"/>
      <c r="BA534" s="18">
        <v>0</v>
      </c>
    </row>
    <row r="535" spans="25:53" x14ac:dyDescent="0.35">
      <c r="Y535">
        <v>8</v>
      </c>
      <c r="Z535" s="57">
        <v>44779</v>
      </c>
      <c r="AA535" t="s">
        <v>895</v>
      </c>
      <c r="AB535" s="18">
        <v>0</v>
      </c>
      <c r="AC535" s="18"/>
      <c r="AD535" s="18"/>
      <c r="AE535" s="18"/>
      <c r="AF535" s="18"/>
      <c r="AG535" s="18"/>
      <c r="AH535" s="18">
        <v>0</v>
      </c>
      <c r="AT535">
        <v>7</v>
      </c>
      <c r="AU535" s="18">
        <v>2770</v>
      </c>
      <c r="AV535" s="18"/>
      <c r="AW535" s="18"/>
      <c r="AX535" s="18"/>
      <c r="AY535" s="18"/>
      <c r="AZ535" s="18"/>
      <c r="BA535" s="18">
        <v>2770</v>
      </c>
    </row>
    <row r="536" spans="25:53" x14ac:dyDescent="0.35">
      <c r="Z536" s="57">
        <v>44785</v>
      </c>
      <c r="AA536" t="s">
        <v>899</v>
      </c>
      <c r="AB536" s="18">
        <v>0</v>
      </c>
      <c r="AC536" s="18"/>
      <c r="AD536" s="18"/>
      <c r="AE536" s="18"/>
      <c r="AF536" s="18"/>
      <c r="AG536" s="18"/>
      <c r="AH536" s="18">
        <v>0</v>
      </c>
      <c r="AT536">
        <v>8</v>
      </c>
      <c r="AU536" s="18">
        <v>11120</v>
      </c>
      <c r="AV536" s="18"/>
      <c r="AW536" s="18"/>
      <c r="AX536" s="18"/>
      <c r="AY536" s="18"/>
      <c r="AZ536" s="18"/>
      <c r="BA536" s="18">
        <v>11120</v>
      </c>
    </row>
    <row r="537" spans="25:53" x14ac:dyDescent="0.35">
      <c r="Z537" s="57">
        <v>44796</v>
      </c>
      <c r="AA537" t="s">
        <v>910</v>
      </c>
      <c r="AB537" s="18">
        <v>0</v>
      </c>
      <c r="AC537" s="18"/>
      <c r="AD537" s="18"/>
      <c r="AE537" s="18"/>
      <c r="AF537" s="18"/>
      <c r="AG537" s="18"/>
      <c r="AH537" s="18">
        <v>0</v>
      </c>
      <c r="AT537">
        <v>11</v>
      </c>
      <c r="AU537" s="18">
        <v>2947.5</v>
      </c>
      <c r="AV537" s="18"/>
      <c r="AW537" s="18"/>
      <c r="AX537" s="18"/>
      <c r="AY537" s="18"/>
      <c r="AZ537" s="18"/>
      <c r="BA537" s="18">
        <v>2947.5</v>
      </c>
    </row>
    <row r="538" spans="25:53" x14ac:dyDescent="0.35">
      <c r="Y538">
        <v>9</v>
      </c>
      <c r="Z538" s="57">
        <v>44806</v>
      </c>
      <c r="AA538" t="s">
        <v>924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12</v>
      </c>
      <c r="AU538" s="18">
        <v>2135</v>
      </c>
      <c r="AV538" s="18"/>
      <c r="AW538" s="18"/>
      <c r="AX538" s="18"/>
      <c r="AY538" s="18"/>
      <c r="AZ538" s="18"/>
      <c r="BA538" s="18">
        <v>2135</v>
      </c>
    </row>
    <row r="539" spans="25:53" x14ac:dyDescent="0.35">
      <c r="Z539" s="57">
        <v>44810</v>
      </c>
      <c r="AA539" t="s">
        <v>927</v>
      </c>
      <c r="AB539" s="18">
        <v>0</v>
      </c>
      <c r="AC539" s="18"/>
      <c r="AD539" s="18"/>
      <c r="AE539" s="18"/>
      <c r="AF539" s="18"/>
      <c r="AG539" s="18"/>
      <c r="AH539" s="18">
        <v>0</v>
      </c>
      <c r="AR539" s="36" t="s">
        <v>2733</v>
      </c>
      <c r="AS539" s="36"/>
      <c r="AT539" s="36"/>
      <c r="AU539" s="37">
        <v>18972.5</v>
      </c>
      <c r="AV539" s="37"/>
      <c r="AW539" s="37"/>
      <c r="AX539" s="37"/>
      <c r="AY539" s="37"/>
      <c r="AZ539" s="37"/>
      <c r="BA539" s="37">
        <v>18972.5</v>
      </c>
    </row>
    <row r="540" spans="25:53" x14ac:dyDescent="0.35">
      <c r="Z540" s="57">
        <v>44813</v>
      </c>
      <c r="AA540" t="s">
        <v>931</v>
      </c>
      <c r="AB540" s="18">
        <v>0</v>
      </c>
      <c r="AC540" s="18"/>
      <c r="AD540" s="18"/>
      <c r="AE540" s="18"/>
      <c r="AF540" s="18"/>
      <c r="AG540" s="18"/>
      <c r="AH540" s="18">
        <v>0</v>
      </c>
      <c r="AR540" t="s">
        <v>2656</v>
      </c>
      <c r="AS540">
        <v>2024</v>
      </c>
      <c r="AT540">
        <v>6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5">
      <c r="Z541" s="57">
        <v>44817</v>
      </c>
      <c r="AA541" t="s">
        <v>933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7</v>
      </c>
      <c r="AU541" s="18">
        <v>0</v>
      </c>
      <c r="AV541" s="18"/>
      <c r="AW541" s="18"/>
      <c r="AX541" s="18"/>
      <c r="AY541" s="18"/>
      <c r="AZ541" s="18"/>
      <c r="BA541" s="18">
        <v>0</v>
      </c>
    </row>
    <row r="542" spans="25:53" x14ac:dyDescent="0.35">
      <c r="AA542" t="s">
        <v>934</v>
      </c>
      <c r="AB542" s="18">
        <v>0</v>
      </c>
      <c r="AC542" s="18"/>
      <c r="AD542" s="18"/>
      <c r="AE542" s="18"/>
      <c r="AF542" s="18"/>
      <c r="AG542" s="18"/>
      <c r="AH542" s="18">
        <v>0</v>
      </c>
      <c r="AT542">
        <v>8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5">
      <c r="Y543">
        <v>10</v>
      </c>
      <c r="Z543" t="s">
        <v>992</v>
      </c>
      <c r="AA543" t="s">
        <v>987</v>
      </c>
      <c r="AB543" s="18">
        <v>0</v>
      </c>
      <c r="AC543" s="18"/>
      <c r="AD543" s="18"/>
      <c r="AE543" s="18"/>
      <c r="AF543" s="18"/>
      <c r="AG543" s="18"/>
      <c r="AH543" s="18">
        <v>0</v>
      </c>
      <c r="AT543">
        <v>9</v>
      </c>
      <c r="AU543" s="18">
        <v>0</v>
      </c>
      <c r="AV543" s="18"/>
      <c r="AW543" s="18"/>
      <c r="AX543" s="18"/>
      <c r="AY543" s="18"/>
      <c r="AZ543" s="18"/>
      <c r="BA543" s="18">
        <v>0</v>
      </c>
    </row>
    <row r="544" spans="25:53" x14ac:dyDescent="0.35">
      <c r="Z544" s="57">
        <v>44847</v>
      </c>
      <c r="AA544" t="s">
        <v>999</v>
      </c>
      <c r="AB544" s="18">
        <v>0</v>
      </c>
      <c r="AC544" s="18"/>
      <c r="AD544" s="18"/>
      <c r="AE544" s="18"/>
      <c r="AF544" s="18"/>
      <c r="AG544" s="18"/>
      <c r="AH544" s="18">
        <v>0</v>
      </c>
      <c r="AT544">
        <v>10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5:53" x14ac:dyDescent="0.35">
      <c r="Z545" s="57">
        <v>44856</v>
      </c>
      <c r="AA545" t="s">
        <v>1010</v>
      </c>
      <c r="AB545" s="18">
        <v>0</v>
      </c>
      <c r="AC545" s="18"/>
      <c r="AD545" s="18"/>
      <c r="AE545" s="18"/>
      <c r="AF545" s="18"/>
      <c r="AG545" s="18"/>
      <c r="AH545" s="18">
        <v>0</v>
      </c>
      <c r="AT545">
        <v>11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5:53" x14ac:dyDescent="0.35">
      <c r="Z546" s="57">
        <v>44861</v>
      </c>
      <c r="AA546" t="s">
        <v>1012</v>
      </c>
      <c r="AB546" s="18">
        <v>0</v>
      </c>
      <c r="AC546" s="18"/>
      <c r="AD546" s="18"/>
      <c r="AE546" s="18"/>
      <c r="AF546" s="18"/>
      <c r="AG546" s="18"/>
      <c r="AH546" s="18">
        <v>0</v>
      </c>
      <c r="AT546">
        <v>12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5:53" x14ac:dyDescent="0.35">
      <c r="Z547" s="57">
        <v>44865</v>
      </c>
      <c r="AA547" t="s">
        <v>1014</v>
      </c>
      <c r="AB547" s="18">
        <v>0</v>
      </c>
      <c r="AC547" s="18"/>
      <c r="AD547" s="18"/>
      <c r="AE547" s="18"/>
      <c r="AF547" s="18"/>
      <c r="AG547" s="18"/>
      <c r="AH547" s="18">
        <v>0</v>
      </c>
      <c r="AS547">
        <v>2025</v>
      </c>
      <c r="AT547">
        <v>2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5:53" x14ac:dyDescent="0.35">
      <c r="Y548">
        <v>11</v>
      </c>
      <c r="Z548" s="57">
        <v>44869</v>
      </c>
      <c r="AA548" t="s">
        <v>1050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3</v>
      </c>
      <c r="AU548" s="18">
        <v>0</v>
      </c>
      <c r="AV548" s="18"/>
      <c r="AW548" s="18"/>
      <c r="AX548" s="18"/>
      <c r="AY548" s="18"/>
      <c r="AZ548" s="18"/>
      <c r="BA548" s="18">
        <v>0</v>
      </c>
    </row>
    <row r="549" spans="25:53" x14ac:dyDescent="0.35">
      <c r="Z549" s="57">
        <v>44876</v>
      </c>
      <c r="AA549" t="s">
        <v>1064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4</v>
      </c>
      <c r="AU549" s="18">
        <v>2360</v>
      </c>
      <c r="AV549" s="18"/>
      <c r="AW549" s="18"/>
      <c r="AX549" s="18"/>
      <c r="AY549" s="18"/>
      <c r="AZ549" s="18"/>
      <c r="BA549" s="18">
        <v>2360</v>
      </c>
    </row>
    <row r="550" spans="25:53" x14ac:dyDescent="0.35">
      <c r="Z550" t="s">
        <v>1070</v>
      </c>
      <c r="AA550" t="s">
        <v>1075</v>
      </c>
      <c r="AB550" s="18">
        <v>0</v>
      </c>
      <c r="AC550" s="18"/>
      <c r="AD550" s="18"/>
      <c r="AE550" s="18"/>
      <c r="AF550" s="18"/>
      <c r="AG550" s="18"/>
      <c r="AH550" s="18">
        <v>0</v>
      </c>
      <c r="AR550" s="36" t="s">
        <v>2667</v>
      </c>
      <c r="AS550" s="36"/>
      <c r="AT550" s="36"/>
      <c r="AU550" s="37">
        <v>2360</v>
      </c>
      <c r="AV550" s="37"/>
      <c r="AW550" s="37"/>
      <c r="AX550" s="37"/>
      <c r="AY550" s="37"/>
      <c r="AZ550" s="37"/>
      <c r="BA550" s="37">
        <v>2360</v>
      </c>
    </row>
    <row r="551" spans="25:53" x14ac:dyDescent="0.35">
      <c r="Y551">
        <v>12</v>
      </c>
      <c r="Z551" s="57">
        <v>44897</v>
      </c>
      <c r="AA551" t="s">
        <v>1109</v>
      </c>
      <c r="AB551" s="18">
        <v>0</v>
      </c>
      <c r="AC551" s="18"/>
      <c r="AD551" s="18"/>
      <c r="AE551" s="18"/>
      <c r="AF551" s="18"/>
      <c r="AG551" s="18"/>
      <c r="AH551" s="18">
        <v>0</v>
      </c>
      <c r="AR551" t="s">
        <v>2734</v>
      </c>
      <c r="AS551">
        <v>2024</v>
      </c>
      <c r="AT551">
        <v>7</v>
      </c>
      <c r="AU551" s="18">
        <v>0</v>
      </c>
      <c r="AV551" s="18"/>
      <c r="AW551" s="18"/>
      <c r="AX551" s="18"/>
      <c r="AY551" s="18"/>
      <c r="AZ551" s="18"/>
      <c r="BA551" s="18">
        <v>0</v>
      </c>
    </row>
    <row r="552" spans="25:53" x14ac:dyDescent="0.35">
      <c r="AA552" t="s">
        <v>1111</v>
      </c>
      <c r="AB552" s="18">
        <v>0</v>
      </c>
      <c r="AC552" s="18"/>
      <c r="AD552" s="18"/>
      <c r="AE552" s="18"/>
      <c r="AF552" s="18"/>
      <c r="AG552" s="18"/>
      <c r="AH552" s="18">
        <v>0</v>
      </c>
      <c r="AR552" s="36" t="s">
        <v>2838</v>
      </c>
      <c r="AS552" s="36"/>
      <c r="AT552" s="36"/>
      <c r="AU552" s="37">
        <v>0</v>
      </c>
      <c r="AV552" s="37"/>
      <c r="AW552" s="37"/>
      <c r="AX552" s="37"/>
      <c r="AY552" s="37"/>
      <c r="AZ552" s="37"/>
      <c r="BA552" s="37">
        <v>0</v>
      </c>
    </row>
    <row r="553" spans="25:53" x14ac:dyDescent="0.35">
      <c r="Z553" s="57">
        <v>44898</v>
      </c>
      <c r="AA553" t="s">
        <v>1115</v>
      </c>
      <c r="AB553" s="18">
        <v>0</v>
      </c>
      <c r="AC553" s="18"/>
      <c r="AD553" s="18"/>
      <c r="AE553" s="18"/>
      <c r="AF553" s="18"/>
      <c r="AG553" s="18"/>
      <c r="AH553" s="18">
        <v>0</v>
      </c>
      <c r="AR553" t="s">
        <v>2740</v>
      </c>
      <c r="AS553">
        <v>2024</v>
      </c>
      <c r="AT553">
        <v>7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5">
      <c r="Z554" s="57">
        <v>44904</v>
      </c>
      <c r="AA554" t="s">
        <v>1122</v>
      </c>
      <c r="AB554" s="18">
        <v>0</v>
      </c>
      <c r="AC554" s="18"/>
      <c r="AD554" s="18"/>
      <c r="AE554" s="18"/>
      <c r="AF554" s="18"/>
      <c r="AG554" s="18"/>
      <c r="AH554" s="18">
        <v>0</v>
      </c>
      <c r="AR554" s="36" t="s">
        <v>2839</v>
      </c>
      <c r="AS554" s="36"/>
      <c r="AT554" s="36"/>
      <c r="AU554" s="37">
        <v>0</v>
      </c>
      <c r="AV554" s="37"/>
      <c r="AW554" s="37"/>
      <c r="AX554" s="37"/>
      <c r="AY554" s="37"/>
      <c r="AZ554" s="37"/>
      <c r="BA554" s="37">
        <v>0</v>
      </c>
    </row>
    <row r="555" spans="25:53" x14ac:dyDescent="0.35">
      <c r="Z555" s="57">
        <v>44917</v>
      </c>
      <c r="AA555" t="s">
        <v>1127</v>
      </c>
      <c r="AB555" s="18">
        <v>0</v>
      </c>
      <c r="AC555" s="18"/>
      <c r="AD555" s="18"/>
      <c r="AE555" s="18"/>
      <c r="AF555" s="18"/>
      <c r="AG555" s="18"/>
      <c r="AH555" s="18">
        <v>0</v>
      </c>
      <c r="AR555" t="s">
        <v>2928</v>
      </c>
      <c r="AS555">
        <v>2023</v>
      </c>
      <c r="AT555">
        <v>10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5">
      <c r="Z556" s="57">
        <v>44923</v>
      </c>
      <c r="AA556" t="s">
        <v>1138</v>
      </c>
      <c r="AB556" s="18">
        <v>0</v>
      </c>
      <c r="AC556" s="18"/>
      <c r="AD556" s="18"/>
      <c r="AE556" s="18"/>
      <c r="AF556" s="18"/>
      <c r="AG556" s="18"/>
      <c r="AH556" s="18">
        <v>0</v>
      </c>
      <c r="AT556">
        <v>11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5:53" x14ac:dyDescent="0.35">
      <c r="Z557" s="57">
        <v>44925</v>
      </c>
      <c r="AA557" t="s">
        <v>1139</v>
      </c>
      <c r="AB557" s="18">
        <v>0</v>
      </c>
      <c r="AC557" s="18"/>
      <c r="AD557" s="18"/>
      <c r="AE557" s="18"/>
      <c r="AF557" s="18"/>
      <c r="AG557" s="18"/>
      <c r="AH557" s="18">
        <v>0</v>
      </c>
      <c r="AS557">
        <v>2024</v>
      </c>
      <c r="AT557">
        <v>8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5">
      <c r="Y558">
        <v>4</v>
      </c>
      <c r="Z558" s="57">
        <v>44652</v>
      </c>
      <c r="AA558" t="s">
        <v>683</v>
      </c>
      <c r="AB558" s="18">
        <v>0</v>
      </c>
      <c r="AC558" s="18"/>
      <c r="AD558" s="18"/>
      <c r="AE558" s="18"/>
      <c r="AF558" s="18"/>
      <c r="AG558" s="18"/>
      <c r="AH558" s="18">
        <v>0</v>
      </c>
      <c r="AR558" s="36" t="s">
        <v>2930</v>
      </c>
      <c r="AS558" s="36"/>
      <c r="AT558" s="36"/>
      <c r="AU558" s="37">
        <v>0</v>
      </c>
      <c r="AV558" s="37"/>
      <c r="AW558" s="37"/>
      <c r="AX558" s="37"/>
      <c r="AY558" s="37"/>
      <c r="AZ558" s="37"/>
      <c r="BA558" s="37">
        <v>0</v>
      </c>
    </row>
    <row r="559" spans="25:53" x14ac:dyDescent="0.35">
      <c r="Z559" s="57">
        <v>44656</v>
      </c>
      <c r="AA559" t="s">
        <v>685</v>
      </c>
      <c r="AB559" s="18">
        <v>0</v>
      </c>
      <c r="AC559" s="18"/>
      <c r="AD559" s="18"/>
      <c r="AE559" s="18"/>
      <c r="AF559" s="18"/>
      <c r="AG559" s="18"/>
      <c r="AH559" s="18">
        <v>0</v>
      </c>
      <c r="AR559" t="s">
        <v>2929</v>
      </c>
      <c r="AS559">
        <v>2023</v>
      </c>
      <c r="AT559">
        <v>12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5">
      <c r="Z560" s="57">
        <v>44660</v>
      </c>
      <c r="AA560" t="s">
        <v>689</v>
      </c>
      <c r="AB560" s="18">
        <v>0</v>
      </c>
      <c r="AC560" s="18"/>
      <c r="AD560" s="18"/>
      <c r="AE560" s="18"/>
      <c r="AF560" s="18"/>
      <c r="AG560" s="18"/>
      <c r="AH560" s="18">
        <v>0</v>
      </c>
      <c r="AS560">
        <v>2024</v>
      </c>
      <c r="AT560">
        <v>1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4:53" x14ac:dyDescent="0.35">
      <c r="Z561" s="57">
        <v>44664</v>
      </c>
      <c r="AA561" t="s">
        <v>693</v>
      </c>
      <c r="AB561" s="18">
        <v>0</v>
      </c>
      <c r="AC561" s="18"/>
      <c r="AD561" s="18"/>
      <c r="AE561" s="18"/>
      <c r="AF561" s="18"/>
      <c r="AG561" s="18"/>
      <c r="AH561" s="18">
        <v>0</v>
      </c>
      <c r="AT561">
        <v>2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4:53" x14ac:dyDescent="0.35">
      <c r="Z562" s="57">
        <v>44667</v>
      </c>
      <c r="AA562" t="s">
        <v>696</v>
      </c>
      <c r="AB562" s="18">
        <v>0</v>
      </c>
      <c r="AC562" s="18"/>
      <c r="AD562" s="18"/>
      <c r="AE562" s="18"/>
      <c r="AF562" s="18"/>
      <c r="AG562" s="18"/>
      <c r="AH562" s="18">
        <v>0</v>
      </c>
      <c r="AT562">
        <v>3</v>
      </c>
      <c r="AU562" s="18">
        <v>0</v>
      </c>
      <c r="AV562" s="18"/>
      <c r="AW562" s="18"/>
      <c r="AX562" s="18"/>
      <c r="AY562" s="18"/>
      <c r="AZ562" s="18"/>
      <c r="BA562" s="18">
        <v>0</v>
      </c>
    </row>
    <row r="563" spans="24:53" x14ac:dyDescent="0.35">
      <c r="Z563" s="57">
        <v>44670</v>
      </c>
      <c r="AA563" t="s">
        <v>698</v>
      </c>
      <c r="AB563" s="18">
        <v>0</v>
      </c>
      <c r="AC563" s="18"/>
      <c r="AD563" s="18"/>
      <c r="AE563" s="18"/>
      <c r="AF563" s="18"/>
      <c r="AG563" s="18"/>
      <c r="AH563" s="18">
        <v>0</v>
      </c>
      <c r="AT563">
        <v>5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4:53" x14ac:dyDescent="0.35">
      <c r="Z564" s="57">
        <v>44674</v>
      </c>
      <c r="AA564" t="s">
        <v>718</v>
      </c>
      <c r="AB564" s="18">
        <v>0</v>
      </c>
      <c r="AC564" s="18"/>
      <c r="AD564" s="18"/>
      <c r="AE564" s="18"/>
      <c r="AF564" s="18"/>
      <c r="AG564" s="18"/>
      <c r="AH564" s="18">
        <v>0</v>
      </c>
      <c r="AT564">
        <v>7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4:53" x14ac:dyDescent="0.35">
      <c r="Z565" s="57">
        <v>44679</v>
      </c>
      <c r="AA565" t="s">
        <v>725</v>
      </c>
      <c r="AB565" s="18">
        <v>0</v>
      </c>
      <c r="AC565" s="18"/>
      <c r="AD565" s="18"/>
      <c r="AE565" s="18"/>
      <c r="AF565" s="18"/>
      <c r="AG565" s="18"/>
      <c r="AH565" s="18">
        <v>0</v>
      </c>
      <c r="AT565">
        <v>8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4:53" x14ac:dyDescent="0.35">
      <c r="Z566" s="57">
        <v>44681</v>
      </c>
      <c r="AA566" t="s">
        <v>729</v>
      </c>
      <c r="AB566" s="18">
        <v>0</v>
      </c>
      <c r="AC566" s="18"/>
      <c r="AD566" s="18"/>
      <c r="AE566" s="18"/>
      <c r="AF566" s="18"/>
      <c r="AG566" s="18"/>
      <c r="AH566" s="18">
        <v>0</v>
      </c>
      <c r="AT566">
        <v>9</v>
      </c>
      <c r="AU566" s="18">
        <v>0</v>
      </c>
      <c r="AV566" s="18"/>
      <c r="AW566" s="18"/>
      <c r="AX566" s="18"/>
      <c r="AY566" s="18"/>
      <c r="AZ566" s="18"/>
      <c r="BA566" s="18">
        <v>0</v>
      </c>
    </row>
    <row r="567" spans="24:53" x14ac:dyDescent="0.35">
      <c r="X567">
        <v>2023</v>
      </c>
      <c r="Y567">
        <v>1</v>
      </c>
      <c r="Z567" s="57">
        <v>44931</v>
      </c>
      <c r="AA567" t="s">
        <v>1167</v>
      </c>
      <c r="AB567" s="18">
        <v>0</v>
      </c>
      <c r="AC567" s="18"/>
      <c r="AD567" s="18"/>
      <c r="AE567" s="18"/>
      <c r="AF567" s="18"/>
      <c r="AG567" s="18"/>
      <c r="AH567" s="18">
        <v>0</v>
      </c>
      <c r="AT567">
        <v>10</v>
      </c>
      <c r="AU567" s="18">
        <v>0</v>
      </c>
      <c r="AV567" s="18"/>
      <c r="AW567" s="18"/>
      <c r="AX567" s="18"/>
      <c r="AY567" s="18"/>
      <c r="AZ567" s="18"/>
      <c r="BA567" s="18">
        <v>0</v>
      </c>
    </row>
    <row r="568" spans="24:53" x14ac:dyDescent="0.35">
      <c r="Z568" s="57">
        <v>44933</v>
      </c>
      <c r="AA568" t="s">
        <v>1171</v>
      </c>
      <c r="AB568" s="18">
        <v>0</v>
      </c>
      <c r="AC568" s="18"/>
      <c r="AD568" s="18"/>
      <c r="AE568" s="18"/>
      <c r="AF568" s="18"/>
      <c r="AG568" s="18"/>
      <c r="AH568" s="18">
        <v>0</v>
      </c>
      <c r="AT568">
        <v>11</v>
      </c>
      <c r="AU568" s="18">
        <v>0</v>
      </c>
      <c r="AV568" s="18"/>
      <c r="AW568" s="18"/>
      <c r="AX568" s="18"/>
      <c r="AY568" s="18"/>
      <c r="AZ568" s="18"/>
      <c r="BA568" s="18">
        <v>0</v>
      </c>
    </row>
    <row r="569" spans="24:53" x14ac:dyDescent="0.35">
      <c r="Z569" s="57">
        <v>44935</v>
      </c>
      <c r="AA569" t="s">
        <v>1174</v>
      </c>
      <c r="AB569" s="18">
        <v>0</v>
      </c>
      <c r="AC569" s="18"/>
      <c r="AD569" s="18"/>
      <c r="AE569" s="18"/>
      <c r="AF569" s="18"/>
      <c r="AG569" s="18"/>
      <c r="AH569" s="18">
        <v>0</v>
      </c>
      <c r="AT569">
        <v>12</v>
      </c>
      <c r="AU569" s="18">
        <v>0</v>
      </c>
      <c r="AV569" s="18"/>
      <c r="AW569" s="18"/>
      <c r="AX569" s="18"/>
      <c r="AY569" s="18"/>
      <c r="AZ569" s="18"/>
      <c r="BA569" s="18">
        <v>0</v>
      </c>
    </row>
    <row r="570" spans="24:53" x14ac:dyDescent="0.35">
      <c r="Z570" s="57">
        <v>44938</v>
      </c>
      <c r="AA570" t="s">
        <v>1181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4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4:53" x14ac:dyDescent="0.35">
      <c r="Z571" s="57">
        <v>44940</v>
      </c>
      <c r="AA571" t="s">
        <v>1189</v>
      </c>
      <c r="AB571" s="18">
        <v>0</v>
      </c>
      <c r="AC571" s="18"/>
      <c r="AD571" s="18"/>
      <c r="AE571" s="18"/>
      <c r="AF571" s="18"/>
      <c r="AG571" s="18"/>
      <c r="AH571" s="18">
        <v>0</v>
      </c>
      <c r="AS571">
        <v>2025</v>
      </c>
      <c r="AT571">
        <v>1</v>
      </c>
      <c r="AU571" s="18">
        <v>0</v>
      </c>
      <c r="AV571" s="18"/>
      <c r="AW571" s="18"/>
      <c r="AX571" s="18"/>
      <c r="AY571" s="18"/>
      <c r="AZ571" s="18"/>
      <c r="BA571" s="18">
        <v>0</v>
      </c>
    </row>
    <row r="572" spans="24:53" x14ac:dyDescent="0.35">
      <c r="Z572" s="57">
        <v>44945</v>
      </c>
      <c r="AA572" t="s">
        <v>1193</v>
      </c>
      <c r="AB572" s="18">
        <v>0</v>
      </c>
      <c r="AC572" s="18"/>
      <c r="AD572" s="18"/>
      <c r="AE572" s="18"/>
      <c r="AF572" s="18"/>
      <c r="AG572" s="18"/>
      <c r="AH572" s="18">
        <v>0</v>
      </c>
      <c r="AT572">
        <v>2</v>
      </c>
      <c r="AU572" s="18">
        <v>0.5</v>
      </c>
      <c r="AV572" s="18"/>
      <c r="AW572" s="18"/>
      <c r="AX572" s="18"/>
      <c r="AY572" s="18"/>
      <c r="AZ572" s="18"/>
      <c r="BA572" s="18">
        <v>0.5</v>
      </c>
    </row>
    <row r="573" spans="24:53" x14ac:dyDescent="0.35">
      <c r="Z573" s="57">
        <v>44956</v>
      </c>
      <c r="AA573" t="s">
        <v>1204</v>
      </c>
      <c r="AB573" s="18">
        <v>0</v>
      </c>
      <c r="AC573" s="18"/>
      <c r="AD573" s="18"/>
      <c r="AE573" s="18"/>
      <c r="AF573" s="18"/>
      <c r="AG573" s="18"/>
      <c r="AH573" s="18">
        <v>0</v>
      </c>
      <c r="AT573">
        <v>4</v>
      </c>
      <c r="AU573" s="18">
        <v>716</v>
      </c>
      <c r="AV573" s="18"/>
      <c r="AW573" s="18"/>
      <c r="AX573" s="18"/>
      <c r="AY573" s="18"/>
      <c r="AZ573" s="18"/>
      <c r="BA573" s="18">
        <v>716</v>
      </c>
    </row>
    <row r="574" spans="24:53" x14ac:dyDescent="0.35">
      <c r="Y574">
        <v>2</v>
      </c>
      <c r="Z574" t="s">
        <v>1238</v>
      </c>
      <c r="AA574" t="s">
        <v>1237</v>
      </c>
      <c r="AB574" s="18">
        <v>0</v>
      </c>
      <c r="AC574" s="18"/>
      <c r="AD574" s="18"/>
      <c r="AE574" s="18"/>
      <c r="AF574" s="18"/>
      <c r="AG574" s="18"/>
      <c r="AH574" s="18">
        <v>0</v>
      </c>
      <c r="AR574" s="36" t="s">
        <v>2931</v>
      </c>
      <c r="AS574" s="36"/>
      <c r="AT574" s="36"/>
      <c r="AU574" s="37">
        <v>716.5</v>
      </c>
      <c r="AV574" s="37"/>
      <c r="AW574" s="37"/>
      <c r="AX574" s="37"/>
      <c r="AY574" s="37"/>
      <c r="AZ574" s="37"/>
      <c r="BA574" s="37">
        <v>716.5</v>
      </c>
    </row>
    <row r="575" spans="24:53" x14ac:dyDescent="0.35">
      <c r="Z575" t="s">
        <v>1246</v>
      </c>
      <c r="AA575" t="s">
        <v>1245</v>
      </c>
      <c r="AB575" s="18">
        <v>4.5474735088646412E-13</v>
      </c>
      <c r="AC575" s="18"/>
      <c r="AD575" s="18"/>
      <c r="AE575" s="18"/>
      <c r="AF575" s="18"/>
      <c r="AG575" s="18"/>
      <c r="AH575" s="18">
        <v>4.5474735088646412E-13</v>
      </c>
      <c r="AR575" t="s">
        <v>2939</v>
      </c>
      <c r="AS575">
        <v>2024</v>
      </c>
      <c r="AT575">
        <v>9</v>
      </c>
      <c r="AU575" s="18">
        <v>-5</v>
      </c>
      <c r="AV575" s="18"/>
      <c r="AW575" s="18"/>
      <c r="AX575" s="18"/>
      <c r="AY575" s="18"/>
      <c r="AZ575" s="18"/>
      <c r="BA575" s="18">
        <v>-5</v>
      </c>
    </row>
    <row r="576" spans="24:53" x14ac:dyDescent="0.35">
      <c r="AA576" t="s">
        <v>1247</v>
      </c>
      <c r="AB576" s="18">
        <v>0</v>
      </c>
      <c r="AC576" s="18"/>
      <c r="AD576" s="18"/>
      <c r="AE576" s="18"/>
      <c r="AF576" s="18"/>
      <c r="AG576" s="18"/>
      <c r="AH576" s="18">
        <v>0</v>
      </c>
      <c r="AT576">
        <v>10</v>
      </c>
      <c r="AU576" s="18">
        <v>-5</v>
      </c>
      <c r="AV576" s="18"/>
      <c r="AW576" s="18"/>
      <c r="AX576" s="18"/>
      <c r="AY576" s="18"/>
      <c r="AZ576" s="18"/>
      <c r="BA576" s="18">
        <v>-5</v>
      </c>
    </row>
    <row r="577" spans="25:53" x14ac:dyDescent="0.35">
      <c r="Z577" s="57">
        <v>44968</v>
      </c>
      <c r="AA577" t="s">
        <v>1254</v>
      </c>
      <c r="AB577" s="18">
        <v>0</v>
      </c>
      <c r="AC577" s="18"/>
      <c r="AD577" s="18"/>
      <c r="AE577" s="18"/>
      <c r="AF577" s="18"/>
      <c r="AG577" s="18"/>
      <c r="AH577" s="18">
        <v>0</v>
      </c>
      <c r="AT577">
        <v>12</v>
      </c>
      <c r="AU577" s="18">
        <v>0</v>
      </c>
      <c r="AV577" s="18"/>
      <c r="AW577" s="18"/>
      <c r="AX577" s="18"/>
      <c r="AY577" s="18"/>
      <c r="AZ577" s="18"/>
      <c r="BA577" s="18">
        <v>0</v>
      </c>
    </row>
    <row r="578" spans="25:53" x14ac:dyDescent="0.35">
      <c r="AA578" t="s">
        <v>1255</v>
      </c>
      <c r="AB578" s="18">
        <v>0</v>
      </c>
      <c r="AC578" s="18"/>
      <c r="AD578" s="18"/>
      <c r="AE578" s="18"/>
      <c r="AF578" s="18"/>
      <c r="AG578" s="18"/>
      <c r="AH578" s="18">
        <v>0</v>
      </c>
      <c r="AS578">
        <v>2025</v>
      </c>
      <c r="AT578">
        <v>2</v>
      </c>
      <c r="AU578" s="18">
        <v>525</v>
      </c>
      <c r="AV578" s="18"/>
      <c r="AW578" s="18"/>
      <c r="AX578" s="18"/>
      <c r="AY578" s="18"/>
      <c r="AZ578" s="18"/>
      <c r="BA578" s="18">
        <v>525</v>
      </c>
    </row>
    <row r="579" spans="25:53" x14ac:dyDescent="0.35">
      <c r="Z579" t="s">
        <v>1264</v>
      </c>
      <c r="AA579" t="s">
        <v>1263</v>
      </c>
      <c r="AB579" s="18">
        <v>0</v>
      </c>
      <c r="AC579" s="18"/>
      <c r="AD579" s="18"/>
      <c r="AE579" s="18"/>
      <c r="AF579" s="18"/>
      <c r="AG579" s="18"/>
      <c r="AH579" s="18">
        <v>0</v>
      </c>
      <c r="AR579" s="36" t="s">
        <v>3006</v>
      </c>
      <c r="AS579" s="36"/>
      <c r="AT579" s="36"/>
      <c r="AU579" s="37">
        <v>515</v>
      </c>
      <c r="AV579" s="37"/>
      <c r="AW579" s="37"/>
      <c r="AX579" s="37"/>
      <c r="AY579" s="37"/>
      <c r="AZ579" s="37"/>
      <c r="BA579" s="37">
        <v>515</v>
      </c>
    </row>
    <row r="580" spans="25:53" x14ac:dyDescent="0.35">
      <c r="AA580" t="s">
        <v>1266</v>
      </c>
      <c r="AB580" s="18">
        <v>0</v>
      </c>
      <c r="AC580" s="18"/>
      <c r="AD580" s="18"/>
      <c r="AE580" s="18"/>
      <c r="AF580" s="18"/>
      <c r="AG580" s="18"/>
      <c r="AH580" s="18">
        <v>0</v>
      </c>
      <c r="AR580" t="s">
        <v>3061</v>
      </c>
      <c r="AS580">
        <v>2024</v>
      </c>
      <c r="AT580">
        <v>6</v>
      </c>
      <c r="AU580" s="18">
        <v>0</v>
      </c>
      <c r="AV580" s="18"/>
      <c r="AW580" s="18"/>
      <c r="AX580" s="18"/>
      <c r="AY580" s="18"/>
      <c r="AZ580" s="18"/>
      <c r="BA580" s="18">
        <v>0</v>
      </c>
    </row>
    <row r="581" spans="25:53" x14ac:dyDescent="0.35">
      <c r="AA581" t="s">
        <v>1267</v>
      </c>
      <c r="AB581" s="18">
        <v>0</v>
      </c>
      <c r="AC581" s="18"/>
      <c r="AD581" s="18"/>
      <c r="AE581" s="18"/>
      <c r="AF581" s="18"/>
      <c r="AG581" s="18"/>
      <c r="AH581" s="18">
        <v>0</v>
      </c>
      <c r="AR581" s="36" t="s">
        <v>3097</v>
      </c>
      <c r="AS581" s="36"/>
      <c r="AT581" s="36"/>
      <c r="AU581" s="37">
        <v>0</v>
      </c>
      <c r="AV581" s="37"/>
      <c r="AW581" s="37"/>
      <c r="AX581" s="37"/>
      <c r="AY581" s="37"/>
      <c r="AZ581" s="37"/>
      <c r="BA581" s="37">
        <v>0</v>
      </c>
    </row>
    <row r="582" spans="25:53" x14ac:dyDescent="0.35">
      <c r="Z582" s="57">
        <v>44978</v>
      </c>
      <c r="AA582" t="s">
        <v>1274</v>
      </c>
      <c r="AB582" s="18">
        <v>0</v>
      </c>
      <c r="AC582" s="18"/>
      <c r="AD582" s="18"/>
      <c r="AE582" s="18"/>
      <c r="AF582" s="18"/>
      <c r="AG582" s="18"/>
      <c r="AH582" s="18">
        <v>0</v>
      </c>
      <c r="AR582" t="s">
        <v>3063</v>
      </c>
      <c r="AS582">
        <v>2024</v>
      </c>
      <c r="AT582">
        <v>10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5:53" x14ac:dyDescent="0.35">
      <c r="AA583" t="s">
        <v>1275</v>
      </c>
      <c r="AB583" s="18">
        <v>0</v>
      </c>
      <c r="AC583" s="18"/>
      <c r="AD583" s="18"/>
      <c r="AE583" s="18"/>
      <c r="AF583" s="18"/>
      <c r="AG583" s="18"/>
      <c r="AH583" s="18">
        <v>0</v>
      </c>
      <c r="AR583" s="36" t="s">
        <v>3098</v>
      </c>
      <c r="AS583" s="36"/>
      <c r="AT583" s="36"/>
      <c r="AU583" s="37">
        <v>0</v>
      </c>
      <c r="AV583" s="37"/>
      <c r="AW583" s="37"/>
      <c r="AX583" s="37"/>
      <c r="AY583" s="37"/>
      <c r="AZ583" s="37"/>
      <c r="BA583" s="37">
        <v>0</v>
      </c>
    </row>
    <row r="584" spans="25:53" x14ac:dyDescent="0.35">
      <c r="Z584" t="s">
        <v>1279</v>
      </c>
      <c r="AA584" t="s">
        <v>1277</v>
      </c>
      <c r="AB584" s="18">
        <v>0</v>
      </c>
      <c r="AC584" s="18"/>
      <c r="AD584" s="18"/>
      <c r="AE584" s="18"/>
      <c r="AF584" s="18"/>
      <c r="AG584" s="18"/>
      <c r="AH584" s="18">
        <v>0</v>
      </c>
      <c r="AR584" t="s">
        <v>3100</v>
      </c>
      <c r="AS584" t="s">
        <v>1763</v>
      </c>
      <c r="AT584" t="s">
        <v>1763</v>
      </c>
      <c r="AU584" s="18"/>
      <c r="AV584" s="18"/>
      <c r="AW584" s="18"/>
      <c r="AX584" s="18"/>
      <c r="AY584" s="18">
        <v>0</v>
      </c>
      <c r="AZ584" s="18"/>
      <c r="BA584" s="18">
        <v>0</v>
      </c>
    </row>
    <row r="585" spans="25:53" x14ac:dyDescent="0.35">
      <c r="Y585">
        <v>3</v>
      </c>
      <c r="Z585" t="s">
        <v>1308</v>
      </c>
      <c r="AA585" t="s">
        <v>1307</v>
      </c>
      <c r="AB585" s="18">
        <v>0</v>
      </c>
      <c r="AC585" s="18"/>
      <c r="AD585" s="18"/>
      <c r="AE585" s="18"/>
      <c r="AF585" s="18"/>
      <c r="AG585" s="18"/>
      <c r="AH585" s="18">
        <v>0</v>
      </c>
      <c r="AR585" s="36" t="s">
        <v>3206</v>
      </c>
      <c r="AS585" s="36"/>
      <c r="AT585" s="36"/>
      <c r="AU585" s="37"/>
      <c r="AV585" s="37"/>
      <c r="AW585" s="37"/>
      <c r="AX585" s="37"/>
      <c r="AY585" s="37">
        <v>0</v>
      </c>
      <c r="AZ585" s="37"/>
      <c r="BA585" s="37">
        <v>0</v>
      </c>
    </row>
    <row r="586" spans="25:53" x14ac:dyDescent="0.35">
      <c r="AA586" t="s">
        <v>1311</v>
      </c>
      <c r="AB586" s="18">
        <v>0</v>
      </c>
      <c r="AC586" s="18"/>
      <c r="AD586" s="18"/>
      <c r="AE586" s="18"/>
      <c r="AF586" s="18"/>
      <c r="AG586" s="18"/>
      <c r="AH586" s="18">
        <v>0</v>
      </c>
      <c r="AR586" t="s">
        <v>3225</v>
      </c>
      <c r="AS586">
        <v>2024</v>
      </c>
      <c r="AT586">
        <v>12</v>
      </c>
      <c r="AU586" s="18">
        <v>0</v>
      </c>
      <c r="AV586" s="18"/>
      <c r="AW586" s="18"/>
      <c r="AX586" s="18"/>
      <c r="AY586" s="18"/>
      <c r="AZ586" s="18"/>
      <c r="BA586" s="18">
        <v>0</v>
      </c>
    </row>
    <row r="587" spans="25:53" x14ac:dyDescent="0.35">
      <c r="Z587" t="s">
        <v>1332</v>
      </c>
      <c r="AA587" t="s">
        <v>1331</v>
      </c>
      <c r="AB587" s="18">
        <v>0</v>
      </c>
      <c r="AC587" s="18"/>
      <c r="AD587" s="18"/>
      <c r="AE587" s="18"/>
      <c r="AF587" s="18"/>
      <c r="AG587" s="18"/>
      <c r="AH587" s="18">
        <v>0</v>
      </c>
      <c r="AR587" s="36" t="s">
        <v>3285</v>
      </c>
      <c r="AS587" s="36"/>
      <c r="AT587" s="36"/>
      <c r="AU587" s="37">
        <v>0</v>
      </c>
      <c r="AV587" s="37"/>
      <c r="AW587" s="37"/>
      <c r="AX587" s="37"/>
      <c r="AY587" s="37"/>
      <c r="AZ587" s="37"/>
      <c r="BA587" s="37">
        <v>0</v>
      </c>
    </row>
    <row r="588" spans="25:53" x14ac:dyDescent="0.35">
      <c r="Z588" t="s">
        <v>1334</v>
      </c>
      <c r="AA588" t="s">
        <v>1335</v>
      </c>
      <c r="AB588" s="18">
        <v>0</v>
      </c>
      <c r="AC588" s="18"/>
      <c r="AD588" s="18"/>
      <c r="AE588" s="18"/>
      <c r="AF588" s="18"/>
      <c r="AG588" s="18"/>
      <c r="AH588" s="18">
        <v>0</v>
      </c>
      <c r="AR588" t="s">
        <v>3230</v>
      </c>
      <c r="AS588">
        <v>2024</v>
      </c>
      <c r="AT588">
        <v>12</v>
      </c>
      <c r="AU588" s="18">
        <v>0</v>
      </c>
      <c r="AV588" s="18"/>
      <c r="AW588" s="18"/>
      <c r="AX588" s="18"/>
      <c r="AY588" s="18"/>
      <c r="AZ588" s="18"/>
      <c r="BA588" s="18">
        <v>0</v>
      </c>
    </row>
    <row r="589" spans="25:53" x14ac:dyDescent="0.35">
      <c r="AA589" t="s">
        <v>1336</v>
      </c>
      <c r="AB589" s="18">
        <v>0</v>
      </c>
      <c r="AC589" s="18"/>
      <c r="AD589" s="18"/>
      <c r="AE589" s="18"/>
      <c r="AF589" s="18"/>
      <c r="AG589" s="18"/>
      <c r="AH589" s="18">
        <v>0</v>
      </c>
      <c r="AS589">
        <v>2025</v>
      </c>
      <c r="AT589">
        <v>1</v>
      </c>
      <c r="AU589" s="18">
        <v>0</v>
      </c>
      <c r="AV589" s="18"/>
      <c r="AW589" s="18"/>
      <c r="AX589" s="18"/>
      <c r="AY589" s="18"/>
      <c r="AZ589" s="18"/>
      <c r="BA589" s="18">
        <v>0</v>
      </c>
    </row>
    <row r="590" spans="25:53" x14ac:dyDescent="0.35">
      <c r="Z590" t="s">
        <v>1348</v>
      </c>
      <c r="AA590" t="s">
        <v>1346</v>
      </c>
      <c r="AB590" s="18">
        <v>0</v>
      </c>
      <c r="AC590" s="18"/>
      <c r="AD590" s="18"/>
      <c r="AE590" s="18"/>
      <c r="AF590" s="18"/>
      <c r="AG590" s="18"/>
      <c r="AH590" s="18">
        <v>0</v>
      </c>
      <c r="AR590" s="36" t="s">
        <v>3286</v>
      </c>
      <c r="AS590" s="36"/>
      <c r="AT590" s="36"/>
      <c r="AU590" s="37">
        <v>0</v>
      </c>
      <c r="AV590" s="37"/>
      <c r="AW590" s="37"/>
      <c r="AX590" s="37"/>
      <c r="AY590" s="37"/>
      <c r="AZ590" s="37"/>
      <c r="BA590" s="37">
        <v>0</v>
      </c>
    </row>
    <row r="591" spans="25:53" x14ac:dyDescent="0.35">
      <c r="AA591" t="s">
        <v>1347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t="s">
        <v>3268</v>
      </c>
      <c r="AS591">
        <v>2024</v>
      </c>
      <c r="AT591">
        <v>12</v>
      </c>
      <c r="AU591" s="18">
        <v>0</v>
      </c>
      <c r="AV591" s="18"/>
      <c r="AW591" s="18"/>
      <c r="AX591" s="18"/>
      <c r="AY591" s="18"/>
      <c r="AZ591" s="18"/>
      <c r="BA591" s="18">
        <v>0</v>
      </c>
    </row>
    <row r="592" spans="25:53" x14ac:dyDescent="0.35">
      <c r="Z592" t="s">
        <v>1362</v>
      </c>
      <c r="AA592" t="s">
        <v>1365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s="36" t="s">
        <v>3287</v>
      </c>
      <c r="AS592" s="36"/>
      <c r="AT592" s="36"/>
      <c r="AU592" s="37">
        <v>0</v>
      </c>
      <c r="AV592" s="37"/>
      <c r="AW592" s="37"/>
      <c r="AX592" s="37"/>
      <c r="AY592" s="37"/>
      <c r="AZ592" s="37"/>
      <c r="BA592" s="37">
        <v>0</v>
      </c>
    </row>
    <row r="593" spans="25:53" x14ac:dyDescent="0.35">
      <c r="AA593" t="s">
        <v>1366</v>
      </c>
      <c r="AB593" s="18">
        <v>0</v>
      </c>
      <c r="AC593" s="18"/>
      <c r="AD593" s="18"/>
      <c r="AE593" s="18"/>
      <c r="AF593" s="18"/>
      <c r="AG593" s="18"/>
      <c r="AH593" s="18">
        <v>0</v>
      </c>
      <c r="AR593" t="s">
        <v>3330</v>
      </c>
      <c r="AS593">
        <v>2025</v>
      </c>
      <c r="AT593">
        <v>1</v>
      </c>
      <c r="AU593" s="18">
        <v>0</v>
      </c>
      <c r="AV593" s="18"/>
      <c r="AW593" s="18"/>
      <c r="AX593" s="18"/>
      <c r="AY593" s="18"/>
      <c r="AZ593" s="18"/>
      <c r="BA593" s="18">
        <v>0</v>
      </c>
    </row>
    <row r="594" spans="25:53" x14ac:dyDescent="0.35">
      <c r="Y594">
        <v>5</v>
      </c>
      <c r="Z594" s="57">
        <v>45048</v>
      </c>
      <c r="AA594" t="s">
        <v>1531</v>
      </c>
      <c r="AB594" s="18">
        <v>0</v>
      </c>
      <c r="AC594" s="18"/>
      <c r="AD594" s="18"/>
      <c r="AE594" s="18"/>
      <c r="AF594" s="18"/>
      <c r="AG594" s="18"/>
      <c r="AH594" s="18">
        <v>0</v>
      </c>
      <c r="AR594" s="36" t="s">
        <v>3441</v>
      </c>
      <c r="AS594" s="36"/>
      <c r="AT594" s="36"/>
      <c r="AU594" s="37">
        <v>0</v>
      </c>
      <c r="AV594" s="37"/>
      <c r="AW594" s="37"/>
      <c r="AX594" s="37"/>
      <c r="AY594" s="37"/>
      <c r="AZ594" s="37"/>
      <c r="BA594" s="37">
        <v>0</v>
      </c>
    </row>
    <row r="595" spans="25:53" x14ac:dyDescent="0.35">
      <c r="AA595" t="s">
        <v>1532</v>
      </c>
      <c r="AB595" s="18">
        <v>0</v>
      </c>
      <c r="AC595" s="18"/>
      <c r="AD595" s="18"/>
      <c r="AE595" s="18"/>
      <c r="AF595" s="18"/>
      <c r="AG595" s="18"/>
      <c r="AH595" s="18">
        <v>0</v>
      </c>
      <c r="AR595" t="s">
        <v>3532</v>
      </c>
      <c r="AS595">
        <v>2025</v>
      </c>
      <c r="AT595">
        <v>3</v>
      </c>
      <c r="AU595" s="18">
        <v>0</v>
      </c>
      <c r="AV595" s="18"/>
      <c r="AW595" s="18"/>
      <c r="AX595" s="18"/>
      <c r="AY595" s="18"/>
      <c r="AZ595" s="18"/>
      <c r="BA595" s="18">
        <v>0</v>
      </c>
    </row>
    <row r="596" spans="25:53" x14ac:dyDescent="0.35">
      <c r="Z596" s="57">
        <v>45054</v>
      </c>
      <c r="AA596" t="s">
        <v>1538</v>
      </c>
      <c r="AB596" s="18">
        <v>0</v>
      </c>
      <c r="AC596" s="18"/>
      <c r="AD596" s="18"/>
      <c r="AE596" s="18"/>
      <c r="AF596" s="18"/>
      <c r="AG596" s="18"/>
      <c r="AH596" s="18">
        <v>0</v>
      </c>
      <c r="AT596">
        <v>4</v>
      </c>
      <c r="AU596" s="18">
        <v>4967.3999999999996</v>
      </c>
      <c r="AV596" s="18"/>
      <c r="AW596" s="18"/>
      <c r="AX596" s="18"/>
      <c r="AY596" s="18"/>
      <c r="AZ596" s="18"/>
      <c r="BA596" s="18">
        <v>4967.3999999999996</v>
      </c>
    </row>
    <row r="597" spans="25:53" x14ac:dyDescent="0.35">
      <c r="AA597" t="s">
        <v>1539</v>
      </c>
      <c r="AB597" s="18">
        <v>0</v>
      </c>
      <c r="AC597" s="18"/>
      <c r="AD597" s="18"/>
      <c r="AE597" s="18"/>
      <c r="AF597" s="18"/>
      <c r="AG597" s="18"/>
      <c r="AH597" s="18">
        <v>0</v>
      </c>
      <c r="AR597" s="36" t="s">
        <v>3610</v>
      </c>
      <c r="AS597" s="36"/>
      <c r="AT597" s="36"/>
      <c r="AU597" s="37">
        <v>4967.3999999999996</v>
      </c>
      <c r="AV597" s="37"/>
      <c r="AW597" s="37"/>
      <c r="AX597" s="37"/>
      <c r="AY597" s="37"/>
      <c r="AZ597" s="37"/>
      <c r="BA597" s="37">
        <v>4967.3999999999996</v>
      </c>
    </row>
    <row r="598" spans="25:53" x14ac:dyDescent="0.35">
      <c r="Z598" s="57">
        <v>45066</v>
      </c>
      <c r="AA598" t="s">
        <v>1555</v>
      </c>
      <c r="AB598" s="18">
        <v>0</v>
      </c>
      <c r="AC598" s="18"/>
      <c r="AD598" s="18"/>
      <c r="AE598" s="18"/>
      <c r="AF598" s="18"/>
      <c r="AG598" s="18"/>
      <c r="AH598" s="18">
        <v>0</v>
      </c>
      <c r="AR598" t="s">
        <v>3549</v>
      </c>
      <c r="AS598">
        <v>2025</v>
      </c>
      <c r="AT598">
        <v>3</v>
      </c>
      <c r="AU598" s="18">
        <v>0</v>
      </c>
      <c r="AV598" s="18"/>
      <c r="AW598" s="18"/>
      <c r="AX598" s="18"/>
      <c r="AY598" s="18"/>
      <c r="AZ598" s="18"/>
      <c r="BA598" s="18">
        <v>0</v>
      </c>
    </row>
    <row r="599" spans="25:53" x14ac:dyDescent="0.35">
      <c r="AA599" t="s">
        <v>1556</v>
      </c>
      <c r="AB599" s="18">
        <v>0</v>
      </c>
      <c r="AC599" s="18"/>
      <c r="AD599" s="18"/>
      <c r="AE599" s="18"/>
      <c r="AF599" s="18"/>
      <c r="AG599" s="18"/>
      <c r="AH599" s="18">
        <v>0</v>
      </c>
      <c r="AT599">
        <v>4</v>
      </c>
      <c r="AU599" s="18">
        <v>0.5</v>
      </c>
      <c r="AV599" s="18"/>
      <c r="AW599" s="18"/>
      <c r="AX599" s="18"/>
      <c r="AY599" s="18"/>
      <c r="AZ599" s="18"/>
      <c r="BA599" s="18">
        <v>0.5</v>
      </c>
    </row>
    <row r="600" spans="25:53" x14ac:dyDescent="0.35">
      <c r="Z600" s="57">
        <v>45072</v>
      </c>
      <c r="AA600" t="s">
        <v>1559</v>
      </c>
      <c r="AB600" s="18">
        <v>0</v>
      </c>
      <c r="AC600" s="18"/>
      <c r="AD600" s="18"/>
      <c r="AE600" s="18"/>
      <c r="AF600" s="18"/>
      <c r="AG600" s="18"/>
      <c r="AH600" s="18">
        <v>0</v>
      </c>
      <c r="AR600" s="36" t="s">
        <v>3611</v>
      </c>
      <c r="AS600" s="36"/>
      <c r="AT600" s="36"/>
      <c r="AU600" s="37">
        <v>0.5</v>
      </c>
      <c r="AV600" s="37"/>
      <c r="AW600" s="37"/>
      <c r="AX600" s="37"/>
      <c r="AY600" s="37"/>
      <c r="AZ600" s="37"/>
      <c r="BA600" s="37">
        <v>0.5</v>
      </c>
    </row>
    <row r="601" spans="25:53" x14ac:dyDescent="0.35">
      <c r="Y601">
        <v>6</v>
      </c>
      <c r="Z601" t="s">
        <v>1636</v>
      </c>
      <c r="AA601" t="s">
        <v>1633</v>
      </c>
      <c r="AB601" s="18">
        <v>0</v>
      </c>
      <c r="AC601" s="18"/>
      <c r="AD601" s="18"/>
      <c r="AE601" s="18"/>
      <c r="AF601" s="18"/>
      <c r="AG601" s="18"/>
      <c r="AH601" s="18">
        <v>0</v>
      </c>
      <c r="AR601" t="s">
        <v>131</v>
      </c>
      <c r="AU601" s="18">
        <v>707030.7</v>
      </c>
      <c r="AV601" s="18">
        <v>1170</v>
      </c>
      <c r="AW601" s="18">
        <v>0</v>
      </c>
      <c r="AX601" s="18">
        <v>58092</v>
      </c>
      <c r="AY601" s="18">
        <v>0</v>
      </c>
      <c r="AZ601" s="18">
        <v>18660</v>
      </c>
      <c r="BA601" s="18">
        <v>784952.7</v>
      </c>
    </row>
    <row r="602" spans="25:53" x14ac:dyDescent="0.35">
      <c r="AA602" t="s">
        <v>1634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53" x14ac:dyDescent="0.35">
      <c r="Y603">
        <v>7</v>
      </c>
      <c r="Z603" t="s">
        <v>1708</v>
      </c>
      <c r="AA603" t="s">
        <v>1706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53" x14ac:dyDescent="0.35">
      <c r="Z604" s="57">
        <v>45133</v>
      </c>
      <c r="AA604" t="s">
        <v>1725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53" x14ac:dyDescent="0.35">
      <c r="Z605" t="s">
        <v>1732</v>
      </c>
      <c r="AA605" t="s">
        <v>1731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53" x14ac:dyDescent="0.35">
      <c r="Z606" s="57">
        <v>45134</v>
      </c>
      <c r="AA606" t="s">
        <v>1735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53" x14ac:dyDescent="0.35">
      <c r="AA607" t="s">
        <v>1736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53" x14ac:dyDescent="0.35">
      <c r="Y608">
        <v>8</v>
      </c>
      <c r="Z608" s="57">
        <v>45142</v>
      </c>
      <c r="AA608" t="s">
        <v>1799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5">
      <c r="Z609" s="57">
        <v>45145</v>
      </c>
      <c r="AA609" t="s">
        <v>1805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5">
      <c r="AA610" t="s">
        <v>1806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5">
      <c r="Z611" t="s">
        <v>1815</v>
      </c>
      <c r="AA611" t="s">
        <v>1813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5">
      <c r="AA612" t="s">
        <v>1814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5">
      <c r="Z613" s="57">
        <v>45160</v>
      </c>
      <c r="AA613" t="s">
        <v>1824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5">
      <c r="AA614" t="s">
        <v>1825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5">
      <c r="Z615" s="57">
        <v>45166</v>
      </c>
      <c r="AA615" t="s">
        <v>1833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5">
      <c r="AA616" t="s">
        <v>1834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5">
      <c r="Y617">
        <v>9</v>
      </c>
      <c r="Z617" t="s">
        <v>1878</v>
      </c>
      <c r="AA617" t="s">
        <v>1876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5">
      <c r="AA618" t="s">
        <v>1877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5">
      <c r="AA619" t="s">
        <v>1881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5">
      <c r="AA620" t="s">
        <v>1882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5">
      <c r="Z621" s="57">
        <v>45178</v>
      </c>
      <c r="AA621" t="s">
        <v>1891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5">
      <c r="AA622" t="s">
        <v>1892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5">
      <c r="Z623" s="57">
        <v>45182</v>
      </c>
      <c r="AA623" t="s">
        <v>1900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5">
      <c r="AA624" t="s">
        <v>1901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5:34" x14ac:dyDescent="0.35">
      <c r="Z625" s="57">
        <v>45184</v>
      </c>
      <c r="AA625" t="s">
        <v>1903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5:34" x14ac:dyDescent="0.35">
      <c r="AA626" t="s">
        <v>1904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5:34" x14ac:dyDescent="0.35">
      <c r="Z627" s="57">
        <v>45189</v>
      </c>
      <c r="AA627" t="s">
        <v>1910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5:34" x14ac:dyDescent="0.35">
      <c r="AA628" t="s">
        <v>1911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5:34" x14ac:dyDescent="0.35">
      <c r="Z629" s="57">
        <v>45196</v>
      </c>
      <c r="AA629" t="s">
        <v>1921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5:34" x14ac:dyDescent="0.35">
      <c r="AA630" t="s">
        <v>1923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5:34" x14ac:dyDescent="0.35">
      <c r="Z631" s="57">
        <v>45199</v>
      </c>
      <c r="AA631" t="s">
        <v>1925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5:34" x14ac:dyDescent="0.35">
      <c r="AA632" t="s">
        <v>1926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5:34" x14ac:dyDescent="0.35">
      <c r="Y633">
        <v>10</v>
      </c>
      <c r="Z633" t="s">
        <v>1995</v>
      </c>
      <c r="AA633" t="s">
        <v>1993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5:34" x14ac:dyDescent="0.35">
      <c r="AA634" t="s">
        <v>1994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5:34" x14ac:dyDescent="0.35">
      <c r="Z635" s="57">
        <v>45205</v>
      </c>
      <c r="AA635" t="s">
        <v>1999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5:34" x14ac:dyDescent="0.35">
      <c r="Z636" s="57">
        <v>45211</v>
      </c>
      <c r="AA636" t="s">
        <v>2001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5:34" x14ac:dyDescent="0.35">
      <c r="Y637">
        <v>4</v>
      </c>
      <c r="Z637" t="s">
        <v>1409</v>
      </c>
      <c r="AA637" t="s">
        <v>1407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5:34" x14ac:dyDescent="0.35">
      <c r="Z638" t="s">
        <v>1419</v>
      </c>
      <c r="AA638" t="s">
        <v>1418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5:34" x14ac:dyDescent="0.35">
      <c r="Z639" t="s">
        <v>1435</v>
      </c>
      <c r="AA639" t="s">
        <v>1433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5:34" x14ac:dyDescent="0.35">
      <c r="AA640" t="s">
        <v>1434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5">
      <c r="Z641" t="s">
        <v>1464</v>
      </c>
      <c r="AA641" t="s">
        <v>1463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5">
      <c r="W642" s="36" t="s">
        <v>422</v>
      </c>
      <c r="X642" s="36"/>
      <c r="Y642" s="36"/>
      <c r="Z642" s="36"/>
      <c r="AA642" s="36"/>
      <c r="AB642" s="37">
        <v>4.5474735088646412E-13</v>
      </c>
      <c r="AC642" s="37"/>
      <c r="AD642" s="37"/>
      <c r="AE642" s="37"/>
      <c r="AF642" s="37"/>
      <c r="AG642" s="37"/>
      <c r="AH642" s="37">
        <v>4.5474735088646412E-13</v>
      </c>
    </row>
    <row r="643" spans="23:34" x14ac:dyDescent="0.35">
      <c r="W643" t="s">
        <v>469</v>
      </c>
      <c r="X643" t="s">
        <v>1763</v>
      </c>
      <c r="Y643" t="s">
        <v>1763</v>
      </c>
      <c r="Z643" s="57">
        <v>44509</v>
      </c>
      <c r="AA643" t="s">
        <v>470</v>
      </c>
      <c r="AB643" s="18"/>
      <c r="AC643" s="18"/>
      <c r="AD643" s="18"/>
      <c r="AE643" s="18"/>
      <c r="AF643" s="18">
        <v>0</v>
      </c>
      <c r="AG643" s="18"/>
      <c r="AH643" s="18">
        <v>0</v>
      </c>
    </row>
    <row r="644" spans="23:34" x14ac:dyDescent="0.35">
      <c r="W644" s="36" t="s">
        <v>483</v>
      </c>
      <c r="X644" s="36"/>
      <c r="Y644" s="36"/>
      <c r="Z644" s="36"/>
      <c r="AA644" s="36"/>
      <c r="AB644" s="37"/>
      <c r="AC644" s="37"/>
      <c r="AD644" s="37"/>
      <c r="AE644" s="37"/>
      <c r="AF644" s="37">
        <v>0</v>
      </c>
      <c r="AG644" s="37"/>
      <c r="AH644" s="37">
        <v>0</v>
      </c>
    </row>
    <row r="645" spans="23:34" x14ac:dyDescent="0.35">
      <c r="W645" t="s">
        <v>491</v>
      </c>
      <c r="X645">
        <v>2021</v>
      </c>
      <c r="Y645">
        <v>11</v>
      </c>
      <c r="Z645" s="57">
        <v>44510</v>
      </c>
      <c r="AA645" t="s">
        <v>472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X646">
        <v>2022</v>
      </c>
      <c r="Y646">
        <v>2</v>
      </c>
      <c r="Z646" s="57">
        <v>44613</v>
      </c>
      <c r="AA646" t="s">
        <v>606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5">
      <c r="Y647">
        <v>3</v>
      </c>
      <c r="Z647" s="57">
        <v>44625</v>
      </c>
      <c r="AA647" t="s">
        <v>633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Z648" s="57">
        <v>44639</v>
      </c>
      <c r="AA648" t="s">
        <v>651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5">
      <c r="Y649">
        <v>5</v>
      </c>
      <c r="Z649" s="57">
        <v>44700</v>
      </c>
      <c r="AA649" t="s">
        <v>781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Z650" s="57">
        <v>44709</v>
      </c>
      <c r="AA650" t="s">
        <v>797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6</v>
      </c>
      <c r="Z651" s="57">
        <v>44722</v>
      </c>
      <c r="AA651" t="s">
        <v>833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Z652" s="57">
        <v>44736</v>
      </c>
      <c r="AA652" t="s">
        <v>844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Y653">
        <v>7</v>
      </c>
      <c r="Z653" s="57">
        <v>44771</v>
      </c>
      <c r="AA653" t="s">
        <v>871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Y654">
        <v>8</v>
      </c>
      <c r="Z654" s="57">
        <v>44789</v>
      </c>
      <c r="AA654" t="s">
        <v>907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Y655">
        <v>9</v>
      </c>
      <c r="Z655" s="57">
        <v>44813</v>
      </c>
      <c r="AA655" t="s">
        <v>932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Z656" s="57">
        <v>44819</v>
      </c>
      <c r="AA656" t="s">
        <v>937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5">
      <c r="Z657" s="57">
        <v>44830</v>
      </c>
      <c r="AA657" t="s">
        <v>950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5">
      <c r="Y658">
        <v>10</v>
      </c>
      <c r="Z658" t="s">
        <v>994</v>
      </c>
      <c r="AA658" t="s">
        <v>993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5">
      <c r="Z659" s="57">
        <v>44847</v>
      </c>
      <c r="AA659" t="s">
        <v>1000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5">
      <c r="Z660" s="57">
        <v>44856</v>
      </c>
      <c r="AA660" t="s">
        <v>1011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5">
      <c r="Z661" s="57">
        <v>44865</v>
      </c>
      <c r="AA661" t="s">
        <v>1015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5">
      <c r="Y662">
        <v>11</v>
      </c>
      <c r="Z662" s="57">
        <v>44874</v>
      </c>
      <c r="AA662" t="s">
        <v>1063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5">
      <c r="Y663">
        <v>12</v>
      </c>
      <c r="Z663" s="57">
        <v>44901</v>
      </c>
      <c r="AA663" t="s">
        <v>1119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5">
      <c r="Z664" s="57">
        <v>44908</v>
      </c>
      <c r="AA664" t="s">
        <v>1123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5">
      <c r="Z665" s="57">
        <v>44919</v>
      </c>
      <c r="AA665" t="s">
        <v>1135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4:34" x14ac:dyDescent="0.35">
      <c r="Y666">
        <v>4</v>
      </c>
      <c r="Z666" s="57">
        <v>44652</v>
      </c>
      <c r="AA666" t="s">
        <v>680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4:34" x14ac:dyDescent="0.35">
      <c r="Z667" s="57">
        <v>44665</v>
      </c>
      <c r="AA667" t="s">
        <v>694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4:34" x14ac:dyDescent="0.35">
      <c r="Z668" s="57">
        <v>44679</v>
      </c>
      <c r="AA668" t="s">
        <v>724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4:34" x14ac:dyDescent="0.35">
      <c r="X669">
        <v>2023</v>
      </c>
      <c r="Y669">
        <v>1</v>
      </c>
      <c r="Z669" s="57">
        <v>44935</v>
      </c>
      <c r="AA669" t="s">
        <v>1172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4:34" x14ac:dyDescent="0.35">
      <c r="Z670" s="57">
        <v>44942</v>
      </c>
      <c r="AA670" t="s">
        <v>1190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4:34" x14ac:dyDescent="0.35">
      <c r="Y671">
        <v>2</v>
      </c>
      <c r="Z671" s="57">
        <v>44959</v>
      </c>
      <c r="AA671" t="s">
        <v>1236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5">
      <c r="Z672" t="s">
        <v>1250</v>
      </c>
      <c r="AA672" t="s">
        <v>1249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5:34" x14ac:dyDescent="0.35">
      <c r="Z673" t="s">
        <v>1272</v>
      </c>
      <c r="AA673" t="s">
        <v>1271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5:34" x14ac:dyDescent="0.35">
      <c r="Y674">
        <v>3</v>
      </c>
      <c r="Z674" t="s">
        <v>1317</v>
      </c>
      <c r="AA674" t="s">
        <v>1318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5:34" x14ac:dyDescent="0.35">
      <c r="Z675" t="s">
        <v>1340</v>
      </c>
      <c r="AA675" t="s">
        <v>1339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5:34" x14ac:dyDescent="0.35">
      <c r="Z676" t="s">
        <v>1350</v>
      </c>
      <c r="AA676" t="s">
        <v>1349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5:34" x14ac:dyDescent="0.35">
      <c r="Y677">
        <v>5</v>
      </c>
      <c r="Z677" s="57">
        <v>45063</v>
      </c>
      <c r="AA677" t="s">
        <v>1550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5:34" x14ac:dyDescent="0.35">
      <c r="Y678">
        <v>6</v>
      </c>
      <c r="Z678" s="57">
        <v>45099</v>
      </c>
      <c r="AA678" t="s">
        <v>1648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5:34" x14ac:dyDescent="0.35">
      <c r="Z679" s="57">
        <v>45105</v>
      </c>
      <c r="AA679" t="s">
        <v>1664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5:34" x14ac:dyDescent="0.35">
      <c r="Y680">
        <v>7</v>
      </c>
      <c r="Z680" s="57">
        <v>45118</v>
      </c>
      <c r="AA680" t="s">
        <v>1718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5:34" x14ac:dyDescent="0.35">
      <c r="Z681" s="57">
        <v>45124</v>
      </c>
      <c r="AA681" t="s">
        <v>1722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5:34" x14ac:dyDescent="0.35">
      <c r="Z682" s="57">
        <v>45134</v>
      </c>
      <c r="AA682" t="s">
        <v>1734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5:34" x14ac:dyDescent="0.35">
      <c r="Y683">
        <v>8</v>
      </c>
      <c r="Z683" s="57">
        <v>45163</v>
      </c>
      <c r="AA683" t="s">
        <v>1829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5:34" x14ac:dyDescent="0.35">
      <c r="Y684">
        <v>9</v>
      </c>
      <c r="Z684" s="57">
        <v>45176</v>
      </c>
      <c r="AA684" t="s">
        <v>1888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5:34" x14ac:dyDescent="0.35">
      <c r="Y685">
        <v>10</v>
      </c>
      <c r="Z685" s="57">
        <v>45203</v>
      </c>
      <c r="AA685" t="s">
        <v>1992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5:34" x14ac:dyDescent="0.35">
      <c r="Z686" s="57">
        <v>45224</v>
      </c>
      <c r="AA686" t="s">
        <v>2028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5:34" x14ac:dyDescent="0.35">
      <c r="Y687">
        <v>11</v>
      </c>
      <c r="Z687" s="57">
        <v>45237</v>
      </c>
      <c r="AA687" t="s">
        <v>2153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5:34" x14ac:dyDescent="0.35">
      <c r="Z688" s="57">
        <v>45255</v>
      </c>
      <c r="AA688" t="s">
        <v>2170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4:34" x14ac:dyDescent="0.35">
      <c r="Y689">
        <v>12</v>
      </c>
      <c r="Z689" s="57">
        <v>45262</v>
      </c>
      <c r="AA689" t="s">
        <v>2180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4:34" x14ac:dyDescent="0.35">
      <c r="Z690" s="57">
        <v>45267</v>
      </c>
      <c r="AA690" t="s">
        <v>2183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4:34" x14ac:dyDescent="0.35">
      <c r="Z691" s="57">
        <v>45275</v>
      </c>
      <c r="AA691" t="s">
        <v>2192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4:34" x14ac:dyDescent="0.35">
      <c r="Z692" s="57">
        <v>45278</v>
      </c>
      <c r="AA692" t="s">
        <v>2198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4:34" x14ac:dyDescent="0.35">
      <c r="Z693" s="57">
        <v>45282</v>
      </c>
      <c r="AA693" t="s">
        <v>2208</v>
      </c>
      <c r="AB693" s="18">
        <v>2145.5</v>
      </c>
      <c r="AC693" s="18"/>
      <c r="AD693" s="18"/>
      <c r="AE693" s="18"/>
      <c r="AF693" s="18"/>
      <c r="AG693" s="18"/>
      <c r="AH693" s="18">
        <v>2145.5</v>
      </c>
    </row>
    <row r="694" spans="24:34" x14ac:dyDescent="0.35">
      <c r="Z694" s="57">
        <v>45290</v>
      </c>
      <c r="AA694" t="s">
        <v>2213</v>
      </c>
      <c r="AB694" s="18">
        <v>2423</v>
      </c>
      <c r="AC694" s="18"/>
      <c r="AD694" s="18"/>
      <c r="AE694" s="18"/>
      <c r="AF694" s="18"/>
      <c r="AG694" s="18"/>
      <c r="AH694" s="18">
        <v>2423</v>
      </c>
    </row>
    <row r="695" spans="24:34" x14ac:dyDescent="0.35">
      <c r="Y695">
        <v>4</v>
      </c>
      <c r="Z695" t="s">
        <v>1403</v>
      </c>
      <c r="AA695" t="s">
        <v>1406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4:34" x14ac:dyDescent="0.35">
      <c r="Z696" t="s">
        <v>1428</v>
      </c>
      <c r="AA696" t="s">
        <v>1427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4:34" x14ac:dyDescent="0.35">
      <c r="Z697" t="s">
        <v>1439</v>
      </c>
      <c r="AA697" t="s">
        <v>1438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4:34" x14ac:dyDescent="0.35">
      <c r="Z698" t="s">
        <v>1466</v>
      </c>
      <c r="AA698" t="s">
        <v>1465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4:34" x14ac:dyDescent="0.35">
      <c r="X699">
        <v>2024</v>
      </c>
      <c r="Y699">
        <v>1</v>
      </c>
      <c r="Z699" s="57">
        <v>45296</v>
      </c>
      <c r="AA699" t="s">
        <v>2272</v>
      </c>
      <c r="AB699" s="18">
        <v>2388</v>
      </c>
      <c r="AC699" s="18"/>
      <c r="AD699" s="18"/>
      <c r="AE699" s="18"/>
      <c r="AF699" s="18"/>
      <c r="AG699" s="18"/>
      <c r="AH699" s="18">
        <v>2388</v>
      </c>
    </row>
    <row r="700" spans="24:34" x14ac:dyDescent="0.35">
      <c r="Z700" s="57">
        <v>45306</v>
      </c>
      <c r="AA700" t="s">
        <v>2281</v>
      </c>
      <c r="AB700" s="18">
        <v>2700.5</v>
      </c>
      <c r="AC700" s="18"/>
      <c r="AD700" s="18"/>
      <c r="AE700" s="18"/>
      <c r="AF700" s="18"/>
      <c r="AG700" s="18"/>
      <c r="AH700" s="18">
        <v>2700.5</v>
      </c>
    </row>
    <row r="701" spans="24:34" x14ac:dyDescent="0.35">
      <c r="Y701">
        <v>2</v>
      </c>
      <c r="Z701" s="57">
        <v>45338</v>
      </c>
      <c r="AA701" t="s">
        <v>2356</v>
      </c>
      <c r="AB701" s="18">
        <v>2405.1</v>
      </c>
      <c r="AC701" s="18"/>
      <c r="AD701" s="18"/>
      <c r="AE701" s="18"/>
      <c r="AF701" s="18"/>
      <c r="AG701" s="18"/>
      <c r="AH701" s="18">
        <v>2405.1</v>
      </c>
    </row>
    <row r="702" spans="24:34" x14ac:dyDescent="0.35">
      <c r="Y702">
        <v>3</v>
      </c>
      <c r="Z702" s="57">
        <v>45352</v>
      </c>
      <c r="AA702" t="s">
        <v>2423</v>
      </c>
      <c r="AB702" s="18">
        <v>2613</v>
      </c>
      <c r="AC702" s="18"/>
      <c r="AD702" s="18"/>
      <c r="AE702" s="18"/>
      <c r="AF702" s="18"/>
      <c r="AG702" s="18"/>
      <c r="AH702" s="18">
        <v>2613</v>
      </c>
    </row>
    <row r="703" spans="24:34" x14ac:dyDescent="0.35">
      <c r="Z703" s="57">
        <v>45381</v>
      </c>
      <c r="AA703" t="s">
        <v>2455</v>
      </c>
      <c r="AB703" s="18">
        <v>2665.5</v>
      </c>
      <c r="AC703" s="18"/>
      <c r="AD703" s="18"/>
      <c r="AE703" s="18"/>
      <c r="AF703" s="18"/>
      <c r="AG703" s="18"/>
      <c r="AH703" s="18">
        <v>2665.5</v>
      </c>
    </row>
    <row r="704" spans="24:34" x14ac:dyDescent="0.35">
      <c r="Y704">
        <v>5</v>
      </c>
      <c r="Z704" s="57">
        <v>45432</v>
      </c>
      <c r="AA704" t="s">
        <v>2566</v>
      </c>
      <c r="AB704" s="18">
        <v>2722.5</v>
      </c>
      <c r="AC704" s="18"/>
      <c r="AD704" s="18"/>
      <c r="AE704" s="18"/>
      <c r="AF704" s="18"/>
      <c r="AG704" s="18"/>
      <c r="AH704" s="18">
        <v>2722.5</v>
      </c>
    </row>
    <row r="705" spans="23:34" x14ac:dyDescent="0.35">
      <c r="Z705" s="57">
        <v>45437</v>
      </c>
      <c r="AA705" t="s">
        <v>2567</v>
      </c>
      <c r="AB705" s="18">
        <v>2410</v>
      </c>
      <c r="AC705" s="18"/>
      <c r="AD705" s="18"/>
      <c r="AE705" s="18"/>
      <c r="AF705" s="18"/>
      <c r="AG705" s="18"/>
      <c r="AH705" s="18">
        <v>2410</v>
      </c>
    </row>
    <row r="706" spans="23:34" x14ac:dyDescent="0.35">
      <c r="Y706">
        <v>6</v>
      </c>
      <c r="Z706" s="57">
        <v>45444</v>
      </c>
      <c r="AA706" t="s">
        <v>2636</v>
      </c>
      <c r="AB706" s="18">
        <v>2410</v>
      </c>
      <c r="AC706" s="18"/>
      <c r="AD706" s="18"/>
      <c r="AE706" s="18"/>
      <c r="AF706" s="18"/>
      <c r="AG706" s="18"/>
      <c r="AH706" s="18">
        <v>2410</v>
      </c>
    </row>
    <row r="707" spans="23:34" x14ac:dyDescent="0.35">
      <c r="Y707">
        <v>4</v>
      </c>
      <c r="Z707" s="57">
        <v>45390</v>
      </c>
      <c r="AA707" t="s">
        <v>2510</v>
      </c>
      <c r="AB707" s="18">
        <v>2665.5</v>
      </c>
      <c r="AC707" s="18"/>
      <c r="AD707" s="18"/>
      <c r="AE707" s="18"/>
      <c r="AF707" s="18"/>
      <c r="AG707" s="18"/>
      <c r="AH707" s="18">
        <v>2665.5</v>
      </c>
    </row>
    <row r="708" spans="23:34" x14ac:dyDescent="0.35">
      <c r="Z708" s="57">
        <v>45407</v>
      </c>
      <c r="AA708" t="s">
        <v>2518</v>
      </c>
      <c r="AB708" s="18">
        <v>3180.5</v>
      </c>
      <c r="AC708" s="18"/>
      <c r="AD708" s="18"/>
      <c r="AE708" s="18"/>
      <c r="AF708" s="18"/>
      <c r="AG708" s="18"/>
      <c r="AH708" s="18">
        <v>3180.5</v>
      </c>
    </row>
    <row r="709" spans="23:34" x14ac:dyDescent="0.35">
      <c r="W709" s="36" t="s">
        <v>500</v>
      </c>
      <c r="X709" s="36"/>
      <c r="Y709" s="36"/>
      <c r="Z709" s="36"/>
      <c r="AA709" s="36"/>
      <c r="AB709" s="37">
        <v>30729.1</v>
      </c>
      <c r="AC709" s="37"/>
      <c r="AD709" s="37"/>
      <c r="AE709" s="37"/>
      <c r="AF709" s="37"/>
      <c r="AG709" s="37"/>
      <c r="AH709" s="37">
        <v>30729.1</v>
      </c>
    </row>
    <row r="710" spans="23:34" x14ac:dyDescent="0.35">
      <c r="W710" t="s">
        <v>637</v>
      </c>
      <c r="X710">
        <v>2022</v>
      </c>
      <c r="Y710">
        <v>3</v>
      </c>
      <c r="Z710" s="57">
        <v>44628</v>
      </c>
      <c r="AA710" t="s">
        <v>634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Z711" s="57">
        <v>44629</v>
      </c>
      <c r="AA711" t="s">
        <v>642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5">
      <c r="Z712" s="57">
        <v>44632</v>
      </c>
      <c r="AA712" t="s">
        <v>644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Y713">
        <v>5</v>
      </c>
      <c r="Z713" s="57">
        <v>44693</v>
      </c>
      <c r="AA713" t="s">
        <v>769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Y714">
        <v>6</v>
      </c>
      <c r="Z714" s="57">
        <v>44715</v>
      </c>
      <c r="AA714" t="s">
        <v>827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Z715" s="57">
        <v>44721</v>
      </c>
      <c r="AA715" t="s">
        <v>832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Y716">
        <v>9</v>
      </c>
      <c r="Z716" s="57">
        <v>44830</v>
      </c>
      <c r="AA716" t="s">
        <v>952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AA717" t="s">
        <v>953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Y718">
        <v>11</v>
      </c>
      <c r="Z718" s="57">
        <v>44872</v>
      </c>
      <c r="AA718" t="s">
        <v>1055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5">
      <c r="Y719">
        <v>12</v>
      </c>
      <c r="Z719" s="57">
        <v>44896</v>
      </c>
      <c r="AA719" t="s">
        <v>1108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5">
      <c r="Z720" s="57">
        <v>44900</v>
      </c>
      <c r="AA720" t="s">
        <v>1116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4:34" x14ac:dyDescent="0.35">
      <c r="Z721" s="57">
        <v>44902</v>
      </c>
      <c r="AA721" t="s">
        <v>1120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4:34" x14ac:dyDescent="0.35">
      <c r="Z722" s="57">
        <v>44917</v>
      </c>
      <c r="AA722" t="s">
        <v>1130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4:34" x14ac:dyDescent="0.35">
      <c r="Y723">
        <v>4</v>
      </c>
      <c r="Z723" s="57">
        <v>44652</v>
      </c>
      <c r="AA723" t="s">
        <v>684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4:34" x14ac:dyDescent="0.35">
      <c r="Z724" s="57">
        <v>44663</v>
      </c>
      <c r="AA724" t="s">
        <v>691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4:34" x14ac:dyDescent="0.35">
      <c r="X725">
        <v>2023</v>
      </c>
      <c r="Y725">
        <v>1</v>
      </c>
      <c r="Z725" s="57">
        <v>44938</v>
      </c>
      <c r="AA725" t="s">
        <v>1182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4:34" x14ac:dyDescent="0.35">
      <c r="Z726" s="57">
        <v>44944</v>
      </c>
      <c r="AA726" t="s">
        <v>1191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4:34" x14ac:dyDescent="0.35">
      <c r="Z727" s="57">
        <v>44956</v>
      </c>
      <c r="AA727" t="s">
        <v>1205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4:34" x14ac:dyDescent="0.35">
      <c r="Y728">
        <v>2</v>
      </c>
      <c r="Z728" t="s">
        <v>1240</v>
      </c>
      <c r="AA728" t="s">
        <v>1239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4:34" x14ac:dyDescent="0.35">
      <c r="Z729" t="s">
        <v>1246</v>
      </c>
      <c r="AA729" t="s">
        <v>1248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4:34" x14ac:dyDescent="0.35">
      <c r="Z730" t="s">
        <v>1264</v>
      </c>
      <c r="AA730" t="s">
        <v>1268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4:34" x14ac:dyDescent="0.35">
      <c r="Y731">
        <v>3</v>
      </c>
      <c r="Z731" t="s">
        <v>1301</v>
      </c>
      <c r="AA731" t="s">
        <v>1282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4:34" x14ac:dyDescent="0.35">
      <c r="Y732">
        <v>7</v>
      </c>
      <c r="Z732" s="57">
        <v>45111</v>
      </c>
      <c r="AA732" t="s">
        <v>1710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4:34" x14ac:dyDescent="0.35">
      <c r="Y733">
        <v>9</v>
      </c>
      <c r="Z733" s="57">
        <v>45187</v>
      </c>
      <c r="AA733" t="s">
        <v>1905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4:34" x14ac:dyDescent="0.35">
      <c r="Y734">
        <v>10</v>
      </c>
      <c r="Z734" s="57">
        <v>45205</v>
      </c>
      <c r="AA734" t="s">
        <v>1996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4:34" x14ac:dyDescent="0.35">
      <c r="Z735" s="57">
        <v>45209</v>
      </c>
      <c r="AA735" t="s">
        <v>2003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4:34" x14ac:dyDescent="0.35">
      <c r="Z736" t="s">
        <v>2009</v>
      </c>
      <c r="AA736" t="s">
        <v>2011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5">
      <c r="Y737">
        <v>12</v>
      </c>
      <c r="Z737" s="57">
        <v>45268</v>
      </c>
      <c r="AA737" t="s">
        <v>2184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AA738" t="s">
        <v>2185</v>
      </c>
      <c r="AB738" s="18">
        <v>514.19999999999982</v>
      </c>
      <c r="AC738" s="18"/>
      <c r="AD738" s="18"/>
      <c r="AE738" s="18"/>
      <c r="AF738" s="18"/>
      <c r="AG738" s="18"/>
      <c r="AH738" s="18">
        <v>514.19999999999982</v>
      </c>
    </row>
    <row r="739" spans="23:34" x14ac:dyDescent="0.35">
      <c r="Z739" s="57">
        <v>45279</v>
      </c>
      <c r="AA739" t="s">
        <v>2201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AA740" t="s">
        <v>2265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5">
      <c r="Y741">
        <v>4</v>
      </c>
      <c r="Z741" s="57">
        <v>45019</v>
      </c>
      <c r="AA741" t="s">
        <v>1391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Z742" t="s">
        <v>1414</v>
      </c>
      <c r="AA742" t="s">
        <v>1413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Z743" s="57">
        <v>45030</v>
      </c>
      <c r="AA743" t="s">
        <v>1432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W744" s="36" t="s">
        <v>641</v>
      </c>
      <c r="X744" s="36"/>
      <c r="Y744" s="36"/>
      <c r="Z744" s="36"/>
      <c r="AA744" s="36"/>
      <c r="AB744" s="37">
        <v>514.19999999999982</v>
      </c>
      <c r="AC744" s="37"/>
      <c r="AD744" s="37"/>
      <c r="AE744" s="37"/>
      <c r="AF744" s="37"/>
      <c r="AG744" s="37"/>
      <c r="AH744" s="37">
        <v>514.19999999999982</v>
      </c>
    </row>
    <row r="745" spans="23:34" x14ac:dyDescent="0.35">
      <c r="W745" t="s">
        <v>665</v>
      </c>
      <c r="X745">
        <v>2022</v>
      </c>
      <c r="Y745">
        <v>3</v>
      </c>
      <c r="Z745" s="57">
        <v>44651</v>
      </c>
      <c r="AA745" t="s">
        <v>663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Y746">
        <v>5</v>
      </c>
      <c r="Z746" s="57">
        <v>44687</v>
      </c>
      <c r="AA746" t="s">
        <v>763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Y747">
        <v>6</v>
      </c>
      <c r="Z747" s="57">
        <v>44725</v>
      </c>
      <c r="AA747" t="s">
        <v>835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Y748">
        <v>4</v>
      </c>
      <c r="Z748" s="57">
        <v>44667</v>
      </c>
      <c r="AA748" t="s">
        <v>697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5">
      <c r="Z749" t="s">
        <v>721</v>
      </c>
      <c r="AA749" t="s">
        <v>720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Z750" s="57">
        <v>44680</v>
      </c>
      <c r="AA750" t="s">
        <v>728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X751">
        <v>2023</v>
      </c>
      <c r="Y751">
        <v>1</v>
      </c>
      <c r="Z751" s="57">
        <v>44932</v>
      </c>
      <c r="AA751" t="s">
        <v>1170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Z752" s="57">
        <v>44935</v>
      </c>
      <c r="AA752" t="s">
        <v>1173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Z753" s="57">
        <v>44937</v>
      </c>
      <c r="AA753" t="s">
        <v>1179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Z754" s="57">
        <v>44939</v>
      </c>
      <c r="AA754" t="s">
        <v>1183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Y755">
        <v>6</v>
      </c>
      <c r="Z755" s="57">
        <v>45084</v>
      </c>
      <c r="AA755" t="s">
        <v>1613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W756" s="36" t="s">
        <v>679</v>
      </c>
      <c r="X756" s="36"/>
      <c r="Y756" s="36"/>
      <c r="Z756" s="36"/>
      <c r="AA756" s="36"/>
      <c r="AB756" s="37">
        <v>0</v>
      </c>
      <c r="AC756" s="37"/>
      <c r="AD756" s="37"/>
      <c r="AE756" s="37"/>
      <c r="AF756" s="37"/>
      <c r="AG756" s="37"/>
      <c r="AH756" s="37">
        <v>0</v>
      </c>
    </row>
    <row r="757" spans="23:34" x14ac:dyDescent="0.35">
      <c r="W757" t="s">
        <v>709</v>
      </c>
      <c r="X757">
        <v>2022</v>
      </c>
      <c r="Y757">
        <v>4</v>
      </c>
      <c r="Z757" s="57">
        <v>44671</v>
      </c>
      <c r="AA757" t="s">
        <v>699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Z758" s="57">
        <v>44672</v>
      </c>
      <c r="AA758" t="s">
        <v>701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W759" s="36" t="s">
        <v>754</v>
      </c>
      <c r="X759" s="36"/>
      <c r="Y759" s="36"/>
      <c r="Z759" s="36"/>
      <c r="AA759" s="36"/>
      <c r="AB759" s="37">
        <v>0</v>
      </c>
      <c r="AC759" s="37"/>
      <c r="AD759" s="37"/>
      <c r="AE759" s="37"/>
      <c r="AF759" s="37"/>
      <c r="AG759" s="37"/>
      <c r="AH759" s="37">
        <v>0</v>
      </c>
    </row>
    <row r="760" spans="23:34" x14ac:dyDescent="0.35">
      <c r="W760" t="s">
        <v>773</v>
      </c>
      <c r="X760">
        <v>2022</v>
      </c>
      <c r="Y760">
        <v>5</v>
      </c>
      <c r="Z760" s="57">
        <v>44693</v>
      </c>
      <c r="AA760" t="s">
        <v>774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5">
      <c r="Y761">
        <v>4</v>
      </c>
      <c r="Z761" s="57">
        <v>44660</v>
      </c>
      <c r="AA761" t="s">
        <v>690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Z762" s="57">
        <v>44664</v>
      </c>
      <c r="AA762" t="s">
        <v>692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Z763" s="57">
        <v>44666</v>
      </c>
      <c r="AA763" t="s">
        <v>695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W764" s="36" t="s">
        <v>798</v>
      </c>
      <c r="X764" s="36"/>
      <c r="Y764" s="36"/>
      <c r="Z764" s="36"/>
      <c r="AA764" s="36"/>
      <c r="AB764" s="37">
        <v>0</v>
      </c>
      <c r="AC764" s="37"/>
      <c r="AD764" s="37"/>
      <c r="AE764" s="37"/>
      <c r="AF764" s="37"/>
      <c r="AG764" s="37"/>
      <c r="AH764" s="37">
        <v>0</v>
      </c>
    </row>
    <row r="765" spans="23:34" x14ac:dyDescent="0.35">
      <c r="W765" t="s">
        <v>784</v>
      </c>
      <c r="X765">
        <v>2022</v>
      </c>
      <c r="Y765">
        <v>5</v>
      </c>
      <c r="Z765" s="57">
        <v>44702</v>
      </c>
      <c r="AA765" t="s">
        <v>788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Y766">
        <v>8</v>
      </c>
      <c r="Z766" s="57">
        <v>44782</v>
      </c>
      <c r="AA766" t="s">
        <v>898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Y767">
        <v>10</v>
      </c>
      <c r="Z767" s="57">
        <v>44851</v>
      </c>
      <c r="AA767" t="s">
        <v>1004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Y768">
        <v>12</v>
      </c>
      <c r="Z768" t="s">
        <v>1124</v>
      </c>
      <c r="AA768" t="s">
        <v>1125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X769">
        <v>2023</v>
      </c>
      <c r="Y769">
        <v>3</v>
      </c>
      <c r="Z769" t="s">
        <v>1359</v>
      </c>
      <c r="AA769" t="s">
        <v>1358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Y770">
        <v>12</v>
      </c>
      <c r="Z770" s="57">
        <v>45281</v>
      </c>
      <c r="AA770" t="s">
        <v>2205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Z771" s="57">
        <v>45282</v>
      </c>
      <c r="AA771" t="s">
        <v>2207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X772">
        <v>2024</v>
      </c>
      <c r="Y772">
        <v>2</v>
      </c>
      <c r="Z772" s="57">
        <v>45328</v>
      </c>
      <c r="AA772" t="s">
        <v>2351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Z773" s="57">
        <v>45342</v>
      </c>
      <c r="AA773" t="s">
        <v>2359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Z774" s="57">
        <v>45349</v>
      </c>
      <c r="AA774" t="s">
        <v>2371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Y775">
        <v>3</v>
      </c>
      <c r="Z775" s="57">
        <v>45358</v>
      </c>
      <c r="AA775" t="s">
        <v>2431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Y776">
        <v>5</v>
      </c>
      <c r="Z776" s="57">
        <v>45419</v>
      </c>
      <c r="AA776" t="s">
        <v>2553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Y777">
        <v>8</v>
      </c>
      <c r="Z777" s="57">
        <v>45511</v>
      </c>
      <c r="AA777" t="s">
        <v>2853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X778">
        <v>2025</v>
      </c>
      <c r="Y778">
        <v>3</v>
      </c>
      <c r="Z778" s="57">
        <v>45735</v>
      </c>
      <c r="AA778" t="s">
        <v>3538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W779" s="36" t="s">
        <v>799</v>
      </c>
      <c r="X779" s="36"/>
      <c r="Y779" s="36"/>
      <c r="Z779" s="36"/>
      <c r="AA779" s="36"/>
      <c r="AB779" s="37">
        <v>0</v>
      </c>
      <c r="AC779" s="37"/>
      <c r="AD779" s="37"/>
      <c r="AE779" s="37"/>
      <c r="AF779" s="37"/>
      <c r="AG779" s="37"/>
      <c r="AH779" s="37">
        <v>0</v>
      </c>
    </row>
    <row r="780" spans="23:34" x14ac:dyDescent="0.35">
      <c r="W780" t="s">
        <v>859</v>
      </c>
      <c r="X780">
        <v>2022</v>
      </c>
      <c r="Y780">
        <v>7</v>
      </c>
      <c r="Z780" s="57">
        <v>44756</v>
      </c>
      <c r="AA780" t="s">
        <v>861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5">
      <c r="Y781">
        <v>8</v>
      </c>
      <c r="Z781" s="57">
        <v>44777</v>
      </c>
      <c r="AA781" t="s">
        <v>891</v>
      </c>
      <c r="AB781" s="18">
        <v>0.20000000000004547</v>
      </c>
      <c r="AC781" s="18"/>
      <c r="AD781" s="18"/>
      <c r="AE781" s="18"/>
      <c r="AF781" s="18"/>
      <c r="AG781" s="18"/>
      <c r="AH781" s="18">
        <v>0.20000000000004547</v>
      </c>
    </row>
    <row r="782" spans="23:34" x14ac:dyDescent="0.35">
      <c r="Z782" s="57">
        <v>44796</v>
      </c>
      <c r="AA782" t="s">
        <v>909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Z783" s="57">
        <v>44798</v>
      </c>
      <c r="AA783" t="s">
        <v>914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5">
      <c r="Y784">
        <v>9</v>
      </c>
      <c r="Z784" s="57">
        <v>44832</v>
      </c>
      <c r="AA784" t="s">
        <v>955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Y785">
        <v>11</v>
      </c>
      <c r="Z785" s="57">
        <v>44879</v>
      </c>
      <c r="AA785" t="s">
        <v>1065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X786">
        <v>2023</v>
      </c>
      <c r="Y786">
        <v>2</v>
      </c>
      <c r="Z786" t="s">
        <v>1278</v>
      </c>
      <c r="AA786" t="s">
        <v>1276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5">
      <c r="Y787">
        <v>5</v>
      </c>
      <c r="Z787" s="57">
        <v>45052</v>
      </c>
      <c r="AA787" t="s">
        <v>1534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Y788">
        <v>7</v>
      </c>
      <c r="Z788" s="57">
        <v>45113</v>
      </c>
      <c r="AA788" t="s">
        <v>1711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Y789">
        <v>11</v>
      </c>
      <c r="Z789" s="57">
        <v>45257</v>
      </c>
      <c r="AA789" t="s">
        <v>2171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5">
      <c r="Y790">
        <v>4</v>
      </c>
      <c r="Z790" s="57">
        <v>45020</v>
      </c>
      <c r="AA790" t="s">
        <v>1400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5">
      <c r="Z791" t="s">
        <v>1401</v>
      </c>
      <c r="AA791" t="s">
        <v>1400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5">
      <c r="X792">
        <v>2024</v>
      </c>
      <c r="Y792">
        <v>6</v>
      </c>
      <c r="Z792" s="57">
        <v>45455</v>
      </c>
      <c r="AA792" t="s">
        <v>2644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5">
      <c r="Y793">
        <v>7</v>
      </c>
      <c r="Z793" s="57">
        <v>45475</v>
      </c>
      <c r="AA793" t="s">
        <v>2750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5">
      <c r="Z794" s="57">
        <v>45502</v>
      </c>
      <c r="AA794" t="s">
        <v>2771</v>
      </c>
      <c r="AB794" s="18">
        <v>6023.3</v>
      </c>
      <c r="AC794" s="18"/>
      <c r="AD794" s="18"/>
      <c r="AE794" s="18"/>
      <c r="AF794" s="18"/>
      <c r="AG794" s="18"/>
      <c r="AH794" s="18">
        <v>6023.3</v>
      </c>
    </row>
    <row r="795" spans="23:34" x14ac:dyDescent="0.35">
      <c r="Y795">
        <v>8</v>
      </c>
      <c r="Z795" s="57">
        <v>45525</v>
      </c>
      <c r="AA795" t="s">
        <v>2867</v>
      </c>
      <c r="AB795" s="18">
        <v>8026.4</v>
      </c>
      <c r="AC795" s="18"/>
      <c r="AD795" s="18"/>
      <c r="AE795" s="18"/>
      <c r="AF795" s="18"/>
      <c r="AG795" s="18"/>
      <c r="AH795" s="18">
        <v>8026.4</v>
      </c>
    </row>
    <row r="796" spans="23:34" x14ac:dyDescent="0.35">
      <c r="X796">
        <v>2025</v>
      </c>
      <c r="Y796">
        <v>1</v>
      </c>
      <c r="Z796" s="57">
        <v>45664</v>
      </c>
      <c r="AA796" t="s">
        <v>3338</v>
      </c>
      <c r="AB796" s="18">
        <v>6518.2</v>
      </c>
      <c r="AC796" s="18"/>
      <c r="AD796" s="18"/>
      <c r="AE796" s="18"/>
      <c r="AF796" s="18"/>
      <c r="AG796" s="18"/>
      <c r="AH796" s="18">
        <v>6518.2</v>
      </c>
    </row>
    <row r="797" spans="23:34" x14ac:dyDescent="0.35">
      <c r="Z797" s="57">
        <v>45678</v>
      </c>
      <c r="AA797" t="s">
        <v>3353</v>
      </c>
      <c r="AB797" s="18">
        <v>5710.7</v>
      </c>
      <c r="AC797" s="18"/>
      <c r="AD797" s="18"/>
      <c r="AE797" s="18"/>
      <c r="AF797" s="18"/>
      <c r="AG797" s="18"/>
      <c r="AH797" s="18">
        <v>5710.7</v>
      </c>
    </row>
    <row r="798" spans="23:34" x14ac:dyDescent="0.35">
      <c r="W798" s="36" t="s">
        <v>874</v>
      </c>
      <c r="X798" s="36"/>
      <c r="Y798" s="36"/>
      <c r="Z798" s="36"/>
      <c r="AA798" s="36"/>
      <c r="AB798" s="37">
        <v>26278.799999999999</v>
      </c>
      <c r="AC798" s="37"/>
      <c r="AD798" s="37"/>
      <c r="AE798" s="37"/>
      <c r="AF798" s="37"/>
      <c r="AG798" s="37"/>
      <c r="AH798" s="37">
        <v>26278.799999999999</v>
      </c>
    </row>
    <row r="799" spans="23:34" x14ac:dyDescent="0.35">
      <c r="W799" t="s">
        <v>958</v>
      </c>
      <c r="X799">
        <v>2022</v>
      </c>
      <c r="Y799">
        <v>9</v>
      </c>
      <c r="Z799" s="57">
        <v>44813</v>
      </c>
      <c r="AA799" t="s">
        <v>930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5">
      <c r="Z800" s="57">
        <v>44832</v>
      </c>
      <c r="AA800" t="s">
        <v>956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5">
      <c r="X801">
        <v>2023</v>
      </c>
      <c r="Y801">
        <v>1</v>
      </c>
      <c r="Z801" s="57">
        <v>44940</v>
      </c>
      <c r="AA801" t="s">
        <v>1188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5">
      <c r="W802" s="36" t="s">
        <v>985</v>
      </c>
      <c r="X802" s="36"/>
      <c r="Y802" s="36"/>
      <c r="Z802" s="36"/>
      <c r="AA802" s="36"/>
      <c r="AB802" s="37">
        <v>0</v>
      </c>
      <c r="AC802" s="37"/>
      <c r="AD802" s="37"/>
      <c r="AE802" s="37"/>
      <c r="AF802" s="37"/>
      <c r="AG802" s="37"/>
      <c r="AH802" s="37">
        <v>0</v>
      </c>
    </row>
    <row r="803" spans="23:34" x14ac:dyDescent="0.35">
      <c r="W803" t="s">
        <v>1044</v>
      </c>
      <c r="X803" t="s">
        <v>1763</v>
      </c>
      <c r="Y803" t="s">
        <v>1763</v>
      </c>
      <c r="Z803" s="57">
        <v>44788</v>
      </c>
      <c r="AA803" t="s">
        <v>900</v>
      </c>
      <c r="AB803" s="18"/>
      <c r="AC803" s="18"/>
      <c r="AD803" s="18"/>
      <c r="AE803" s="18"/>
      <c r="AF803" s="18">
        <v>0</v>
      </c>
      <c r="AG803" s="18"/>
      <c r="AH803" s="18">
        <v>0</v>
      </c>
    </row>
    <row r="804" spans="23:34" x14ac:dyDescent="0.35">
      <c r="Z804" s="57">
        <v>45220</v>
      </c>
      <c r="AA804" t="s">
        <v>2019</v>
      </c>
      <c r="AB804" s="18"/>
      <c r="AC804" s="18"/>
      <c r="AD804" s="18"/>
      <c r="AE804" s="18"/>
      <c r="AF804" s="18">
        <v>0</v>
      </c>
      <c r="AG804" s="18"/>
      <c r="AH804" s="18">
        <v>0</v>
      </c>
    </row>
    <row r="805" spans="23:34" x14ac:dyDescent="0.35">
      <c r="W805" s="36" t="s">
        <v>1045</v>
      </c>
      <c r="X805" s="36"/>
      <c r="Y805" s="36"/>
      <c r="Z805" s="36"/>
      <c r="AA805" s="36"/>
      <c r="AB805" s="37"/>
      <c r="AC805" s="37"/>
      <c r="AD805" s="37"/>
      <c r="AE805" s="37"/>
      <c r="AF805" s="37">
        <v>0</v>
      </c>
      <c r="AG805" s="37"/>
      <c r="AH805" s="37">
        <v>0</v>
      </c>
    </row>
    <row r="806" spans="23:34" x14ac:dyDescent="0.35">
      <c r="W806" t="s">
        <v>1051</v>
      </c>
      <c r="X806">
        <v>2022</v>
      </c>
      <c r="Y806">
        <v>11</v>
      </c>
      <c r="Z806" s="57">
        <v>44870</v>
      </c>
      <c r="AA806" t="s">
        <v>1053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5">
      <c r="Z807" t="s">
        <v>1070</v>
      </c>
      <c r="AA807" t="s">
        <v>1071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5">
      <c r="Y808">
        <v>12</v>
      </c>
      <c r="Z808" s="57">
        <v>44896</v>
      </c>
      <c r="AA808" t="s">
        <v>1106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5">
      <c r="W809" s="36" t="s">
        <v>1088</v>
      </c>
      <c r="X809" s="36"/>
      <c r="Y809" s="36"/>
      <c r="Z809" s="36"/>
      <c r="AA809" s="36"/>
      <c r="AB809" s="37">
        <v>0</v>
      </c>
      <c r="AC809" s="37"/>
      <c r="AD809" s="37"/>
      <c r="AE809" s="37"/>
      <c r="AF809" s="37"/>
      <c r="AG809" s="37"/>
      <c r="AH809" s="37">
        <v>0</v>
      </c>
    </row>
    <row r="810" spans="23:34" x14ac:dyDescent="0.35">
      <c r="W810" t="s">
        <v>1057</v>
      </c>
      <c r="X810">
        <v>2022</v>
      </c>
      <c r="Y810">
        <v>11</v>
      </c>
      <c r="Z810" s="57">
        <v>44873</v>
      </c>
      <c r="AA810" t="s">
        <v>1062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W811" s="36" t="s">
        <v>1089</v>
      </c>
      <c r="X811" s="36"/>
      <c r="Y811" s="36"/>
      <c r="Z811" s="36"/>
      <c r="AA811" s="36"/>
      <c r="AB811" s="37">
        <v>0</v>
      </c>
      <c r="AC811" s="37"/>
      <c r="AD811" s="37"/>
      <c r="AE811" s="37"/>
      <c r="AF811" s="37"/>
      <c r="AG811" s="37"/>
      <c r="AH811" s="37">
        <v>0</v>
      </c>
    </row>
    <row r="812" spans="23:34" x14ac:dyDescent="0.35">
      <c r="W812" t="s">
        <v>1101</v>
      </c>
      <c r="X812">
        <v>2022</v>
      </c>
      <c r="Y812">
        <v>11</v>
      </c>
      <c r="Z812" s="57">
        <v>44895</v>
      </c>
      <c r="AA812" t="s">
        <v>1096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W813" s="36" t="s">
        <v>1104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5">
      <c r="W814" t="s">
        <v>1100</v>
      </c>
      <c r="X814">
        <v>2022</v>
      </c>
      <c r="Y814">
        <v>11</v>
      </c>
      <c r="Z814" s="57">
        <v>44895</v>
      </c>
      <c r="AA814" t="s">
        <v>1097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W815" s="36" t="s">
        <v>1105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5">
      <c r="W816" t="s">
        <v>1196</v>
      </c>
      <c r="X816">
        <v>2023</v>
      </c>
      <c r="Y816">
        <v>1</v>
      </c>
      <c r="Z816" s="57">
        <v>44953</v>
      </c>
      <c r="AA816" t="s">
        <v>1203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5:34" x14ac:dyDescent="0.35">
      <c r="Y817">
        <v>2</v>
      </c>
      <c r="Z817" s="57">
        <v>44958</v>
      </c>
      <c r="AA817" t="s">
        <v>1234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5:34" x14ac:dyDescent="0.35">
      <c r="Z818" t="s">
        <v>1240</v>
      </c>
      <c r="AA818" t="s">
        <v>1244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5:34" x14ac:dyDescent="0.35">
      <c r="Y819">
        <v>3</v>
      </c>
      <c r="Z819" t="s">
        <v>1350</v>
      </c>
      <c r="AA819" t="s">
        <v>1353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5:34" x14ac:dyDescent="0.35">
      <c r="Z820" t="s">
        <v>1355</v>
      </c>
      <c r="AA820" t="s">
        <v>1354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5:34" x14ac:dyDescent="0.35">
      <c r="Z821" t="s">
        <v>1362</v>
      </c>
      <c r="AA821" t="s">
        <v>1363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5:34" x14ac:dyDescent="0.35">
      <c r="AA822" t="s">
        <v>1364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5:34" x14ac:dyDescent="0.35">
      <c r="Y823">
        <v>5</v>
      </c>
      <c r="Z823" s="57">
        <v>45048</v>
      </c>
      <c r="AA823" t="s">
        <v>1530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5:34" x14ac:dyDescent="0.35">
      <c r="Z824" s="57">
        <v>45054</v>
      </c>
      <c r="AA824" t="s">
        <v>1535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5:34" x14ac:dyDescent="0.35">
      <c r="Z825" t="s">
        <v>1552</v>
      </c>
      <c r="AA825" t="s">
        <v>1553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5:34" x14ac:dyDescent="0.35">
      <c r="Z826" s="57">
        <v>45066</v>
      </c>
      <c r="AA826" t="s">
        <v>1554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5:34" x14ac:dyDescent="0.35">
      <c r="Z827" s="57">
        <v>45076</v>
      </c>
      <c r="AA827" t="s">
        <v>1562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5:34" x14ac:dyDescent="0.35">
      <c r="Y828">
        <v>6</v>
      </c>
      <c r="Z828" t="s">
        <v>1611</v>
      </c>
      <c r="AA828" t="s">
        <v>1609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5:34" x14ac:dyDescent="0.35">
      <c r="Z829" s="57">
        <v>45086</v>
      </c>
      <c r="AA829" t="s">
        <v>1622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5:34" x14ac:dyDescent="0.35">
      <c r="Z830" t="s">
        <v>1625</v>
      </c>
      <c r="AA830" t="s">
        <v>1623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5:34" x14ac:dyDescent="0.35">
      <c r="Z831" s="57">
        <v>45092</v>
      </c>
      <c r="AA831" t="s">
        <v>1632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5:34" x14ac:dyDescent="0.35">
      <c r="Z832" s="57">
        <v>45097</v>
      </c>
      <c r="AA832" t="s">
        <v>1646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5">
      <c r="Z833" t="s">
        <v>1645</v>
      </c>
      <c r="AA833" t="s">
        <v>1644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5">
      <c r="Z834" s="57">
        <v>45099</v>
      </c>
      <c r="AA834" t="s">
        <v>1649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5">
      <c r="Z835" t="s">
        <v>1663</v>
      </c>
      <c r="AA835" t="s">
        <v>1662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5">
      <c r="Y836">
        <v>7</v>
      </c>
      <c r="Z836" s="57">
        <v>45110</v>
      </c>
      <c r="AA836" t="s">
        <v>1707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5">
      <c r="AA837" t="s">
        <v>1709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5">
      <c r="Z838" s="57">
        <v>45117</v>
      </c>
      <c r="AA838" t="s">
        <v>1717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5">
      <c r="Z839" t="s">
        <v>1721</v>
      </c>
      <c r="AA839" t="s">
        <v>1720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5">
      <c r="Z840" s="57">
        <v>45131</v>
      </c>
      <c r="AA840" t="s">
        <v>1729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5">
      <c r="Y841">
        <v>8</v>
      </c>
      <c r="Z841" s="57">
        <v>45139</v>
      </c>
      <c r="AA841" t="s">
        <v>1791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5">
      <c r="Z842" s="57">
        <v>45145</v>
      </c>
      <c r="AA842" t="s">
        <v>1807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5">
      <c r="Z843" s="57">
        <v>45152</v>
      </c>
      <c r="AA843" t="s">
        <v>1810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5">
      <c r="Z844" s="57">
        <v>45154</v>
      </c>
      <c r="AA844" t="s">
        <v>1816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5">
      <c r="Z845" s="57">
        <v>45161</v>
      </c>
      <c r="AA845" t="s">
        <v>1827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5">
      <c r="Z846" s="57">
        <v>45162</v>
      </c>
      <c r="AA846" t="s">
        <v>1828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5">
      <c r="Z847" s="57">
        <v>45166</v>
      </c>
      <c r="AA847" t="s">
        <v>1832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5">
      <c r="Y848">
        <v>9</v>
      </c>
      <c r="Z848" t="s">
        <v>1878</v>
      </c>
      <c r="AA848" t="s">
        <v>1879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5">
      <c r="Z849" s="57">
        <v>45174</v>
      </c>
      <c r="AA849" t="s">
        <v>1884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5">
      <c r="Z850" s="57">
        <v>45181</v>
      </c>
      <c r="AA850" t="s">
        <v>1897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5">
      <c r="Z851" s="57">
        <v>45195</v>
      </c>
      <c r="AA851" t="s">
        <v>1919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5">
      <c r="Z852" s="57">
        <v>45198</v>
      </c>
      <c r="AA852" t="s">
        <v>1924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3:34" x14ac:dyDescent="0.35">
      <c r="Y853">
        <v>10</v>
      </c>
      <c r="Z853" t="s">
        <v>2004</v>
      </c>
      <c r="AA853" t="s">
        <v>2007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5">
      <c r="Z854" s="57">
        <v>45226</v>
      </c>
      <c r="AA854" t="s">
        <v>2033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5">
      <c r="Y855">
        <v>11</v>
      </c>
      <c r="Z855" s="57">
        <v>45234</v>
      </c>
      <c r="AA855" t="s">
        <v>2150</v>
      </c>
      <c r="AB855" s="18">
        <v>2576.3000000000002</v>
      </c>
      <c r="AC855" s="18"/>
      <c r="AD855" s="18"/>
      <c r="AE855" s="18"/>
      <c r="AF855" s="18"/>
      <c r="AG855" s="18"/>
      <c r="AH855" s="18">
        <v>2576.3000000000002</v>
      </c>
    </row>
    <row r="856" spans="23:34" x14ac:dyDescent="0.35">
      <c r="Y856">
        <v>4</v>
      </c>
      <c r="Z856" s="57">
        <v>45019</v>
      </c>
      <c r="AA856" t="s">
        <v>1394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5">
      <c r="Z857" t="s">
        <v>1417</v>
      </c>
      <c r="AA857" t="s">
        <v>1416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5">
      <c r="W858" s="36" t="s">
        <v>1232</v>
      </c>
      <c r="X858" s="36"/>
      <c r="Y858" s="36"/>
      <c r="Z858" s="36"/>
      <c r="AA858" s="36"/>
      <c r="AB858" s="37">
        <v>2576.3000000000002</v>
      </c>
      <c r="AC858" s="37"/>
      <c r="AD858" s="37"/>
      <c r="AE858" s="37"/>
      <c r="AF858" s="37"/>
      <c r="AG858" s="37"/>
      <c r="AH858" s="37">
        <v>2576.3000000000002</v>
      </c>
    </row>
    <row r="859" spans="23:34" x14ac:dyDescent="0.35">
      <c r="W859" t="s">
        <v>1257</v>
      </c>
      <c r="X859">
        <v>2023</v>
      </c>
      <c r="Y859">
        <v>2</v>
      </c>
      <c r="Z859" s="57">
        <v>44972</v>
      </c>
      <c r="AA859" t="s">
        <v>1262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3:34" x14ac:dyDescent="0.35">
      <c r="Y860">
        <v>4</v>
      </c>
      <c r="Z860" t="s">
        <v>1398</v>
      </c>
      <c r="AA860" t="s">
        <v>1395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5">
      <c r="W861" s="36" t="s">
        <v>1387</v>
      </c>
      <c r="X861" s="36"/>
      <c r="Y861" s="36"/>
      <c r="Z861" s="36"/>
      <c r="AA861" s="36"/>
      <c r="AB861" s="37">
        <v>0</v>
      </c>
      <c r="AC861" s="37"/>
      <c r="AD861" s="37"/>
      <c r="AE861" s="37"/>
      <c r="AF861" s="37"/>
      <c r="AG861" s="37"/>
      <c r="AH861" s="37">
        <v>0</v>
      </c>
    </row>
    <row r="862" spans="23:34" x14ac:dyDescent="0.35">
      <c r="W862" t="s">
        <v>1304</v>
      </c>
      <c r="X862">
        <v>2023</v>
      </c>
      <c r="Y862">
        <v>3</v>
      </c>
      <c r="Z862" t="s">
        <v>1303</v>
      </c>
      <c r="AA862" t="s">
        <v>1306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3:34" x14ac:dyDescent="0.35">
      <c r="Z863" t="s">
        <v>1317</v>
      </c>
      <c r="AA863" t="s">
        <v>1313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3:34" x14ac:dyDescent="0.35">
      <c r="W864" s="36" t="s">
        <v>1388</v>
      </c>
      <c r="X864" s="36"/>
      <c r="Y864" s="36"/>
      <c r="Z864" s="36"/>
      <c r="AA864" s="36"/>
      <c r="AB864" s="37">
        <v>0</v>
      </c>
      <c r="AC864" s="37"/>
      <c r="AD864" s="37"/>
      <c r="AE864" s="37"/>
      <c r="AF864" s="37"/>
      <c r="AG864" s="37"/>
      <c r="AH864" s="37">
        <v>0</v>
      </c>
    </row>
    <row r="865" spans="23:34" x14ac:dyDescent="0.35">
      <c r="W865" t="s">
        <v>1309</v>
      </c>
      <c r="X865">
        <v>2023</v>
      </c>
      <c r="Y865">
        <v>5</v>
      </c>
      <c r="Z865" t="s">
        <v>1430</v>
      </c>
      <c r="AA865" t="s">
        <v>1429</v>
      </c>
      <c r="AB865" s="18"/>
      <c r="AC865" s="18"/>
      <c r="AD865" s="18"/>
      <c r="AE865" s="18"/>
      <c r="AF865" s="18"/>
      <c r="AG865" s="18">
        <v>0</v>
      </c>
      <c r="AH865" s="18">
        <v>0</v>
      </c>
    </row>
    <row r="866" spans="23:34" x14ac:dyDescent="0.35">
      <c r="Y866">
        <v>6</v>
      </c>
      <c r="Z866" s="57">
        <v>45048</v>
      </c>
      <c r="AA866" t="s">
        <v>1529</v>
      </c>
      <c r="AB866" s="18"/>
      <c r="AC866" s="18"/>
      <c r="AD866" s="18"/>
      <c r="AE866" s="18"/>
      <c r="AF866" s="18"/>
      <c r="AG866" s="18">
        <v>0</v>
      </c>
      <c r="AH866" s="18">
        <v>0</v>
      </c>
    </row>
    <row r="867" spans="23:34" x14ac:dyDescent="0.35">
      <c r="Z867" s="57">
        <v>45061</v>
      </c>
      <c r="AA867" t="s">
        <v>1544</v>
      </c>
      <c r="AB867" s="18"/>
      <c r="AC867" s="18"/>
      <c r="AD867" s="18"/>
      <c r="AE867" s="18"/>
      <c r="AF867" s="18"/>
      <c r="AG867" s="18">
        <v>0</v>
      </c>
      <c r="AH867" s="18">
        <v>0</v>
      </c>
    </row>
    <row r="868" spans="23:34" x14ac:dyDescent="0.35">
      <c r="Y868">
        <v>7</v>
      </c>
      <c r="Z868" t="s">
        <v>1640</v>
      </c>
      <c r="AA868" t="s">
        <v>1641</v>
      </c>
      <c r="AB868" s="18"/>
      <c r="AC868" s="18"/>
      <c r="AD868" s="18"/>
      <c r="AE868" s="18"/>
      <c r="AF868" s="18"/>
      <c r="AG868" s="18">
        <v>0</v>
      </c>
      <c r="AH868" s="18">
        <v>0</v>
      </c>
    </row>
    <row r="869" spans="23:34" x14ac:dyDescent="0.35">
      <c r="Z869" s="57">
        <v>45098</v>
      </c>
      <c r="AA869" t="s">
        <v>1647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3:34" x14ac:dyDescent="0.35">
      <c r="Y870">
        <v>8</v>
      </c>
      <c r="Z870" s="57">
        <v>45118</v>
      </c>
      <c r="AA870" t="s">
        <v>1719</v>
      </c>
      <c r="AB870" s="18"/>
      <c r="AC870" s="18"/>
      <c r="AD870" s="18"/>
      <c r="AE870" s="18"/>
      <c r="AF870" s="18"/>
      <c r="AG870" s="18">
        <v>0</v>
      </c>
      <c r="AH870" s="18">
        <v>0</v>
      </c>
    </row>
    <row r="871" spans="23:34" x14ac:dyDescent="0.35">
      <c r="Z871" s="57">
        <v>45128</v>
      </c>
      <c r="AA871" t="s">
        <v>1728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3:34" x14ac:dyDescent="0.35">
      <c r="Y872">
        <v>9</v>
      </c>
      <c r="Z872" s="57">
        <v>45146</v>
      </c>
      <c r="AA872" t="s">
        <v>1808</v>
      </c>
      <c r="AB872" s="18"/>
      <c r="AC872" s="18"/>
      <c r="AD872" s="18"/>
      <c r="AE872" s="18"/>
      <c r="AF872" s="18"/>
      <c r="AG872" s="18">
        <v>0</v>
      </c>
      <c r="AH872" s="18">
        <v>0</v>
      </c>
    </row>
    <row r="873" spans="23:34" x14ac:dyDescent="0.35">
      <c r="Z873" s="57">
        <v>45160</v>
      </c>
      <c r="AA873" t="s">
        <v>1823</v>
      </c>
      <c r="AB873" s="18"/>
      <c r="AC873" s="18"/>
      <c r="AD873" s="18"/>
      <c r="AE873" s="18"/>
      <c r="AF873" s="18"/>
      <c r="AG873" s="18">
        <v>0</v>
      </c>
      <c r="AH873" s="18">
        <v>0</v>
      </c>
    </row>
    <row r="874" spans="23:34" x14ac:dyDescent="0.35">
      <c r="Y874">
        <v>10</v>
      </c>
      <c r="Z874" s="57">
        <v>45191</v>
      </c>
      <c r="AA874" t="s">
        <v>1913</v>
      </c>
      <c r="AB874" s="18"/>
      <c r="AC874" s="18"/>
      <c r="AD874" s="18"/>
      <c r="AE874" s="18"/>
      <c r="AF874" s="18"/>
      <c r="AG874" s="18">
        <v>0</v>
      </c>
      <c r="AH874" s="18">
        <v>0</v>
      </c>
    </row>
    <row r="875" spans="23:34" x14ac:dyDescent="0.35">
      <c r="Y875">
        <v>11</v>
      </c>
      <c r="Z875" s="57">
        <v>45229</v>
      </c>
      <c r="AA875" t="s">
        <v>2036</v>
      </c>
      <c r="AB875" s="18"/>
      <c r="AC875" s="18"/>
      <c r="AD875" s="18"/>
      <c r="AE875" s="18"/>
      <c r="AF875" s="18"/>
      <c r="AG875" s="18">
        <v>0</v>
      </c>
      <c r="AH875" s="18">
        <v>0</v>
      </c>
    </row>
    <row r="876" spans="23:34" x14ac:dyDescent="0.35">
      <c r="Y876">
        <v>4</v>
      </c>
      <c r="Z876" t="s">
        <v>1308</v>
      </c>
      <c r="AA876" t="s">
        <v>1312</v>
      </c>
      <c r="AB876" s="18"/>
      <c r="AC876" s="18"/>
      <c r="AD876" s="18"/>
      <c r="AE876" s="18"/>
      <c r="AF876" s="18"/>
      <c r="AG876" s="18">
        <v>0</v>
      </c>
      <c r="AH876" s="18">
        <v>0</v>
      </c>
    </row>
    <row r="877" spans="23:34" x14ac:dyDescent="0.35">
      <c r="Z877" t="s">
        <v>1345</v>
      </c>
      <c r="AA877" t="s">
        <v>1344</v>
      </c>
      <c r="AB877" s="18"/>
      <c r="AC877" s="18"/>
      <c r="AD877" s="18"/>
      <c r="AE877" s="18"/>
      <c r="AF877" s="18"/>
      <c r="AG877" s="18">
        <v>0</v>
      </c>
      <c r="AH877" s="18">
        <v>0</v>
      </c>
    </row>
    <row r="878" spans="23:34" x14ac:dyDescent="0.35">
      <c r="Z878" t="s">
        <v>1362</v>
      </c>
      <c r="AA878" t="s">
        <v>1361</v>
      </c>
      <c r="AB878" s="18"/>
      <c r="AC878" s="18"/>
      <c r="AD878" s="18"/>
      <c r="AE878" s="18"/>
      <c r="AF878" s="18"/>
      <c r="AG878" s="18">
        <v>0</v>
      </c>
      <c r="AH878" s="18">
        <v>0</v>
      </c>
    </row>
    <row r="879" spans="23:34" x14ac:dyDescent="0.35">
      <c r="X879">
        <v>2024</v>
      </c>
      <c r="Y879">
        <v>1</v>
      </c>
      <c r="Z879" s="57">
        <v>45280</v>
      </c>
      <c r="AA879" t="s">
        <v>2202</v>
      </c>
      <c r="AB879" s="18"/>
      <c r="AC879" s="18"/>
      <c r="AD879" s="18"/>
      <c r="AE879" s="18"/>
      <c r="AF879" s="18"/>
      <c r="AG879" s="18">
        <v>0</v>
      </c>
      <c r="AH879" s="18">
        <v>0</v>
      </c>
    </row>
    <row r="880" spans="23:34" x14ac:dyDescent="0.35">
      <c r="Y880">
        <v>3</v>
      </c>
      <c r="Z880" s="57">
        <v>45324</v>
      </c>
      <c r="AA880" t="s">
        <v>2343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3:34" x14ac:dyDescent="0.35">
      <c r="Y881">
        <v>6</v>
      </c>
      <c r="Z881" s="57">
        <v>45421</v>
      </c>
      <c r="AA881" t="s">
        <v>2554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3:34" x14ac:dyDescent="0.35">
      <c r="Y882">
        <v>7</v>
      </c>
      <c r="Z882" s="57">
        <v>45451</v>
      </c>
      <c r="AA882" t="s">
        <v>2643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3:34" x14ac:dyDescent="0.35">
      <c r="Y883">
        <v>9</v>
      </c>
      <c r="Z883" s="57">
        <v>45506</v>
      </c>
      <c r="AA883" t="s">
        <v>2840</v>
      </c>
      <c r="AB883" s="18"/>
      <c r="AC883" s="18"/>
      <c r="AD883" s="18"/>
      <c r="AE883" s="18"/>
      <c r="AF883" s="18"/>
      <c r="AG883" s="18">
        <v>0</v>
      </c>
      <c r="AH883" s="18">
        <v>0</v>
      </c>
    </row>
    <row r="884" spans="23:34" x14ac:dyDescent="0.35">
      <c r="Y884">
        <v>11</v>
      </c>
      <c r="Z884" s="57">
        <v>45582</v>
      </c>
      <c r="AA884" t="s">
        <v>3018</v>
      </c>
      <c r="AB884" s="18"/>
      <c r="AC884" s="18"/>
      <c r="AD884" s="18"/>
      <c r="AE884" s="18"/>
      <c r="AF884" s="18"/>
      <c r="AG884" s="18">
        <v>0</v>
      </c>
      <c r="AH884" s="18">
        <v>0</v>
      </c>
    </row>
    <row r="885" spans="23:34" x14ac:dyDescent="0.35">
      <c r="Y885">
        <v>4</v>
      </c>
      <c r="Z885" s="57">
        <v>45371</v>
      </c>
      <c r="AA885" t="s">
        <v>2447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3:34" x14ac:dyDescent="0.35">
      <c r="X886">
        <v>2025</v>
      </c>
      <c r="Y886">
        <v>1</v>
      </c>
      <c r="Z886" t="s">
        <v>3256</v>
      </c>
      <c r="AA886" t="s">
        <v>3257</v>
      </c>
      <c r="AB886" s="18"/>
      <c r="AC886" s="18"/>
      <c r="AD886" s="18"/>
      <c r="AE886" s="18"/>
      <c r="AF886" s="18"/>
      <c r="AG886" s="18">
        <v>9395.5</v>
      </c>
      <c r="AH886" s="18">
        <v>9395.5</v>
      </c>
    </row>
    <row r="887" spans="23:34" x14ac:dyDescent="0.35">
      <c r="Y887">
        <v>3</v>
      </c>
      <c r="Z887" s="57">
        <v>45707</v>
      </c>
      <c r="AA887" t="s">
        <v>3460</v>
      </c>
      <c r="AB887" s="18"/>
      <c r="AC887" s="18"/>
      <c r="AD887" s="18"/>
      <c r="AE887" s="18"/>
      <c r="AF887" s="18"/>
      <c r="AG887" s="18">
        <v>9168.5</v>
      </c>
      <c r="AH887" s="18">
        <v>9168.5</v>
      </c>
    </row>
    <row r="888" spans="23:34" x14ac:dyDescent="0.35">
      <c r="Y888">
        <v>5</v>
      </c>
      <c r="Z888" t="s">
        <v>3624</v>
      </c>
      <c r="AA888" t="s">
        <v>3626</v>
      </c>
      <c r="AB888" s="18"/>
      <c r="AC888" s="18"/>
      <c r="AD888" s="18"/>
      <c r="AE888" s="18"/>
      <c r="AF888" s="18"/>
      <c r="AG888" s="18">
        <v>96</v>
      </c>
      <c r="AH888" s="18">
        <v>96</v>
      </c>
    </row>
    <row r="889" spans="23:34" x14ac:dyDescent="0.35">
      <c r="Y889">
        <v>4</v>
      </c>
      <c r="Z889" s="57">
        <v>45723</v>
      </c>
      <c r="AA889" t="s">
        <v>3520</v>
      </c>
      <c r="AB889" s="18"/>
      <c r="AC889" s="18"/>
      <c r="AD889" s="18"/>
      <c r="AE889" s="18"/>
      <c r="AF889" s="18"/>
      <c r="AG889" s="18">
        <v>0</v>
      </c>
      <c r="AH889" s="18">
        <v>0</v>
      </c>
    </row>
    <row r="890" spans="23:34" x14ac:dyDescent="0.35">
      <c r="W890" s="36" t="s">
        <v>1389</v>
      </c>
      <c r="X890" s="36"/>
      <c r="Y890" s="36"/>
      <c r="Z890" s="36"/>
      <c r="AA890" s="36"/>
      <c r="AB890" s="37"/>
      <c r="AC890" s="37"/>
      <c r="AD890" s="37"/>
      <c r="AE890" s="37"/>
      <c r="AF890" s="37"/>
      <c r="AG890" s="37">
        <v>18660</v>
      </c>
      <c r="AH890" s="37">
        <v>18660</v>
      </c>
    </row>
    <row r="891" spans="23:34" x14ac:dyDescent="0.35">
      <c r="W891" t="s">
        <v>1420</v>
      </c>
      <c r="X891">
        <v>2023</v>
      </c>
      <c r="Y891">
        <v>5</v>
      </c>
      <c r="Z891" s="57">
        <v>45063</v>
      </c>
      <c r="AA891" t="s">
        <v>1548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5">
      <c r="Z892" s="57">
        <v>45071</v>
      </c>
      <c r="AA892" t="s">
        <v>1558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3:34" x14ac:dyDescent="0.35">
      <c r="Y893">
        <v>6</v>
      </c>
      <c r="Z893" t="s">
        <v>1607</v>
      </c>
      <c r="AA893" t="s">
        <v>1606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3:34" x14ac:dyDescent="0.35">
      <c r="Z894" s="57">
        <v>45092</v>
      </c>
      <c r="AA894" t="s">
        <v>1629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5">
      <c r="Y895">
        <v>7</v>
      </c>
      <c r="Z895" s="57">
        <v>45132</v>
      </c>
      <c r="AA895" t="s">
        <v>1730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5">
      <c r="Y896">
        <v>4</v>
      </c>
      <c r="Z896" t="s">
        <v>1426</v>
      </c>
      <c r="AA896" t="s">
        <v>1422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3:34" x14ac:dyDescent="0.35">
      <c r="W897" s="36" t="s">
        <v>1436</v>
      </c>
      <c r="X897" s="36"/>
      <c r="Y897" s="36"/>
      <c r="Z897" s="36"/>
      <c r="AA897" s="36"/>
      <c r="AB897" s="37">
        <v>0</v>
      </c>
      <c r="AC897" s="37"/>
      <c r="AD897" s="37"/>
      <c r="AE897" s="37"/>
      <c r="AF897" s="37"/>
      <c r="AG897" s="37"/>
      <c r="AH897" s="37">
        <v>0</v>
      </c>
    </row>
    <row r="898" spans="23:34" x14ac:dyDescent="0.35">
      <c r="W898" t="s">
        <v>1453</v>
      </c>
      <c r="X898">
        <v>2021</v>
      </c>
      <c r="Y898">
        <v>1</v>
      </c>
      <c r="Z898" s="57">
        <v>44200</v>
      </c>
      <c r="AA898" t="s">
        <v>226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5">
      <c r="Z899" s="57">
        <v>44204</v>
      </c>
      <c r="AA899" t="s">
        <v>242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3:34" x14ac:dyDescent="0.35">
      <c r="Z900" s="57">
        <v>44214</v>
      </c>
      <c r="AA900" t="s">
        <v>246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5">
      <c r="Y901">
        <v>2</v>
      </c>
      <c r="Z901" s="57">
        <v>44236</v>
      </c>
      <c r="AA901" t="s">
        <v>265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5">
      <c r="Y902">
        <v>5</v>
      </c>
      <c r="Z902" s="57">
        <v>44341</v>
      </c>
      <c r="AA902" t="s">
        <v>317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5">
      <c r="Y903">
        <v>10</v>
      </c>
      <c r="Z903" s="57">
        <v>44480</v>
      </c>
      <c r="AA903" t="s">
        <v>410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5">
      <c r="Y904">
        <v>12</v>
      </c>
      <c r="Z904" s="57">
        <v>44540</v>
      </c>
      <c r="AA904" t="s">
        <v>502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5">
      <c r="X905">
        <v>2023</v>
      </c>
      <c r="Y905">
        <v>5</v>
      </c>
      <c r="Z905" s="57">
        <v>45063</v>
      </c>
      <c r="AA905" t="s">
        <v>1551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3:34" x14ac:dyDescent="0.35">
      <c r="Z906" t="s">
        <v>1552</v>
      </c>
      <c r="AA906" t="s">
        <v>1551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5">
      <c r="Y907">
        <v>6</v>
      </c>
      <c r="Z907" t="s">
        <v>1636</v>
      </c>
      <c r="AA907" t="s">
        <v>1635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5">
      <c r="Z908" t="s">
        <v>1640</v>
      </c>
      <c r="AA908" t="s">
        <v>1635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5">
      <c r="Z909" s="57">
        <v>45103</v>
      </c>
      <c r="AA909" t="s">
        <v>1652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5">
      <c r="Y910">
        <v>7</v>
      </c>
      <c r="Z910" s="57">
        <v>45138</v>
      </c>
      <c r="AA910" t="s">
        <v>1747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5">
      <c r="Y911">
        <v>9</v>
      </c>
      <c r="Z911" t="s">
        <v>1878</v>
      </c>
      <c r="AA911" t="s">
        <v>1880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5">
      <c r="Z912" s="57">
        <v>45188</v>
      </c>
      <c r="AA912" t="s">
        <v>1909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3:34" x14ac:dyDescent="0.35">
      <c r="Y913">
        <v>10</v>
      </c>
      <c r="Z913" s="57">
        <v>45202</v>
      </c>
      <c r="AA913" t="s">
        <v>1990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5">
      <c r="Y914">
        <v>11</v>
      </c>
      <c r="Z914" s="57">
        <v>45231</v>
      </c>
      <c r="AA914" t="s">
        <v>2091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5">
      <c r="Y915">
        <v>4</v>
      </c>
      <c r="Z915" t="s">
        <v>1455</v>
      </c>
      <c r="AA915" t="s">
        <v>1454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5">
      <c r="X916">
        <v>2025</v>
      </c>
      <c r="Y916">
        <v>3</v>
      </c>
      <c r="Z916" s="57">
        <v>45720</v>
      </c>
      <c r="AA916" t="s">
        <v>3505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5">
      <c r="Z917" s="57">
        <v>45730</v>
      </c>
      <c r="AA917" t="s">
        <v>3528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5">
      <c r="W918" s="36" t="s">
        <v>1528</v>
      </c>
      <c r="X918" s="36"/>
      <c r="Y918" s="36"/>
      <c r="Z918" s="36"/>
      <c r="AA918" s="36"/>
      <c r="AB918" s="37">
        <v>0</v>
      </c>
      <c r="AC918" s="37"/>
      <c r="AD918" s="37"/>
      <c r="AE918" s="37"/>
      <c r="AF918" s="37"/>
      <c r="AG918" s="37"/>
      <c r="AH918" s="37">
        <v>0</v>
      </c>
    </row>
    <row r="919" spans="23:34" x14ac:dyDescent="0.35">
      <c r="W919" t="s">
        <v>1697</v>
      </c>
      <c r="X919">
        <v>2021</v>
      </c>
      <c r="Y919">
        <v>9</v>
      </c>
      <c r="Z919" s="57">
        <v>44440</v>
      </c>
      <c r="AA919" t="s">
        <v>363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5">
      <c r="W920" s="36" t="s">
        <v>1789</v>
      </c>
      <c r="X920" s="36"/>
      <c r="Y920" s="36"/>
      <c r="Z920" s="36"/>
      <c r="AA920" s="36"/>
      <c r="AB920" s="37">
        <v>0</v>
      </c>
      <c r="AC920" s="37"/>
      <c r="AD920" s="37"/>
      <c r="AE920" s="37"/>
      <c r="AF920" s="37"/>
      <c r="AG920" s="37"/>
      <c r="AH920" s="37">
        <v>0</v>
      </c>
    </row>
    <row r="921" spans="23:34" x14ac:dyDescent="0.35">
      <c r="W921" t="s">
        <v>1620</v>
      </c>
      <c r="X921">
        <v>2023</v>
      </c>
      <c r="Y921">
        <v>6</v>
      </c>
      <c r="Z921" s="57">
        <v>45085</v>
      </c>
      <c r="AA921" t="s">
        <v>1618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5">
      <c r="Y922">
        <v>8</v>
      </c>
      <c r="Z922" s="57">
        <v>45153</v>
      </c>
      <c r="AA922" t="s">
        <v>1811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3:34" x14ac:dyDescent="0.35">
      <c r="X923">
        <v>2025</v>
      </c>
      <c r="Y923">
        <v>4</v>
      </c>
      <c r="Z923" t="s">
        <v>3659</v>
      </c>
      <c r="AA923" t="s">
        <v>3661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5">
      <c r="W924" s="36" t="s">
        <v>1790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5">
      <c r="W925" t="s">
        <v>1702</v>
      </c>
      <c r="X925">
        <v>2023</v>
      </c>
      <c r="Y925">
        <v>9</v>
      </c>
      <c r="Z925" s="57">
        <v>45178</v>
      </c>
      <c r="AA925" t="s">
        <v>1893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5">
      <c r="W926" s="36" t="s">
        <v>1986</v>
      </c>
      <c r="X926" s="36"/>
      <c r="Y926" s="36"/>
      <c r="Z926" s="36"/>
      <c r="AA926" s="36"/>
      <c r="AB926" s="37">
        <v>0</v>
      </c>
      <c r="AC926" s="37"/>
      <c r="AD926" s="37"/>
      <c r="AE926" s="37"/>
      <c r="AF926" s="37"/>
      <c r="AG926" s="37"/>
      <c r="AH926" s="37">
        <v>0</v>
      </c>
    </row>
    <row r="927" spans="23:34" x14ac:dyDescent="0.35">
      <c r="W927" t="s">
        <v>1704</v>
      </c>
      <c r="X927">
        <v>2023</v>
      </c>
      <c r="Y927">
        <v>9</v>
      </c>
      <c r="Z927" s="57">
        <v>45180</v>
      </c>
      <c r="AA927" t="s">
        <v>1896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5">
      <c r="Y928">
        <v>12</v>
      </c>
      <c r="Z928" s="57">
        <v>45261</v>
      </c>
      <c r="AA928" t="s">
        <v>2178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3:34" x14ac:dyDescent="0.35">
      <c r="X929">
        <v>2024</v>
      </c>
      <c r="Y929">
        <v>10</v>
      </c>
      <c r="Z929" s="57">
        <v>45580</v>
      </c>
      <c r="AA929" t="s">
        <v>3015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3:34" x14ac:dyDescent="0.35">
      <c r="Y930">
        <v>11</v>
      </c>
      <c r="Z930" s="57">
        <v>45601</v>
      </c>
      <c r="AA930" t="s">
        <v>3107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3:34" x14ac:dyDescent="0.35">
      <c r="Z931" s="57">
        <v>45622</v>
      </c>
      <c r="AA931" t="s">
        <v>3139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5">
      <c r="Y932">
        <v>4</v>
      </c>
      <c r="Z932" s="57">
        <v>45411</v>
      </c>
      <c r="AA932" t="s">
        <v>2522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5">
      <c r="X933">
        <v>2025</v>
      </c>
      <c r="Y933">
        <v>2</v>
      </c>
      <c r="Z933" s="57">
        <v>45700</v>
      </c>
      <c r="AA933" t="s">
        <v>3451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3:34" x14ac:dyDescent="0.35">
      <c r="W934" s="36" t="s">
        <v>1987</v>
      </c>
      <c r="X934" s="36"/>
      <c r="Y934" s="36"/>
      <c r="Z934" s="36"/>
      <c r="AA934" s="36"/>
      <c r="AB934" s="37">
        <v>0</v>
      </c>
      <c r="AC934" s="37"/>
      <c r="AD934" s="37"/>
      <c r="AE934" s="37"/>
      <c r="AF934" s="37"/>
      <c r="AG934" s="37"/>
      <c r="AH934" s="37">
        <v>0</v>
      </c>
    </row>
    <row r="935" spans="23:34" x14ac:dyDescent="0.35">
      <c r="W935" t="s">
        <v>2012</v>
      </c>
      <c r="X935">
        <v>2023</v>
      </c>
      <c r="Y935">
        <v>10</v>
      </c>
      <c r="Z935" s="57">
        <v>45216</v>
      </c>
      <c r="AA935" t="s">
        <v>2013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3:34" x14ac:dyDescent="0.35">
      <c r="AA936" t="s">
        <v>2014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5">
      <c r="Z937" t="s">
        <v>2018</v>
      </c>
      <c r="AA937" t="s">
        <v>2017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5">
      <c r="Z938" s="57">
        <v>45224</v>
      </c>
      <c r="AA938" t="s">
        <v>2020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3:34" x14ac:dyDescent="0.35">
      <c r="AA939" t="s">
        <v>2021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5">
      <c r="Z940" s="57">
        <v>45225</v>
      </c>
      <c r="AA940" t="s">
        <v>2031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5">
      <c r="Z941" s="57">
        <v>45227</v>
      </c>
      <c r="AA941" t="s">
        <v>2034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5">
      <c r="AA942" t="s">
        <v>2035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5">
      <c r="Z943" s="57">
        <v>45229</v>
      </c>
      <c r="AA943" t="s">
        <v>2090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5">
      <c r="Y944">
        <v>11</v>
      </c>
      <c r="Z944" s="57">
        <v>45236</v>
      </c>
      <c r="AA944" t="s">
        <v>2151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5">
      <c r="AA945" t="s">
        <v>2152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5">
      <c r="Z946" s="57">
        <v>45240</v>
      </c>
      <c r="AA946" t="s">
        <v>2155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5">
      <c r="AA947" t="s">
        <v>2156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5">
      <c r="Z948" s="57">
        <v>45245</v>
      </c>
      <c r="AA948" t="s">
        <v>2157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5">
      <c r="Z949" s="57">
        <v>45247</v>
      </c>
      <c r="AA949" t="s">
        <v>2162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5">
      <c r="AA950" t="s">
        <v>2163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5">
      <c r="Z951" s="57">
        <v>45251</v>
      </c>
      <c r="AA951" t="s">
        <v>2165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5">
      <c r="AA952" t="s">
        <v>2166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5">
      <c r="Z953" s="57">
        <v>45254</v>
      </c>
      <c r="AA953" t="s">
        <v>2168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5">
      <c r="AA954" t="s">
        <v>2169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5">
      <c r="Z955" s="57">
        <v>45258</v>
      </c>
      <c r="AA955" t="s">
        <v>2172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5">
      <c r="AA956" t="s">
        <v>2173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5:34" x14ac:dyDescent="0.35">
      <c r="Y957">
        <v>12</v>
      </c>
      <c r="Z957" s="57">
        <v>45261</v>
      </c>
      <c r="AA957" t="s">
        <v>2176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5:34" x14ac:dyDescent="0.35">
      <c r="AA958" t="s">
        <v>2177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5:34" x14ac:dyDescent="0.35">
      <c r="Z959" s="57">
        <v>45264</v>
      </c>
      <c r="AA959" t="s">
        <v>2181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5:34" x14ac:dyDescent="0.35">
      <c r="AA960" t="s">
        <v>2182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4:34" x14ac:dyDescent="0.35">
      <c r="Z961" s="57">
        <v>45269</v>
      </c>
      <c r="AA961" t="s">
        <v>2187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4:34" x14ac:dyDescent="0.35">
      <c r="AA962" t="s">
        <v>2188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4:34" x14ac:dyDescent="0.35">
      <c r="Z963" s="57">
        <v>45274</v>
      </c>
      <c r="AA963" t="s">
        <v>2190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4:34" x14ac:dyDescent="0.35">
      <c r="Z964" s="57">
        <v>45275</v>
      </c>
      <c r="AA964" t="s">
        <v>2191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4:34" x14ac:dyDescent="0.35">
      <c r="Z965" s="57">
        <v>45276</v>
      </c>
      <c r="AA965" t="s">
        <v>2196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4:34" x14ac:dyDescent="0.35">
      <c r="AA966" t="s">
        <v>2197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4:34" x14ac:dyDescent="0.35">
      <c r="Z967" s="57">
        <v>45281</v>
      </c>
      <c r="AA967" t="s">
        <v>2203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4:34" x14ac:dyDescent="0.35">
      <c r="AA968" t="s">
        <v>2204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4:34" x14ac:dyDescent="0.35">
      <c r="Z969" s="57">
        <v>45287</v>
      </c>
      <c r="AA969" t="s">
        <v>2209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4:34" x14ac:dyDescent="0.35">
      <c r="AA970" t="s">
        <v>2210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4:34" x14ac:dyDescent="0.35">
      <c r="Z971" s="57">
        <v>45290</v>
      </c>
      <c r="AA971" t="s">
        <v>2211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4:34" x14ac:dyDescent="0.35">
      <c r="AA972" t="s">
        <v>2212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4:34" x14ac:dyDescent="0.35">
      <c r="X973">
        <v>2024</v>
      </c>
      <c r="Y973">
        <v>1</v>
      </c>
      <c r="Z973" s="57">
        <v>45301</v>
      </c>
      <c r="AA973" t="s">
        <v>2277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4:34" x14ac:dyDescent="0.35">
      <c r="AA974" t="s">
        <v>2278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4:34" x14ac:dyDescent="0.35">
      <c r="Z975" s="57">
        <v>45311</v>
      </c>
      <c r="AA975" t="s">
        <v>2287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4:34" x14ac:dyDescent="0.35">
      <c r="AA976" t="s">
        <v>2288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5:34" x14ac:dyDescent="0.35">
      <c r="Z977" s="57">
        <v>45320</v>
      </c>
      <c r="AA977" t="s">
        <v>2298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5:34" x14ac:dyDescent="0.35">
      <c r="AA978" t="s">
        <v>2299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5:34" x14ac:dyDescent="0.35">
      <c r="Z979" s="57">
        <v>45322</v>
      </c>
      <c r="AA979" t="s">
        <v>2300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5:34" x14ac:dyDescent="0.35">
      <c r="AA980" t="s">
        <v>2301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5:34" x14ac:dyDescent="0.35">
      <c r="Y981">
        <v>2</v>
      </c>
      <c r="Z981" s="57">
        <v>45325</v>
      </c>
      <c r="AA981" t="s">
        <v>2345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5:34" x14ac:dyDescent="0.35">
      <c r="AA982" t="s">
        <v>2346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5:34" x14ac:dyDescent="0.35">
      <c r="AA983" t="s">
        <v>2347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5:34" x14ac:dyDescent="0.35">
      <c r="Z984" s="57">
        <v>45328</v>
      </c>
      <c r="AA984" t="s">
        <v>2349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5:34" x14ac:dyDescent="0.35">
      <c r="AA985" t="s">
        <v>2350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5:34" x14ac:dyDescent="0.35">
      <c r="Z986" s="57">
        <v>45341</v>
      </c>
      <c r="AA986" t="s">
        <v>2357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5:34" x14ac:dyDescent="0.35">
      <c r="Z987" s="57">
        <v>45342</v>
      </c>
      <c r="AA987" t="s">
        <v>2358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5:34" x14ac:dyDescent="0.35">
      <c r="Z988" s="57">
        <v>45348</v>
      </c>
      <c r="AA988" t="s">
        <v>2368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5:34" x14ac:dyDescent="0.35">
      <c r="AA989" t="s">
        <v>2369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5:34" x14ac:dyDescent="0.35">
      <c r="Z990" s="57">
        <v>45350</v>
      </c>
      <c r="AA990" t="s">
        <v>2372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5:34" x14ac:dyDescent="0.35">
      <c r="Y991">
        <v>3</v>
      </c>
      <c r="Z991" s="57">
        <v>45356</v>
      </c>
      <c r="AA991" t="s">
        <v>2426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5:34" x14ac:dyDescent="0.35">
      <c r="AA992" t="s">
        <v>2427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5">
      <c r="Z993" s="57">
        <v>45364</v>
      </c>
      <c r="AA993" t="s">
        <v>2435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5">
      <c r="AA994" t="s">
        <v>2436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5">
      <c r="Z995" s="57">
        <v>45367</v>
      </c>
      <c r="AA995" t="s">
        <v>2443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5">
      <c r="AA996" t="s">
        <v>2444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5">
      <c r="Z997" s="57">
        <v>45370</v>
      </c>
      <c r="AA997" t="s">
        <v>2445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5">
      <c r="AA998" t="s">
        <v>2446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5">
      <c r="Z999" s="57">
        <v>45380</v>
      </c>
      <c r="AA999" t="s">
        <v>2453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5">
      <c r="AA1000" t="s">
        <v>2454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5">
      <c r="Y1001">
        <v>5</v>
      </c>
      <c r="Z1001" s="57">
        <v>45416</v>
      </c>
      <c r="AA1001" t="s">
        <v>2550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5">
      <c r="AA1002" t="s">
        <v>2551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5">
      <c r="Z1003" s="57">
        <v>45421</v>
      </c>
      <c r="AA1003" t="s">
        <v>2559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5">
      <c r="AA1004" t="s">
        <v>2560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5">
      <c r="Z1005" s="57">
        <v>45426</v>
      </c>
      <c r="AA1005" t="s">
        <v>2563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5">
      <c r="Z1006" s="57">
        <v>45429</v>
      </c>
      <c r="AA1006" t="s">
        <v>2564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5">
      <c r="AA1007" t="s">
        <v>2565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5">
      <c r="Z1008" s="57">
        <v>45441</v>
      </c>
      <c r="AA1008" t="s">
        <v>2576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5">
      <c r="AA1009" t="s">
        <v>2577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5">
      <c r="Y1010">
        <v>6</v>
      </c>
      <c r="Z1010" s="57">
        <v>45449</v>
      </c>
      <c r="AA1010" t="s">
        <v>2640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5">
      <c r="AA1011" t="s">
        <v>2641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5">
      <c r="Z1012" s="57">
        <v>45455</v>
      </c>
      <c r="AA1012" t="s">
        <v>2645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5">
      <c r="AA1013" t="s">
        <v>2647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5">
      <c r="Z1014" s="57">
        <v>45457</v>
      </c>
      <c r="AA1014" t="s">
        <v>2648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5">
      <c r="AA1015" t="s">
        <v>2649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5">
      <c r="Z1016" s="57">
        <v>45471</v>
      </c>
      <c r="AA1016" t="s">
        <v>2664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5">
      <c r="AA1017" t="s">
        <v>2665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5">
      <c r="Y1018">
        <v>7</v>
      </c>
      <c r="Z1018" s="57">
        <v>45482</v>
      </c>
      <c r="AA1018" t="s">
        <v>2757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5">
      <c r="AA1019" t="s">
        <v>2758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5">
      <c r="Z1020" s="57">
        <v>45498</v>
      </c>
      <c r="AA1020" t="s">
        <v>2768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5">
      <c r="AA1021" t="s">
        <v>2769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5">
      <c r="Z1022" s="57">
        <v>45500</v>
      </c>
      <c r="AA1022" t="s">
        <v>2772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5">
      <c r="Y1023">
        <v>8</v>
      </c>
      <c r="Z1023" s="57">
        <v>45509</v>
      </c>
      <c r="AA1023" t="s">
        <v>2841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5">
      <c r="Z1024" s="57">
        <v>45511</v>
      </c>
      <c r="AA1024" t="s">
        <v>2851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5">
      <c r="AA1025" t="s">
        <v>2852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5">
      <c r="Z1026" s="57">
        <v>45516</v>
      </c>
      <c r="AA1026" t="s">
        <v>2857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5">
      <c r="Z1027" s="57">
        <v>45521</v>
      </c>
      <c r="AA1027" t="s">
        <v>2862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5">
      <c r="AA1028" t="s">
        <v>2863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5">
      <c r="Z1029" s="57">
        <v>45525</v>
      </c>
      <c r="AA1029" t="s">
        <v>2865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5">
      <c r="AA1030" t="s">
        <v>2866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5">
      <c r="Z1031" s="57">
        <v>45532</v>
      </c>
      <c r="AA1031" t="s">
        <v>2873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5">
      <c r="AA1032" t="s">
        <v>2874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5">
      <c r="Y1033">
        <v>9</v>
      </c>
      <c r="Z1033" s="57">
        <v>45537</v>
      </c>
      <c r="AA1033" t="s">
        <v>2935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5">
      <c r="AA1034" t="s">
        <v>2936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5">
      <c r="Z1035" s="57">
        <v>45541</v>
      </c>
      <c r="AA1035" t="s">
        <v>2941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5">
      <c r="AA1036" t="s">
        <v>2942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5">
      <c r="Z1037" s="57">
        <v>45549</v>
      </c>
      <c r="AA1037" t="s">
        <v>2947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5">
      <c r="AA1038" t="s">
        <v>2948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5">
      <c r="Z1039" s="57">
        <v>45556</v>
      </c>
      <c r="AA1039" t="s">
        <v>2949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5">
      <c r="AA1040" t="s">
        <v>2950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5">
      <c r="Z1041" s="57">
        <v>45558</v>
      </c>
      <c r="AA1041" t="s">
        <v>2952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5">
      <c r="AA1042" t="s">
        <v>2953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5">
      <c r="Z1043" s="57">
        <v>45563</v>
      </c>
      <c r="AA1043" t="s">
        <v>2957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5">
      <c r="AA1044" t="s">
        <v>2958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5">
      <c r="Y1045">
        <v>10</v>
      </c>
      <c r="Z1045" s="57">
        <v>45569</v>
      </c>
      <c r="AA1045" t="s">
        <v>3007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5">
      <c r="Z1046" s="57">
        <v>45574</v>
      </c>
      <c r="AA1046" t="s">
        <v>3009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5">
      <c r="AA1047" t="s">
        <v>3010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5">
      <c r="Z1048" s="57">
        <v>45577</v>
      </c>
      <c r="AA1048" t="s">
        <v>3012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5">
      <c r="AA1049" t="s">
        <v>3013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5">
      <c r="Z1050" s="57">
        <v>45580</v>
      </c>
      <c r="AA1050" t="s">
        <v>3016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5">
      <c r="AA1051" t="s">
        <v>3017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5">
      <c r="Z1052" s="57">
        <v>45587</v>
      </c>
      <c r="AA1052" t="s">
        <v>3024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5">
      <c r="AA1053" t="s">
        <v>3025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5">
      <c r="Z1054" s="57">
        <v>45591</v>
      </c>
      <c r="AA1054" t="s">
        <v>3029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5">
      <c r="AA1055" t="s">
        <v>3030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5">
      <c r="Y1056">
        <v>11</v>
      </c>
      <c r="Z1056" s="57">
        <v>45597</v>
      </c>
      <c r="AA1056" t="s">
        <v>3104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5">
      <c r="Z1057" s="57">
        <v>45598</v>
      </c>
      <c r="AA1057" t="s">
        <v>3103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5:34" x14ac:dyDescent="0.35">
      <c r="Z1058" s="57">
        <v>45601</v>
      </c>
      <c r="AA1058" t="s">
        <v>3110</v>
      </c>
      <c r="AB1058" s="18">
        <v>0</v>
      </c>
      <c r="AC1058" s="18"/>
      <c r="AD1058" s="18"/>
      <c r="AE1058" s="18"/>
      <c r="AF1058" s="18"/>
      <c r="AG1058" s="18"/>
      <c r="AH1058" s="18">
        <v>0</v>
      </c>
    </row>
    <row r="1059" spans="25:34" x14ac:dyDescent="0.35">
      <c r="Z1059" s="57">
        <v>45603</v>
      </c>
      <c r="AA1059" t="s">
        <v>3111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5:34" x14ac:dyDescent="0.35">
      <c r="AA1060" t="s">
        <v>3112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5:34" x14ac:dyDescent="0.35">
      <c r="Z1061" s="57">
        <v>45612</v>
      </c>
      <c r="AA1061" t="s">
        <v>3127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5:34" x14ac:dyDescent="0.35">
      <c r="AA1062" t="s">
        <v>3128</v>
      </c>
      <c r="AB1062" s="18">
        <v>0</v>
      </c>
      <c r="AC1062" s="18"/>
      <c r="AD1062" s="18"/>
      <c r="AE1062" s="18"/>
      <c r="AF1062" s="18"/>
      <c r="AG1062" s="18"/>
      <c r="AH1062" s="18">
        <v>0</v>
      </c>
    </row>
    <row r="1063" spans="25:34" x14ac:dyDescent="0.35">
      <c r="Z1063" s="57">
        <v>45616</v>
      </c>
      <c r="AA1063" t="s">
        <v>3130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5:34" x14ac:dyDescent="0.35">
      <c r="AA1064" t="s">
        <v>3131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5:34" x14ac:dyDescent="0.35">
      <c r="Z1065" s="57">
        <v>45623</v>
      </c>
      <c r="AA1065" t="s">
        <v>3142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5:34" x14ac:dyDescent="0.35">
      <c r="AA1066" t="s">
        <v>3143</v>
      </c>
      <c r="AB1066" s="18">
        <v>0</v>
      </c>
      <c r="AC1066" s="18"/>
      <c r="AD1066" s="18"/>
      <c r="AE1066" s="18"/>
      <c r="AF1066" s="18"/>
      <c r="AG1066" s="18"/>
      <c r="AH1066" s="18">
        <v>0</v>
      </c>
    </row>
    <row r="1067" spans="25:34" x14ac:dyDescent="0.35">
      <c r="Y1067">
        <v>12</v>
      </c>
      <c r="Z1067" s="57">
        <v>45628</v>
      </c>
      <c r="AA1067" t="s">
        <v>3210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5:34" x14ac:dyDescent="0.35">
      <c r="AA1068" t="s">
        <v>3211</v>
      </c>
      <c r="AB1068" s="18">
        <v>6454.9</v>
      </c>
      <c r="AC1068" s="18"/>
      <c r="AD1068" s="18"/>
      <c r="AE1068" s="18"/>
      <c r="AF1068" s="18"/>
      <c r="AG1068" s="18"/>
      <c r="AH1068" s="18">
        <v>6454.9</v>
      </c>
    </row>
    <row r="1069" spans="25:34" x14ac:dyDescent="0.35">
      <c r="Z1069" s="57">
        <v>45631</v>
      </c>
      <c r="AA1069" t="s">
        <v>3215</v>
      </c>
      <c r="AB1069" s="18">
        <v>62.5</v>
      </c>
      <c r="AC1069" s="18"/>
      <c r="AD1069" s="18"/>
      <c r="AE1069" s="18"/>
      <c r="AF1069" s="18"/>
      <c r="AG1069" s="18"/>
      <c r="AH1069" s="18">
        <v>62.5</v>
      </c>
    </row>
    <row r="1070" spans="25:34" x14ac:dyDescent="0.35">
      <c r="AA1070" t="s">
        <v>3216</v>
      </c>
      <c r="AB1070" s="18">
        <v>25002</v>
      </c>
      <c r="AC1070" s="18"/>
      <c r="AD1070" s="18"/>
      <c r="AE1070" s="18"/>
      <c r="AF1070" s="18"/>
      <c r="AG1070" s="18"/>
      <c r="AH1070" s="18">
        <v>25002</v>
      </c>
    </row>
    <row r="1071" spans="25:34" x14ac:dyDescent="0.35">
      <c r="Z1071" s="57">
        <v>45633</v>
      </c>
      <c r="AA1071" t="s">
        <v>3222</v>
      </c>
      <c r="AB1071" s="18">
        <v>975</v>
      </c>
      <c r="AC1071" s="18"/>
      <c r="AD1071" s="18"/>
      <c r="AE1071" s="18"/>
      <c r="AF1071" s="18"/>
      <c r="AG1071" s="18"/>
      <c r="AH1071" s="18">
        <v>975</v>
      </c>
    </row>
    <row r="1072" spans="25:34" x14ac:dyDescent="0.35">
      <c r="Z1072" t="s">
        <v>3223</v>
      </c>
      <c r="AA1072" t="s">
        <v>3227</v>
      </c>
      <c r="AB1072" s="18">
        <v>62.5</v>
      </c>
      <c r="AC1072" s="18"/>
      <c r="AD1072" s="18"/>
      <c r="AE1072" s="18"/>
      <c r="AF1072" s="18"/>
      <c r="AG1072" s="18"/>
      <c r="AH1072" s="18">
        <v>62.5</v>
      </c>
    </row>
    <row r="1073" spans="24:34" x14ac:dyDescent="0.35">
      <c r="AA1073" t="s">
        <v>3228</v>
      </c>
      <c r="AB1073" s="18">
        <v>4892.5</v>
      </c>
      <c r="AC1073" s="18"/>
      <c r="AD1073" s="18"/>
      <c r="AE1073" s="18"/>
      <c r="AF1073" s="18"/>
      <c r="AG1073" s="18"/>
      <c r="AH1073" s="18">
        <v>4892.5</v>
      </c>
    </row>
    <row r="1074" spans="24:34" x14ac:dyDescent="0.35">
      <c r="Z1074" t="s">
        <v>3240</v>
      </c>
      <c r="AA1074" t="s">
        <v>3241</v>
      </c>
      <c r="AB1074" s="18">
        <v>62.5</v>
      </c>
      <c r="AC1074" s="18"/>
      <c r="AD1074" s="18"/>
      <c r="AE1074" s="18"/>
      <c r="AF1074" s="18"/>
      <c r="AG1074" s="18"/>
      <c r="AH1074" s="18">
        <v>62.5</v>
      </c>
    </row>
    <row r="1075" spans="24:34" x14ac:dyDescent="0.35">
      <c r="AA1075" t="s">
        <v>3242</v>
      </c>
      <c r="AB1075" s="18">
        <v>4996.5</v>
      </c>
      <c r="AC1075" s="18"/>
      <c r="AD1075" s="18"/>
      <c r="AE1075" s="18"/>
      <c r="AF1075" s="18"/>
      <c r="AG1075" s="18"/>
      <c r="AH1075" s="18">
        <v>4996.5</v>
      </c>
    </row>
    <row r="1076" spans="24:34" x14ac:dyDescent="0.35">
      <c r="Z1076" t="s">
        <v>3247</v>
      </c>
      <c r="AA1076" t="s">
        <v>3249</v>
      </c>
      <c r="AB1076" s="18">
        <v>125</v>
      </c>
      <c r="AC1076" s="18"/>
      <c r="AD1076" s="18"/>
      <c r="AE1076" s="18"/>
      <c r="AF1076" s="18"/>
      <c r="AG1076" s="18"/>
      <c r="AH1076" s="18">
        <v>125</v>
      </c>
    </row>
    <row r="1077" spans="24:34" x14ac:dyDescent="0.35">
      <c r="AA1077" t="s">
        <v>3250</v>
      </c>
      <c r="AB1077" s="18">
        <v>8989</v>
      </c>
      <c r="AC1077" s="18"/>
      <c r="AD1077" s="18"/>
      <c r="AE1077" s="18"/>
      <c r="AF1077" s="18"/>
      <c r="AG1077" s="18"/>
      <c r="AH1077" s="18">
        <v>8989</v>
      </c>
    </row>
    <row r="1078" spans="24:34" x14ac:dyDescent="0.35">
      <c r="Z1078" t="s">
        <v>3262</v>
      </c>
      <c r="AA1078" t="s">
        <v>3263</v>
      </c>
      <c r="AB1078" s="18">
        <v>312.5</v>
      </c>
      <c r="AC1078" s="18"/>
      <c r="AD1078" s="18"/>
      <c r="AE1078" s="18"/>
      <c r="AF1078" s="18"/>
      <c r="AG1078" s="18"/>
      <c r="AH1078" s="18">
        <v>312.5</v>
      </c>
    </row>
    <row r="1079" spans="24:34" x14ac:dyDescent="0.35">
      <c r="AA1079" t="s">
        <v>3264</v>
      </c>
      <c r="AB1079" s="18">
        <v>13814.5</v>
      </c>
      <c r="AC1079" s="18"/>
      <c r="AD1079" s="18"/>
      <c r="AE1079" s="18"/>
      <c r="AF1079" s="18"/>
      <c r="AG1079" s="18"/>
      <c r="AH1079" s="18">
        <v>13814.5</v>
      </c>
    </row>
    <row r="1080" spans="24:34" x14ac:dyDescent="0.35">
      <c r="Z1080" t="s">
        <v>3271</v>
      </c>
      <c r="AA1080" t="s">
        <v>3273</v>
      </c>
      <c r="AB1080" s="18">
        <v>13999.5</v>
      </c>
      <c r="AC1080" s="18"/>
      <c r="AD1080" s="18"/>
      <c r="AE1080" s="18"/>
      <c r="AF1080" s="18"/>
      <c r="AG1080" s="18"/>
      <c r="AH1080" s="18">
        <v>13999.5</v>
      </c>
    </row>
    <row r="1081" spans="24:34" x14ac:dyDescent="0.35">
      <c r="Y1081">
        <v>4</v>
      </c>
      <c r="Z1081" s="57">
        <v>45388</v>
      </c>
      <c r="AA1081" t="s">
        <v>2511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4:34" x14ac:dyDescent="0.35">
      <c r="Z1082" s="57">
        <v>45394</v>
      </c>
      <c r="AA1082" t="s">
        <v>2513</v>
      </c>
      <c r="AB1082" s="18">
        <v>0</v>
      </c>
      <c r="AC1082" s="18"/>
      <c r="AD1082" s="18"/>
      <c r="AE1082" s="18"/>
      <c r="AF1082" s="18"/>
      <c r="AG1082" s="18"/>
      <c r="AH1082" s="18">
        <v>0</v>
      </c>
    </row>
    <row r="1083" spans="24:34" x14ac:dyDescent="0.35">
      <c r="AA1083" t="s">
        <v>2514</v>
      </c>
      <c r="AB1083" s="18">
        <v>0</v>
      </c>
      <c r="AC1083" s="18"/>
      <c r="AD1083" s="18"/>
      <c r="AE1083" s="18"/>
      <c r="AF1083" s="18"/>
      <c r="AG1083" s="18"/>
      <c r="AH1083" s="18">
        <v>0</v>
      </c>
    </row>
    <row r="1084" spans="24:34" x14ac:dyDescent="0.35">
      <c r="Z1084" s="57">
        <v>45411</v>
      </c>
      <c r="AA1084" t="s">
        <v>2526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4:34" x14ac:dyDescent="0.35">
      <c r="AA1085" t="s">
        <v>2528</v>
      </c>
      <c r="AB1085" s="18">
        <v>0</v>
      </c>
      <c r="AC1085" s="18"/>
      <c r="AD1085" s="18"/>
      <c r="AE1085" s="18"/>
      <c r="AF1085" s="18"/>
      <c r="AG1085" s="18"/>
      <c r="AH1085" s="18">
        <v>0</v>
      </c>
    </row>
    <row r="1086" spans="24:34" x14ac:dyDescent="0.35">
      <c r="X1086">
        <v>2025</v>
      </c>
      <c r="Y1086">
        <v>1</v>
      </c>
      <c r="Z1086" s="57">
        <v>45660</v>
      </c>
      <c r="AA1086" t="s">
        <v>3336</v>
      </c>
      <c r="AB1086" s="18">
        <v>312.5</v>
      </c>
      <c r="AC1086" s="18"/>
      <c r="AD1086" s="18"/>
      <c r="AE1086" s="18"/>
      <c r="AF1086" s="18"/>
      <c r="AG1086" s="18"/>
      <c r="AH1086" s="18">
        <v>312.5</v>
      </c>
    </row>
    <row r="1087" spans="24:34" x14ac:dyDescent="0.35">
      <c r="AA1087" t="s">
        <v>3337</v>
      </c>
      <c r="AB1087" s="18">
        <v>24282.5</v>
      </c>
      <c r="AC1087" s="18"/>
      <c r="AD1087" s="18"/>
      <c r="AE1087" s="18"/>
      <c r="AF1087" s="18"/>
      <c r="AG1087" s="18"/>
      <c r="AH1087" s="18">
        <v>24282.5</v>
      </c>
    </row>
    <row r="1088" spans="24:34" x14ac:dyDescent="0.35">
      <c r="Z1088" s="57">
        <v>45665</v>
      </c>
      <c r="AA1088" t="s">
        <v>3341</v>
      </c>
      <c r="AB1088" s="18">
        <v>125</v>
      </c>
      <c r="AC1088" s="18"/>
      <c r="AD1088" s="18"/>
      <c r="AE1088" s="18"/>
      <c r="AF1088" s="18"/>
      <c r="AG1088" s="18"/>
      <c r="AH1088" s="18">
        <v>125</v>
      </c>
    </row>
    <row r="1089" spans="25:34" x14ac:dyDescent="0.35">
      <c r="AA1089" t="s">
        <v>3342</v>
      </c>
      <c r="AB1089" s="18">
        <v>14107.5</v>
      </c>
      <c r="AC1089" s="18"/>
      <c r="AD1089" s="18"/>
      <c r="AE1089" s="18"/>
      <c r="AF1089" s="18"/>
      <c r="AG1089" s="18"/>
      <c r="AH1089" s="18">
        <v>14107.5</v>
      </c>
    </row>
    <row r="1090" spans="25:34" x14ac:dyDescent="0.35">
      <c r="Z1090" s="57">
        <v>45667</v>
      </c>
      <c r="AA1090" t="s">
        <v>3343</v>
      </c>
      <c r="AB1090" s="18">
        <v>62.5</v>
      </c>
      <c r="AC1090" s="18"/>
      <c r="AD1090" s="18"/>
      <c r="AE1090" s="18"/>
      <c r="AF1090" s="18"/>
      <c r="AG1090" s="18"/>
      <c r="AH1090" s="18">
        <v>62.5</v>
      </c>
    </row>
    <row r="1091" spans="25:34" x14ac:dyDescent="0.35">
      <c r="AA1091" t="s">
        <v>3344</v>
      </c>
      <c r="AB1091" s="18">
        <v>7416</v>
      </c>
      <c r="AC1091" s="18"/>
      <c r="AD1091" s="18"/>
      <c r="AE1091" s="18"/>
      <c r="AF1091" s="18"/>
      <c r="AG1091" s="18"/>
      <c r="AH1091" s="18">
        <v>7416</v>
      </c>
    </row>
    <row r="1092" spans="25:34" x14ac:dyDescent="0.35">
      <c r="Z1092" s="57">
        <v>45671</v>
      </c>
      <c r="AA1092" t="s">
        <v>3346</v>
      </c>
      <c r="AB1092" s="18">
        <v>187.5</v>
      </c>
      <c r="AC1092" s="18"/>
      <c r="AD1092" s="18"/>
      <c r="AE1092" s="18"/>
      <c r="AF1092" s="18"/>
      <c r="AG1092" s="18"/>
      <c r="AH1092" s="18">
        <v>187.5</v>
      </c>
    </row>
    <row r="1093" spans="25:34" x14ac:dyDescent="0.35">
      <c r="AA1093" t="s">
        <v>3347</v>
      </c>
      <c r="AB1093" s="18">
        <v>13106</v>
      </c>
      <c r="AC1093" s="18"/>
      <c r="AD1093" s="18"/>
      <c r="AE1093" s="18"/>
      <c r="AF1093" s="18"/>
      <c r="AG1093" s="18"/>
      <c r="AH1093" s="18">
        <v>13106</v>
      </c>
    </row>
    <row r="1094" spans="25:34" x14ac:dyDescent="0.35">
      <c r="Z1094" s="57">
        <v>45673</v>
      </c>
      <c r="AA1094" t="s">
        <v>3350</v>
      </c>
      <c r="AB1094" s="18">
        <v>5866</v>
      </c>
      <c r="AC1094" s="18"/>
      <c r="AD1094" s="18"/>
      <c r="AE1094" s="18"/>
      <c r="AF1094" s="18"/>
      <c r="AG1094" s="18"/>
      <c r="AH1094" s="18">
        <v>5866</v>
      </c>
    </row>
    <row r="1095" spans="25:34" x14ac:dyDescent="0.35">
      <c r="Z1095" s="57">
        <v>45674</v>
      </c>
      <c r="AA1095" t="s">
        <v>3351</v>
      </c>
      <c r="AB1095" s="18">
        <v>62.5</v>
      </c>
      <c r="AC1095" s="18"/>
      <c r="AD1095" s="18"/>
      <c r="AE1095" s="18"/>
      <c r="AF1095" s="18"/>
      <c r="AG1095" s="18"/>
      <c r="AH1095" s="18">
        <v>62.5</v>
      </c>
    </row>
    <row r="1096" spans="25:34" x14ac:dyDescent="0.35">
      <c r="AA1096" t="s">
        <v>3352</v>
      </c>
      <c r="AB1096" s="18">
        <v>8876</v>
      </c>
      <c r="AC1096" s="18"/>
      <c r="AD1096" s="18"/>
      <c r="AE1096" s="18"/>
      <c r="AF1096" s="18"/>
      <c r="AG1096" s="18"/>
      <c r="AH1096" s="18">
        <v>8876</v>
      </c>
    </row>
    <row r="1097" spans="25:34" x14ac:dyDescent="0.35">
      <c r="Z1097" s="57">
        <v>45678</v>
      </c>
      <c r="AA1097" t="s">
        <v>3355</v>
      </c>
      <c r="AB1097" s="18">
        <v>62.5</v>
      </c>
      <c r="AC1097" s="18"/>
      <c r="AD1097" s="18"/>
      <c r="AE1097" s="18"/>
      <c r="AF1097" s="18"/>
      <c r="AG1097" s="18"/>
      <c r="AH1097" s="18">
        <v>62.5</v>
      </c>
    </row>
    <row r="1098" spans="25:34" x14ac:dyDescent="0.35">
      <c r="AA1098" t="s">
        <v>3356</v>
      </c>
      <c r="AB1098" s="18">
        <v>3364.5</v>
      </c>
      <c r="AC1098" s="18"/>
      <c r="AD1098" s="18"/>
      <c r="AE1098" s="18"/>
      <c r="AF1098" s="18"/>
      <c r="AG1098" s="18"/>
      <c r="AH1098" s="18">
        <v>3364.5</v>
      </c>
    </row>
    <row r="1099" spans="25:34" x14ac:dyDescent="0.35">
      <c r="Z1099" s="57">
        <v>45684</v>
      </c>
      <c r="AA1099" t="s">
        <v>3362</v>
      </c>
      <c r="AB1099" s="18">
        <v>187.5</v>
      </c>
      <c r="AC1099" s="18"/>
      <c r="AD1099" s="18"/>
      <c r="AE1099" s="18"/>
      <c r="AF1099" s="18"/>
      <c r="AG1099" s="18"/>
      <c r="AH1099" s="18">
        <v>187.5</v>
      </c>
    </row>
    <row r="1100" spans="25:34" x14ac:dyDescent="0.35">
      <c r="AA1100" t="s">
        <v>3363</v>
      </c>
      <c r="AB1100" s="18">
        <v>18295</v>
      </c>
      <c r="AC1100" s="18"/>
      <c r="AD1100" s="18"/>
      <c r="AE1100" s="18"/>
      <c r="AF1100" s="18"/>
      <c r="AG1100" s="18"/>
      <c r="AH1100" s="18">
        <v>18295</v>
      </c>
    </row>
    <row r="1101" spans="25:34" x14ac:dyDescent="0.35">
      <c r="Y1101">
        <v>2</v>
      </c>
      <c r="Z1101" s="57">
        <v>45691</v>
      </c>
      <c r="AA1101" t="s">
        <v>3443</v>
      </c>
      <c r="AB1101" s="18">
        <v>125</v>
      </c>
      <c r="AC1101" s="18"/>
      <c r="AD1101" s="18"/>
      <c r="AE1101" s="18"/>
      <c r="AF1101" s="18"/>
      <c r="AG1101" s="18"/>
      <c r="AH1101" s="18">
        <v>125</v>
      </c>
    </row>
    <row r="1102" spans="25:34" x14ac:dyDescent="0.35">
      <c r="AA1102" t="s">
        <v>3444</v>
      </c>
      <c r="AB1102" s="18">
        <v>11513</v>
      </c>
      <c r="AC1102" s="18"/>
      <c r="AD1102" s="18"/>
      <c r="AE1102" s="18"/>
      <c r="AF1102" s="18"/>
      <c r="AG1102" s="18"/>
      <c r="AH1102" s="18">
        <v>11513</v>
      </c>
    </row>
    <row r="1103" spans="25:34" x14ac:dyDescent="0.35">
      <c r="Z1103" s="57">
        <v>45693</v>
      </c>
      <c r="AA1103" t="s">
        <v>3445</v>
      </c>
      <c r="AB1103" s="18">
        <v>62.5</v>
      </c>
      <c r="AC1103" s="18"/>
      <c r="AD1103" s="18"/>
      <c r="AE1103" s="18"/>
      <c r="AF1103" s="18"/>
      <c r="AG1103" s="18"/>
      <c r="AH1103" s="18">
        <v>62.5</v>
      </c>
    </row>
    <row r="1104" spans="25:34" x14ac:dyDescent="0.35">
      <c r="AA1104" t="s">
        <v>3446</v>
      </c>
      <c r="AB1104" s="18">
        <v>7416</v>
      </c>
      <c r="AC1104" s="18"/>
      <c r="AD1104" s="18"/>
      <c r="AE1104" s="18"/>
      <c r="AF1104" s="18"/>
      <c r="AG1104" s="18"/>
      <c r="AH1104" s="18">
        <v>7416</v>
      </c>
    </row>
    <row r="1105" spans="25:34" x14ac:dyDescent="0.35">
      <c r="Z1105" s="57">
        <v>45699</v>
      </c>
      <c r="AA1105" t="s">
        <v>3449</v>
      </c>
      <c r="AB1105" s="18">
        <v>375</v>
      </c>
      <c r="AC1105" s="18"/>
      <c r="AD1105" s="18"/>
      <c r="AE1105" s="18"/>
      <c r="AF1105" s="18"/>
      <c r="AG1105" s="18"/>
      <c r="AH1105" s="18">
        <v>375</v>
      </c>
    </row>
    <row r="1106" spans="25:34" x14ac:dyDescent="0.35">
      <c r="AA1106" t="s">
        <v>3450</v>
      </c>
      <c r="AB1106" s="18">
        <v>33029</v>
      </c>
      <c r="AC1106" s="18"/>
      <c r="AD1106" s="18"/>
      <c r="AE1106" s="18"/>
      <c r="AF1106" s="18"/>
      <c r="AG1106" s="18"/>
      <c r="AH1106" s="18">
        <v>33029</v>
      </c>
    </row>
    <row r="1107" spans="25:34" x14ac:dyDescent="0.35">
      <c r="Z1107" s="57">
        <v>45705</v>
      </c>
      <c r="AA1107" t="s">
        <v>3458</v>
      </c>
      <c r="AB1107" s="18">
        <v>125</v>
      </c>
      <c r="AC1107" s="18"/>
      <c r="AD1107" s="18"/>
      <c r="AE1107" s="18"/>
      <c r="AF1107" s="18"/>
      <c r="AG1107" s="18"/>
      <c r="AH1107" s="18">
        <v>125</v>
      </c>
    </row>
    <row r="1108" spans="25:34" x14ac:dyDescent="0.35">
      <c r="AA1108" t="s">
        <v>3459</v>
      </c>
      <c r="AB1108" s="18">
        <v>9705</v>
      </c>
      <c r="AC1108" s="18"/>
      <c r="AD1108" s="18"/>
      <c r="AE1108" s="18"/>
      <c r="AF1108" s="18"/>
      <c r="AG1108" s="18"/>
      <c r="AH1108" s="18">
        <v>9705</v>
      </c>
    </row>
    <row r="1109" spans="25:34" x14ac:dyDescent="0.35">
      <c r="Z1109" s="57">
        <v>45707</v>
      </c>
      <c r="AA1109" t="s">
        <v>3464</v>
      </c>
      <c r="AB1109" s="18">
        <v>125</v>
      </c>
      <c r="AC1109" s="18"/>
      <c r="AD1109" s="18"/>
      <c r="AE1109" s="18"/>
      <c r="AF1109" s="18"/>
      <c r="AG1109" s="18"/>
      <c r="AH1109" s="18">
        <v>125</v>
      </c>
    </row>
    <row r="1110" spans="25:34" x14ac:dyDescent="0.35">
      <c r="AA1110" t="s">
        <v>3465</v>
      </c>
      <c r="AB1110" s="18">
        <v>11743</v>
      </c>
      <c r="AC1110" s="18"/>
      <c r="AD1110" s="18"/>
      <c r="AE1110" s="18"/>
      <c r="AF1110" s="18"/>
      <c r="AG1110" s="18"/>
      <c r="AH1110" s="18">
        <v>11743</v>
      </c>
    </row>
    <row r="1111" spans="25:34" x14ac:dyDescent="0.35">
      <c r="Z1111" s="57">
        <v>45712</v>
      </c>
      <c r="AA1111" t="s">
        <v>3466</v>
      </c>
      <c r="AB1111" s="18">
        <v>312.5</v>
      </c>
      <c r="AC1111" s="18"/>
      <c r="AD1111" s="18"/>
      <c r="AE1111" s="18"/>
      <c r="AF1111" s="18"/>
      <c r="AG1111" s="18"/>
      <c r="AH1111" s="18">
        <v>312.5</v>
      </c>
    </row>
    <row r="1112" spans="25:34" x14ac:dyDescent="0.35">
      <c r="AA1112" t="s">
        <v>3467</v>
      </c>
      <c r="AB1112" s="18">
        <v>25722.5</v>
      </c>
      <c r="AC1112" s="18"/>
      <c r="AD1112" s="18"/>
      <c r="AE1112" s="18"/>
      <c r="AF1112" s="18"/>
      <c r="AG1112" s="18"/>
      <c r="AH1112" s="18">
        <v>25722.5</v>
      </c>
    </row>
    <row r="1113" spans="25:34" x14ac:dyDescent="0.35">
      <c r="Y1113">
        <v>3</v>
      </c>
      <c r="Z1113" s="57">
        <v>45720</v>
      </c>
      <c r="AA1113" t="s">
        <v>3516</v>
      </c>
      <c r="AB1113" s="18">
        <v>312.5</v>
      </c>
      <c r="AC1113" s="18"/>
      <c r="AD1113" s="18"/>
      <c r="AE1113" s="18"/>
      <c r="AF1113" s="18"/>
      <c r="AG1113" s="18"/>
      <c r="AH1113" s="18">
        <v>312.5</v>
      </c>
    </row>
    <row r="1114" spans="25:34" x14ac:dyDescent="0.35">
      <c r="AA1114" t="s">
        <v>3517</v>
      </c>
      <c r="AB1114" s="18">
        <v>28810.5</v>
      </c>
      <c r="AC1114" s="18"/>
      <c r="AD1114" s="18"/>
      <c r="AE1114" s="18"/>
      <c r="AF1114" s="18"/>
      <c r="AG1114" s="18"/>
      <c r="AH1114" s="18">
        <v>28810.5</v>
      </c>
    </row>
    <row r="1115" spans="25:34" x14ac:dyDescent="0.35">
      <c r="Z1115" s="57">
        <v>45723</v>
      </c>
      <c r="AA1115" t="s">
        <v>3521</v>
      </c>
      <c r="AB1115" s="18">
        <v>460</v>
      </c>
      <c r="AC1115" s="18"/>
      <c r="AD1115" s="18"/>
      <c r="AE1115" s="18"/>
      <c r="AF1115" s="18"/>
      <c r="AG1115" s="18"/>
      <c r="AH1115" s="18">
        <v>460</v>
      </c>
    </row>
    <row r="1116" spans="25:34" x14ac:dyDescent="0.35">
      <c r="Z1116" s="57">
        <v>45726</v>
      </c>
      <c r="AA1116" t="s">
        <v>3522</v>
      </c>
      <c r="AB1116" s="18">
        <v>125</v>
      </c>
      <c r="AC1116" s="18"/>
      <c r="AD1116" s="18"/>
      <c r="AE1116" s="18"/>
      <c r="AF1116" s="18"/>
      <c r="AG1116" s="18"/>
      <c r="AH1116" s="18">
        <v>125</v>
      </c>
    </row>
    <row r="1117" spans="25:34" x14ac:dyDescent="0.35">
      <c r="AA1117" t="s">
        <v>3523</v>
      </c>
      <c r="AB1117" s="18">
        <v>14759</v>
      </c>
      <c r="AC1117" s="18"/>
      <c r="AD1117" s="18"/>
      <c r="AE1117" s="18"/>
      <c r="AF1117" s="18"/>
      <c r="AG1117" s="18"/>
      <c r="AH1117" s="18">
        <v>14759</v>
      </c>
    </row>
    <row r="1118" spans="25:34" x14ac:dyDescent="0.35">
      <c r="Z1118" s="57">
        <v>45731</v>
      </c>
      <c r="AA1118" t="s">
        <v>3534</v>
      </c>
      <c r="AB1118" s="18">
        <v>187.5</v>
      </c>
      <c r="AC1118" s="18"/>
      <c r="AD1118" s="18"/>
      <c r="AE1118" s="18"/>
      <c r="AF1118" s="18"/>
      <c r="AG1118" s="18"/>
      <c r="AH1118" s="18">
        <v>187.5</v>
      </c>
    </row>
    <row r="1119" spans="25:34" x14ac:dyDescent="0.35">
      <c r="AA1119" t="s">
        <v>3535</v>
      </c>
      <c r="AB1119" s="18">
        <v>9075</v>
      </c>
      <c r="AC1119" s="18"/>
      <c r="AD1119" s="18"/>
      <c r="AE1119" s="18"/>
      <c r="AF1119" s="18"/>
      <c r="AG1119" s="18"/>
      <c r="AH1119" s="18">
        <v>9075</v>
      </c>
    </row>
    <row r="1120" spans="25:34" x14ac:dyDescent="0.35">
      <c r="Z1120" s="57">
        <v>45736</v>
      </c>
      <c r="AA1120" t="s">
        <v>3542</v>
      </c>
      <c r="AB1120" s="18">
        <v>187.5</v>
      </c>
      <c r="AC1120" s="18"/>
      <c r="AD1120" s="18"/>
      <c r="AE1120" s="18"/>
      <c r="AF1120" s="18"/>
      <c r="AG1120" s="18"/>
      <c r="AH1120" s="18">
        <v>187.5</v>
      </c>
    </row>
    <row r="1121" spans="25:34" x14ac:dyDescent="0.35">
      <c r="AA1121" t="s">
        <v>3543</v>
      </c>
      <c r="AB1121" s="18">
        <v>17890.3</v>
      </c>
      <c r="AC1121" s="18"/>
      <c r="AD1121" s="18"/>
      <c r="AE1121" s="18"/>
      <c r="AF1121" s="18"/>
      <c r="AG1121" s="18"/>
      <c r="AH1121" s="18">
        <v>17890.3</v>
      </c>
    </row>
    <row r="1122" spans="25:34" x14ac:dyDescent="0.35">
      <c r="Z1122" s="57">
        <v>45738</v>
      </c>
      <c r="AA1122" t="s">
        <v>3544</v>
      </c>
      <c r="AB1122" s="18">
        <v>1990</v>
      </c>
      <c r="AC1122" s="18"/>
      <c r="AD1122" s="18"/>
      <c r="AE1122" s="18"/>
      <c r="AF1122" s="18"/>
      <c r="AG1122" s="18"/>
      <c r="AH1122" s="18">
        <v>1990</v>
      </c>
    </row>
    <row r="1123" spans="25:34" x14ac:dyDescent="0.35">
      <c r="Z1123" s="57">
        <v>45740</v>
      </c>
      <c r="AA1123" t="s">
        <v>3546</v>
      </c>
      <c r="AB1123" s="18">
        <v>375</v>
      </c>
      <c r="AC1123" s="18"/>
      <c r="AD1123" s="18"/>
      <c r="AE1123" s="18"/>
      <c r="AF1123" s="18"/>
      <c r="AG1123" s="18"/>
      <c r="AH1123" s="18">
        <v>375</v>
      </c>
    </row>
    <row r="1124" spans="25:34" x14ac:dyDescent="0.35">
      <c r="AA1124" t="s">
        <v>3547</v>
      </c>
      <c r="AB1124" s="18">
        <v>34409</v>
      </c>
      <c r="AC1124" s="18"/>
      <c r="AD1124" s="18"/>
      <c r="AE1124" s="18"/>
      <c r="AF1124" s="18"/>
      <c r="AG1124" s="18"/>
      <c r="AH1124" s="18">
        <v>34409</v>
      </c>
    </row>
    <row r="1125" spans="25:34" x14ac:dyDescent="0.35">
      <c r="Z1125" s="57">
        <v>45744</v>
      </c>
      <c r="AA1125" t="s">
        <v>3550</v>
      </c>
      <c r="AB1125" s="18">
        <v>375</v>
      </c>
      <c r="AC1125" s="18"/>
      <c r="AD1125" s="18"/>
      <c r="AE1125" s="18"/>
      <c r="AF1125" s="18"/>
      <c r="AG1125" s="18"/>
      <c r="AH1125" s="18">
        <v>375</v>
      </c>
    </row>
    <row r="1126" spans="25:34" x14ac:dyDescent="0.35">
      <c r="AA1126" t="s">
        <v>3551</v>
      </c>
      <c r="AB1126" s="18">
        <v>35195.599999999999</v>
      </c>
      <c r="AC1126" s="18"/>
      <c r="AD1126" s="18"/>
      <c r="AE1126" s="18"/>
      <c r="AF1126" s="18"/>
      <c r="AG1126" s="18"/>
      <c r="AH1126" s="18">
        <v>35195.599999999999</v>
      </c>
    </row>
    <row r="1127" spans="25:34" x14ac:dyDescent="0.35">
      <c r="Y1127">
        <v>4</v>
      </c>
      <c r="Z1127" t="s">
        <v>3618</v>
      </c>
      <c r="AA1127" t="s">
        <v>3619</v>
      </c>
      <c r="AB1127" s="18">
        <v>625</v>
      </c>
      <c r="AC1127" s="18"/>
      <c r="AD1127" s="18"/>
      <c r="AE1127" s="18"/>
      <c r="AF1127" s="18"/>
      <c r="AG1127" s="18"/>
      <c r="AH1127" s="18">
        <v>625</v>
      </c>
    </row>
    <row r="1128" spans="25:34" x14ac:dyDescent="0.35">
      <c r="AA1128" t="s">
        <v>3620</v>
      </c>
      <c r="AB1128" s="18">
        <v>20855</v>
      </c>
      <c r="AC1128" s="18"/>
      <c r="AD1128" s="18"/>
      <c r="AE1128" s="18"/>
      <c r="AF1128" s="18"/>
      <c r="AG1128" s="18"/>
      <c r="AH1128" s="18">
        <v>20855</v>
      </c>
    </row>
    <row r="1129" spans="25:34" x14ac:dyDescent="0.35">
      <c r="Z1129" t="s">
        <v>3627</v>
      </c>
      <c r="AA1129" t="s">
        <v>3628</v>
      </c>
      <c r="AB1129" s="18">
        <v>23118.5</v>
      </c>
      <c r="AC1129" s="18"/>
      <c r="AD1129" s="18"/>
      <c r="AE1129" s="18"/>
      <c r="AF1129" s="18"/>
      <c r="AG1129" s="18"/>
      <c r="AH1129" s="18">
        <v>23118.5</v>
      </c>
    </row>
    <row r="1130" spans="25:34" x14ac:dyDescent="0.35">
      <c r="Z1130" t="s">
        <v>3637</v>
      </c>
      <c r="AA1130" t="s">
        <v>3638</v>
      </c>
      <c r="AB1130" s="18">
        <v>460</v>
      </c>
      <c r="AC1130" s="18"/>
      <c r="AD1130" s="18"/>
      <c r="AE1130" s="18"/>
      <c r="AF1130" s="18"/>
      <c r="AG1130" s="18"/>
      <c r="AH1130" s="18">
        <v>460</v>
      </c>
    </row>
    <row r="1131" spans="25:34" x14ac:dyDescent="0.35">
      <c r="Z1131" t="s">
        <v>3642</v>
      </c>
      <c r="AA1131" t="s">
        <v>3643</v>
      </c>
      <c r="AB1131" s="18">
        <v>62.5</v>
      </c>
      <c r="AC1131" s="18"/>
      <c r="AD1131" s="18"/>
      <c r="AE1131" s="18"/>
      <c r="AF1131" s="18"/>
      <c r="AG1131" s="18"/>
      <c r="AH1131" s="18">
        <v>62.5</v>
      </c>
    </row>
    <row r="1132" spans="25:34" x14ac:dyDescent="0.35">
      <c r="AA1132" t="s">
        <v>3644</v>
      </c>
      <c r="AB1132" s="18">
        <v>6781.6</v>
      </c>
      <c r="AC1132" s="18"/>
      <c r="AD1132" s="18"/>
      <c r="AE1132" s="18"/>
      <c r="AF1132" s="18"/>
      <c r="AG1132" s="18"/>
      <c r="AH1132" s="18">
        <v>6781.6</v>
      </c>
    </row>
    <row r="1133" spans="25:34" x14ac:dyDescent="0.35">
      <c r="Z1133" t="s">
        <v>3648</v>
      </c>
      <c r="AA1133" t="s">
        <v>3649</v>
      </c>
      <c r="AB1133" s="18">
        <v>312.5</v>
      </c>
      <c r="AC1133" s="18"/>
      <c r="AD1133" s="18"/>
      <c r="AE1133" s="18"/>
      <c r="AF1133" s="18"/>
      <c r="AG1133" s="18"/>
      <c r="AH1133" s="18">
        <v>312.5</v>
      </c>
    </row>
    <row r="1134" spans="25:34" x14ac:dyDescent="0.35">
      <c r="AA1134" t="s">
        <v>3650</v>
      </c>
      <c r="AB1134" s="18">
        <v>18996</v>
      </c>
      <c r="AC1134" s="18"/>
      <c r="AD1134" s="18"/>
      <c r="AE1134" s="18"/>
      <c r="AF1134" s="18"/>
      <c r="AG1134" s="18"/>
      <c r="AH1134" s="18">
        <v>18996</v>
      </c>
    </row>
    <row r="1135" spans="25:34" x14ac:dyDescent="0.35">
      <c r="Z1135" t="s">
        <v>3651</v>
      </c>
      <c r="AA1135" t="s">
        <v>3652</v>
      </c>
      <c r="AB1135" s="18">
        <v>7255.8</v>
      </c>
      <c r="AC1135" s="18"/>
      <c r="AD1135" s="18"/>
      <c r="AE1135" s="18"/>
      <c r="AF1135" s="18"/>
      <c r="AG1135" s="18"/>
      <c r="AH1135" s="18">
        <v>7255.8</v>
      </c>
    </row>
    <row r="1136" spans="25:34" x14ac:dyDescent="0.35">
      <c r="Z1136" t="s">
        <v>3656</v>
      </c>
      <c r="AA1136" t="s">
        <v>3657</v>
      </c>
      <c r="AB1136" s="18">
        <v>312.5</v>
      </c>
      <c r="AC1136" s="18"/>
      <c r="AD1136" s="18"/>
      <c r="AE1136" s="18"/>
      <c r="AF1136" s="18"/>
      <c r="AG1136" s="18"/>
      <c r="AH1136" s="18">
        <v>312.5</v>
      </c>
    </row>
    <row r="1137" spans="23:34" x14ac:dyDescent="0.35">
      <c r="AA1137" t="s">
        <v>3658</v>
      </c>
      <c r="AB1137" s="18">
        <v>25374.1</v>
      </c>
      <c r="AC1137" s="18"/>
      <c r="AD1137" s="18"/>
      <c r="AE1137" s="18"/>
      <c r="AF1137" s="18"/>
      <c r="AG1137" s="18"/>
      <c r="AH1137" s="18">
        <v>25374.1</v>
      </c>
    </row>
    <row r="1138" spans="23:34" x14ac:dyDescent="0.35">
      <c r="W1138" s="36" t="s">
        <v>2037</v>
      </c>
      <c r="X1138" s="36"/>
      <c r="Y1138" s="36"/>
      <c r="Z1138" s="36"/>
      <c r="AA1138" s="36"/>
      <c r="AB1138" s="37">
        <v>524621.29999999993</v>
      </c>
      <c r="AC1138" s="37"/>
      <c r="AD1138" s="37"/>
      <c r="AE1138" s="37"/>
      <c r="AF1138" s="37"/>
      <c r="AG1138" s="37"/>
      <c r="AH1138" s="37">
        <v>524621.29999999993</v>
      </c>
    </row>
    <row r="1139" spans="23:34" x14ac:dyDescent="0.35">
      <c r="W1139" t="s">
        <v>2134</v>
      </c>
      <c r="X1139">
        <v>2023</v>
      </c>
      <c r="Y1139">
        <v>12</v>
      </c>
      <c r="Z1139" s="57">
        <v>45275</v>
      </c>
      <c r="AA1139" t="s">
        <v>2193</v>
      </c>
      <c r="AB1139" s="18">
        <v>0</v>
      </c>
      <c r="AC1139" s="18"/>
      <c r="AD1139" s="18"/>
      <c r="AE1139" s="18"/>
      <c r="AF1139" s="18"/>
      <c r="AG1139" s="18"/>
      <c r="AH1139" s="18">
        <v>0</v>
      </c>
    </row>
    <row r="1140" spans="23:34" x14ac:dyDescent="0.35">
      <c r="AA1140" t="s">
        <v>2263</v>
      </c>
      <c r="AB1140" s="18">
        <v>0</v>
      </c>
      <c r="AC1140" s="18"/>
      <c r="AD1140" s="18"/>
      <c r="AE1140" s="18"/>
      <c r="AF1140" s="18"/>
      <c r="AG1140" s="18"/>
      <c r="AH1140" s="18">
        <v>0</v>
      </c>
    </row>
    <row r="1141" spans="23:34" x14ac:dyDescent="0.35">
      <c r="Z1141" s="57">
        <v>45281</v>
      </c>
      <c r="AA1141" t="s">
        <v>2206</v>
      </c>
      <c r="AB1141" s="18">
        <v>0</v>
      </c>
      <c r="AC1141" s="18"/>
      <c r="AD1141" s="18"/>
      <c r="AE1141" s="18"/>
      <c r="AF1141" s="18"/>
      <c r="AG1141" s="18"/>
      <c r="AH1141" s="18">
        <v>0</v>
      </c>
    </row>
    <row r="1142" spans="23:34" x14ac:dyDescent="0.35">
      <c r="X1142">
        <v>2024</v>
      </c>
      <c r="Y1142">
        <v>1</v>
      </c>
      <c r="Z1142" s="57">
        <v>45297</v>
      </c>
      <c r="AA1142" t="s">
        <v>2273</v>
      </c>
      <c r="AB1142" s="18">
        <v>0</v>
      </c>
      <c r="AC1142" s="18"/>
      <c r="AD1142" s="18"/>
      <c r="AE1142" s="18"/>
      <c r="AF1142" s="18"/>
      <c r="AG1142" s="18"/>
      <c r="AH1142" s="18">
        <v>0</v>
      </c>
    </row>
    <row r="1143" spans="23:34" x14ac:dyDescent="0.35">
      <c r="Y1143">
        <v>3</v>
      </c>
      <c r="Z1143" s="57">
        <v>45353</v>
      </c>
      <c r="AA1143" t="s">
        <v>2425</v>
      </c>
      <c r="AB1143" s="18">
        <v>0</v>
      </c>
      <c r="AC1143" s="18"/>
      <c r="AD1143" s="18"/>
      <c r="AE1143" s="18"/>
      <c r="AF1143" s="18"/>
      <c r="AG1143" s="18"/>
      <c r="AH1143" s="18">
        <v>0</v>
      </c>
    </row>
    <row r="1144" spans="23:34" x14ac:dyDescent="0.35">
      <c r="W1144" s="36" t="s">
        <v>2148</v>
      </c>
      <c r="X1144" s="36"/>
      <c r="Y1144" s="36"/>
      <c r="Z1144" s="36"/>
      <c r="AA1144" s="36"/>
      <c r="AB1144" s="37">
        <v>0</v>
      </c>
      <c r="AC1144" s="37"/>
      <c r="AD1144" s="37"/>
      <c r="AE1144" s="37"/>
      <c r="AF1144" s="37"/>
      <c r="AG1144" s="37"/>
      <c r="AH1144" s="37">
        <v>0</v>
      </c>
    </row>
    <row r="1145" spans="23:34" x14ac:dyDescent="0.35">
      <c r="W1145" t="s">
        <v>2271</v>
      </c>
      <c r="X1145">
        <v>2024</v>
      </c>
      <c r="Y1145">
        <v>1</v>
      </c>
      <c r="Z1145" s="57">
        <v>45295</v>
      </c>
      <c r="AA1145" t="s">
        <v>2270</v>
      </c>
      <c r="AB1145" s="18">
        <v>0</v>
      </c>
      <c r="AC1145" s="18"/>
      <c r="AD1145" s="18"/>
      <c r="AE1145" s="18"/>
      <c r="AF1145" s="18"/>
      <c r="AG1145" s="18"/>
      <c r="AH1145" s="18">
        <v>0</v>
      </c>
    </row>
    <row r="1146" spans="23:34" x14ac:dyDescent="0.35">
      <c r="X1146">
        <v>2025</v>
      </c>
      <c r="Y1146">
        <v>3</v>
      </c>
      <c r="Z1146" s="57">
        <v>45729</v>
      </c>
      <c r="AA1146" t="s">
        <v>3527</v>
      </c>
      <c r="AB1146" s="18">
        <v>0</v>
      </c>
      <c r="AC1146" s="18"/>
      <c r="AD1146" s="18"/>
      <c r="AE1146" s="18"/>
      <c r="AF1146" s="18"/>
      <c r="AG1146" s="18"/>
      <c r="AH1146" s="18">
        <v>0</v>
      </c>
    </row>
    <row r="1147" spans="23:34" x14ac:dyDescent="0.35">
      <c r="W1147" s="36" t="s">
        <v>2340</v>
      </c>
      <c r="X1147" s="36"/>
      <c r="Y1147" s="36"/>
      <c r="Z1147" s="36"/>
      <c r="AA1147" s="36"/>
      <c r="AB1147" s="37">
        <v>0</v>
      </c>
      <c r="AC1147" s="37"/>
      <c r="AD1147" s="37"/>
      <c r="AE1147" s="37"/>
      <c r="AF1147" s="37"/>
      <c r="AG1147" s="37"/>
      <c r="AH1147" s="37">
        <v>0</v>
      </c>
    </row>
    <row r="1148" spans="23:34" x14ac:dyDescent="0.35">
      <c r="W1148" t="s">
        <v>2284</v>
      </c>
      <c r="X1148">
        <v>2024</v>
      </c>
      <c r="Y1148">
        <v>1</v>
      </c>
      <c r="Z1148" s="57">
        <v>45311</v>
      </c>
      <c r="AA1148" t="s">
        <v>2283</v>
      </c>
      <c r="AB1148" s="18">
        <v>0</v>
      </c>
      <c r="AC1148" s="18"/>
      <c r="AD1148" s="18"/>
      <c r="AE1148" s="18"/>
      <c r="AF1148" s="18"/>
      <c r="AG1148" s="18"/>
      <c r="AH1148" s="18">
        <v>0</v>
      </c>
    </row>
    <row r="1149" spans="23:34" x14ac:dyDescent="0.35">
      <c r="Z1149" s="57">
        <v>45313</v>
      </c>
      <c r="AA1149" t="s">
        <v>2289</v>
      </c>
      <c r="AB1149" s="18">
        <v>0</v>
      </c>
      <c r="AC1149" s="18"/>
      <c r="AD1149" s="18"/>
      <c r="AE1149" s="18"/>
      <c r="AF1149" s="18"/>
      <c r="AG1149" s="18"/>
      <c r="AH1149" s="18">
        <v>0</v>
      </c>
    </row>
    <row r="1150" spans="23:34" x14ac:dyDescent="0.35">
      <c r="Z1150" s="57">
        <v>45315</v>
      </c>
      <c r="AA1150" t="s">
        <v>2297</v>
      </c>
      <c r="AB1150" s="18">
        <v>0</v>
      </c>
      <c r="AC1150" s="18"/>
      <c r="AD1150" s="18"/>
      <c r="AE1150" s="18"/>
      <c r="AF1150" s="18"/>
      <c r="AG1150" s="18"/>
      <c r="AH1150" s="18">
        <v>0</v>
      </c>
    </row>
    <row r="1151" spans="23:34" x14ac:dyDescent="0.35">
      <c r="Y1151">
        <v>2</v>
      </c>
      <c r="Z1151" s="57">
        <v>45324</v>
      </c>
      <c r="AA1151" t="s">
        <v>2344</v>
      </c>
      <c r="AB1151" s="18">
        <v>0</v>
      </c>
      <c r="AC1151" s="18"/>
      <c r="AD1151" s="18"/>
      <c r="AE1151" s="18"/>
      <c r="AF1151" s="18"/>
      <c r="AG1151" s="18"/>
      <c r="AH1151" s="18">
        <v>0</v>
      </c>
    </row>
    <row r="1152" spans="23:34" x14ac:dyDescent="0.35">
      <c r="Z1152" s="57">
        <v>45330</v>
      </c>
      <c r="AA1152" t="s">
        <v>2352</v>
      </c>
      <c r="AB1152" s="18">
        <v>0</v>
      </c>
      <c r="AC1152" s="18"/>
      <c r="AD1152" s="18"/>
      <c r="AE1152" s="18"/>
      <c r="AF1152" s="18"/>
      <c r="AG1152" s="18"/>
      <c r="AH1152" s="18">
        <v>0</v>
      </c>
    </row>
    <row r="1153" spans="23:34" x14ac:dyDescent="0.35">
      <c r="Y1153">
        <v>5</v>
      </c>
      <c r="Z1153" s="57">
        <v>45441</v>
      </c>
      <c r="AA1153" t="s">
        <v>2572</v>
      </c>
      <c r="AB1153" s="18">
        <v>0</v>
      </c>
      <c r="AC1153" s="18"/>
      <c r="AD1153" s="18"/>
      <c r="AE1153" s="18"/>
      <c r="AF1153" s="18"/>
      <c r="AG1153" s="18"/>
      <c r="AH1153" s="18">
        <v>0</v>
      </c>
    </row>
    <row r="1154" spans="23:34" x14ac:dyDescent="0.35">
      <c r="Y1154">
        <v>6</v>
      </c>
      <c r="Z1154" s="57">
        <v>45448</v>
      </c>
      <c r="AA1154" t="s">
        <v>2639</v>
      </c>
      <c r="AB1154" s="18">
        <v>0</v>
      </c>
      <c r="AC1154" s="18"/>
      <c r="AD1154" s="18"/>
      <c r="AE1154" s="18"/>
      <c r="AF1154" s="18"/>
      <c r="AG1154" s="18"/>
      <c r="AH1154" s="18">
        <v>0</v>
      </c>
    </row>
    <row r="1155" spans="23:34" x14ac:dyDescent="0.35">
      <c r="W1155" s="36" t="s">
        <v>2341</v>
      </c>
      <c r="X1155" s="36"/>
      <c r="Y1155" s="36"/>
      <c r="Z1155" s="36"/>
      <c r="AA1155" s="36"/>
      <c r="AB1155" s="37">
        <v>0</v>
      </c>
      <c r="AC1155" s="37"/>
      <c r="AD1155" s="37"/>
      <c r="AE1155" s="37"/>
      <c r="AF1155" s="37"/>
      <c r="AG1155" s="37"/>
      <c r="AH1155" s="37">
        <v>0</v>
      </c>
    </row>
    <row r="1156" spans="23:34" x14ac:dyDescent="0.35">
      <c r="W1156" t="s">
        <v>2362</v>
      </c>
      <c r="X1156">
        <v>2024</v>
      </c>
      <c r="Y1156">
        <v>2</v>
      </c>
      <c r="Z1156" s="57">
        <v>45342</v>
      </c>
      <c r="AA1156" t="s">
        <v>2360</v>
      </c>
      <c r="AB1156" s="18">
        <v>0</v>
      </c>
      <c r="AC1156" s="18"/>
      <c r="AD1156" s="18"/>
      <c r="AE1156" s="18"/>
      <c r="AF1156" s="18"/>
      <c r="AG1156" s="18"/>
      <c r="AH1156" s="18">
        <v>0</v>
      </c>
    </row>
    <row r="1157" spans="23:34" x14ac:dyDescent="0.35">
      <c r="W1157" s="36" t="s">
        <v>2504</v>
      </c>
      <c r="X1157" s="36"/>
      <c r="Y1157" s="36"/>
      <c r="Z1157" s="36"/>
      <c r="AA1157" s="36"/>
      <c r="AB1157" s="37">
        <v>0</v>
      </c>
      <c r="AC1157" s="37"/>
      <c r="AD1157" s="37"/>
      <c r="AE1157" s="37"/>
      <c r="AF1157" s="37"/>
      <c r="AG1157" s="37"/>
      <c r="AH1157" s="37">
        <v>0</v>
      </c>
    </row>
    <row r="1158" spans="23:34" x14ac:dyDescent="0.35">
      <c r="W1158" t="s">
        <v>2440</v>
      </c>
      <c r="X1158">
        <v>2024</v>
      </c>
      <c r="Y1158">
        <v>3</v>
      </c>
      <c r="Z1158" s="57">
        <v>45367</v>
      </c>
      <c r="AA1158" t="s">
        <v>2439</v>
      </c>
      <c r="AB1158" s="18">
        <v>0</v>
      </c>
      <c r="AC1158" s="18"/>
      <c r="AD1158" s="18"/>
      <c r="AE1158" s="18"/>
      <c r="AF1158" s="18"/>
      <c r="AG1158" s="18"/>
      <c r="AH1158" s="18">
        <v>0</v>
      </c>
    </row>
    <row r="1159" spans="23:34" x14ac:dyDescent="0.35">
      <c r="W1159" s="36" t="s">
        <v>2505</v>
      </c>
      <c r="X1159" s="36"/>
      <c r="Y1159" s="36"/>
      <c r="Z1159" s="36"/>
      <c r="AA1159" s="36"/>
      <c r="AB1159" s="37">
        <v>0</v>
      </c>
      <c r="AC1159" s="37"/>
      <c r="AD1159" s="37"/>
      <c r="AE1159" s="37"/>
      <c r="AF1159" s="37"/>
      <c r="AG1159" s="37"/>
      <c r="AH1159" s="37">
        <v>0</v>
      </c>
    </row>
    <row r="1160" spans="23:34" x14ac:dyDescent="0.35">
      <c r="W1160" t="s">
        <v>2656</v>
      </c>
      <c r="X1160">
        <v>2024</v>
      </c>
      <c r="Y1160">
        <v>6</v>
      </c>
      <c r="Z1160" s="57">
        <v>45464</v>
      </c>
      <c r="AA1160" t="s">
        <v>2654</v>
      </c>
      <c r="AB1160" s="18">
        <v>0</v>
      </c>
      <c r="AC1160" s="18"/>
      <c r="AD1160" s="18"/>
      <c r="AE1160" s="18"/>
      <c r="AF1160" s="18"/>
      <c r="AG1160" s="18"/>
      <c r="AH1160" s="18">
        <v>0</v>
      </c>
    </row>
    <row r="1161" spans="23:34" x14ac:dyDescent="0.35">
      <c r="Y1161">
        <v>7</v>
      </c>
      <c r="Z1161" s="57">
        <v>45485</v>
      </c>
      <c r="AA1161" t="s">
        <v>2760</v>
      </c>
      <c r="AB1161" s="18">
        <v>0</v>
      </c>
      <c r="AC1161" s="18"/>
      <c r="AD1161" s="18"/>
      <c r="AE1161" s="18"/>
      <c r="AF1161" s="18"/>
      <c r="AG1161" s="18"/>
      <c r="AH1161" s="18">
        <v>0</v>
      </c>
    </row>
    <row r="1162" spans="23:34" x14ac:dyDescent="0.35">
      <c r="Z1162" s="57">
        <v>45493</v>
      </c>
      <c r="AA1162" t="s">
        <v>2765</v>
      </c>
      <c r="AB1162" s="18">
        <v>0</v>
      </c>
      <c r="AC1162" s="18"/>
      <c r="AD1162" s="18"/>
      <c r="AE1162" s="18"/>
      <c r="AF1162" s="18"/>
      <c r="AG1162" s="18"/>
      <c r="AH1162" s="18">
        <v>0</v>
      </c>
    </row>
    <row r="1163" spans="23:34" x14ac:dyDescent="0.35">
      <c r="Z1163" s="57">
        <v>45503</v>
      </c>
      <c r="AA1163" t="s">
        <v>2774</v>
      </c>
      <c r="AB1163" s="18">
        <v>0</v>
      </c>
      <c r="AC1163" s="18"/>
      <c r="AD1163" s="18"/>
      <c r="AE1163" s="18"/>
      <c r="AF1163" s="18"/>
      <c r="AG1163" s="18"/>
      <c r="AH1163" s="18">
        <v>0</v>
      </c>
    </row>
    <row r="1164" spans="23:34" x14ac:dyDescent="0.35">
      <c r="Y1164">
        <v>8</v>
      </c>
      <c r="Z1164" s="57">
        <v>45510</v>
      </c>
      <c r="AA1164" t="s">
        <v>2845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5">
      <c r="Y1165">
        <v>9</v>
      </c>
      <c r="Z1165" s="57">
        <v>45538</v>
      </c>
      <c r="AA1165" t="s">
        <v>2940</v>
      </c>
      <c r="AB1165" s="18">
        <v>0</v>
      </c>
      <c r="AC1165" s="18"/>
      <c r="AD1165" s="18"/>
      <c r="AE1165" s="18"/>
      <c r="AF1165" s="18"/>
      <c r="AG1165" s="18"/>
      <c r="AH1165" s="18">
        <v>0</v>
      </c>
    </row>
    <row r="1166" spans="23:34" x14ac:dyDescent="0.35">
      <c r="Y1166">
        <v>10</v>
      </c>
      <c r="Z1166" s="57">
        <v>45573</v>
      </c>
      <c r="AA1166" t="s">
        <v>3008</v>
      </c>
      <c r="AB1166" s="18">
        <v>0</v>
      </c>
      <c r="AC1166" s="18"/>
      <c r="AD1166" s="18"/>
      <c r="AE1166" s="18"/>
      <c r="AF1166" s="18"/>
      <c r="AG1166" s="18"/>
      <c r="AH1166" s="18">
        <v>0</v>
      </c>
    </row>
    <row r="1167" spans="23:34" x14ac:dyDescent="0.35">
      <c r="Z1167" s="57">
        <v>45582</v>
      </c>
      <c r="AA1167" t="s">
        <v>3020</v>
      </c>
      <c r="AB1167" s="18">
        <v>0</v>
      </c>
      <c r="AC1167" s="18"/>
      <c r="AD1167" s="18"/>
      <c r="AE1167" s="18"/>
      <c r="AF1167" s="18"/>
      <c r="AG1167" s="18"/>
      <c r="AH1167" s="18">
        <v>0</v>
      </c>
    </row>
    <row r="1168" spans="23:34" x14ac:dyDescent="0.35">
      <c r="Y1168">
        <v>11</v>
      </c>
      <c r="Z1168" s="57">
        <v>45597</v>
      </c>
      <c r="AA1168" t="s">
        <v>3102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3:34" x14ac:dyDescent="0.35">
      <c r="Z1169" s="57">
        <v>45604</v>
      </c>
      <c r="AA1169" t="s">
        <v>3114</v>
      </c>
      <c r="AB1169" s="18">
        <v>0</v>
      </c>
      <c r="AC1169" s="18"/>
      <c r="AD1169" s="18"/>
      <c r="AE1169" s="18"/>
      <c r="AF1169" s="18"/>
      <c r="AG1169" s="18"/>
      <c r="AH1169" s="18">
        <v>0</v>
      </c>
    </row>
    <row r="1170" spans="23:34" x14ac:dyDescent="0.35">
      <c r="Z1170" s="57">
        <v>45610</v>
      </c>
      <c r="AA1170" t="s">
        <v>3121</v>
      </c>
      <c r="AB1170" s="18">
        <v>0</v>
      </c>
      <c r="AC1170" s="18"/>
      <c r="AD1170" s="18"/>
      <c r="AE1170" s="18"/>
      <c r="AF1170" s="18"/>
      <c r="AG1170" s="18"/>
      <c r="AH1170" s="18">
        <v>0</v>
      </c>
    </row>
    <row r="1171" spans="23:34" x14ac:dyDescent="0.35">
      <c r="Z1171" s="57">
        <v>45618</v>
      </c>
      <c r="AA1171" t="s">
        <v>3134</v>
      </c>
      <c r="AB1171" s="18">
        <v>0</v>
      </c>
      <c r="AC1171" s="18"/>
      <c r="AD1171" s="18"/>
      <c r="AE1171" s="18"/>
      <c r="AF1171" s="18"/>
      <c r="AG1171" s="18"/>
      <c r="AH1171" s="18">
        <v>0</v>
      </c>
    </row>
    <row r="1172" spans="23:34" x14ac:dyDescent="0.35">
      <c r="Z1172" s="57">
        <v>45624</v>
      </c>
      <c r="AA1172" t="s">
        <v>3145</v>
      </c>
      <c r="AB1172" s="18">
        <v>0</v>
      </c>
      <c r="AC1172" s="18"/>
      <c r="AD1172" s="18"/>
      <c r="AE1172" s="18"/>
      <c r="AF1172" s="18"/>
      <c r="AG1172" s="18"/>
      <c r="AH1172" s="18">
        <v>0</v>
      </c>
    </row>
    <row r="1173" spans="23:34" x14ac:dyDescent="0.35">
      <c r="Y1173">
        <v>12</v>
      </c>
      <c r="Z1173" s="57">
        <v>45629</v>
      </c>
      <c r="AA1173" t="s">
        <v>3213</v>
      </c>
      <c r="AB1173" s="18">
        <v>0</v>
      </c>
      <c r="AC1173" s="18"/>
      <c r="AD1173" s="18"/>
      <c r="AE1173" s="18"/>
      <c r="AF1173" s="18"/>
      <c r="AG1173" s="18"/>
      <c r="AH1173" s="18">
        <v>0</v>
      </c>
    </row>
    <row r="1174" spans="23:34" x14ac:dyDescent="0.35">
      <c r="Z1174" s="57">
        <v>45633</v>
      </c>
      <c r="AA1174" t="s">
        <v>3221</v>
      </c>
      <c r="AB1174" s="18">
        <v>0</v>
      </c>
      <c r="AC1174" s="18"/>
      <c r="AD1174" s="18"/>
      <c r="AE1174" s="18"/>
      <c r="AF1174" s="18"/>
      <c r="AG1174" s="18"/>
      <c r="AH1174" s="18">
        <v>0</v>
      </c>
    </row>
    <row r="1175" spans="23:34" x14ac:dyDescent="0.35">
      <c r="Z1175" t="s">
        <v>3235</v>
      </c>
      <c r="AA1175" t="s">
        <v>3236</v>
      </c>
      <c r="AB1175" s="18">
        <v>0</v>
      </c>
      <c r="AC1175" s="18"/>
      <c r="AD1175" s="18"/>
      <c r="AE1175" s="18"/>
      <c r="AF1175" s="18"/>
      <c r="AG1175" s="18"/>
      <c r="AH1175" s="18">
        <v>0</v>
      </c>
    </row>
    <row r="1176" spans="23:34" x14ac:dyDescent="0.35">
      <c r="Z1176" t="s">
        <v>3247</v>
      </c>
      <c r="AA1176" t="s">
        <v>3248</v>
      </c>
      <c r="AB1176" s="18">
        <v>0</v>
      </c>
      <c r="AC1176" s="18"/>
      <c r="AD1176" s="18"/>
      <c r="AE1176" s="18"/>
      <c r="AF1176" s="18"/>
      <c r="AG1176" s="18"/>
      <c r="AH1176" s="18">
        <v>0</v>
      </c>
    </row>
    <row r="1177" spans="23:34" x14ac:dyDescent="0.35">
      <c r="Z1177" t="s">
        <v>3259</v>
      </c>
      <c r="AA1177" t="s">
        <v>3260</v>
      </c>
      <c r="AB1177" s="18">
        <v>0</v>
      </c>
      <c r="AC1177" s="18"/>
      <c r="AD1177" s="18"/>
      <c r="AE1177" s="18"/>
      <c r="AF1177" s="18"/>
      <c r="AG1177" s="18"/>
      <c r="AH1177" s="18">
        <v>0</v>
      </c>
    </row>
    <row r="1178" spans="23:34" x14ac:dyDescent="0.35">
      <c r="Z1178" t="s">
        <v>3274</v>
      </c>
      <c r="AA1178" t="s">
        <v>3275</v>
      </c>
      <c r="AB1178" s="18">
        <v>0</v>
      </c>
      <c r="AC1178" s="18"/>
      <c r="AD1178" s="18"/>
      <c r="AE1178" s="18"/>
      <c r="AF1178" s="18"/>
      <c r="AG1178" s="18"/>
      <c r="AH1178" s="18">
        <v>0</v>
      </c>
    </row>
    <row r="1179" spans="23:34" x14ac:dyDescent="0.35">
      <c r="X1179">
        <v>2025</v>
      </c>
      <c r="Y1179">
        <v>2</v>
      </c>
      <c r="Z1179" s="57">
        <v>45705</v>
      </c>
      <c r="AA1179" t="s">
        <v>3456</v>
      </c>
      <c r="AB1179" s="18">
        <v>0</v>
      </c>
      <c r="AC1179" s="18"/>
      <c r="AD1179" s="18"/>
      <c r="AE1179" s="18"/>
      <c r="AF1179" s="18"/>
      <c r="AG1179" s="18"/>
      <c r="AH1179" s="18">
        <v>0</v>
      </c>
    </row>
    <row r="1180" spans="23:34" x14ac:dyDescent="0.35">
      <c r="Y1180">
        <v>3</v>
      </c>
      <c r="Z1180" s="57">
        <v>45717</v>
      </c>
      <c r="AA1180" t="s">
        <v>3504</v>
      </c>
      <c r="AB1180" s="18">
        <v>0</v>
      </c>
      <c r="AC1180" s="18"/>
      <c r="AD1180" s="18"/>
      <c r="AE1180" s="18"/>
      <c r="AF1180" s="18"/>
      <c r="AG1180" s="18"/>
      <c r="AH1180" s="18">
        <v>0</v>
      </c>
    </row>
    <row r="1181" spans="23:34" x14ac:dyDescent="0.35">
      <c r="Z1181" s="57">
        <v>45729</v>
      </c>
      <c r="AA1181" t="s">
        <v>3526</v>
      </c>
      <c r="AB1181" s="18">
        <v>0</v>
      </c>
      <c r="AC1181" s="18"/>
      <c r="AD1181" s="18"/>
      <c r="AE1181" s="18"/>
      <c r="AF1181" s="18"/>
      <c r="AG1181" s="18"/>
      <c r="AH1181" s="18">
        <v>0</v>
      </c>
    </row>
    <row r="1182" spans="23:34" x14ac:dyDescent="0.35">
      <c r="Y1182">
        <v>4</v>
      </c>
      <c r="Z1182" t="s">
        <v>3615</v>
      </c>
      <c r="AA1182" t="s">
        <v>3616</v>
      </c>
      <c r="AB1182" s="18">
        <v>0</v>
      </c>
      <c r="AC1182" s="18"/>
      <c r="AD1182" s="18"/>
      <c r="AE1182" s="18"/>
      <c r="AF1182" s="18"/>
      <c r="AG1182" s="18"/>
      <c r="AH1182" s="18">
        <v>0</v>
      </c>
    </row>
    <row r="1183" spans="23:34" x14ac:dyDescent="0.35">
      <c r="Z1183" t="s">
        <v>3632</v>
      </c>
      <c r="AA1183" t="s">
        <v>3633</v>
      </c>
      <c r="AB1183" s="18">
        <v>2360</v>
      </c>
      <c r="AC1183" s="18"/>
      <c r="AD1183" s="18"/>
      <c r="AE1183" s="18"/>
      <c r="AF1183" s="18"/>
      <c r="AG1183" s="18"/>
      <c r="AH1183" s="18">
        <v>2360</v>
      </c>
    </row>
    <row r="1184" spans="23:34" x14ac:dyDescent="0.35">
      <c r="W1184" s="36" t="s">
        <v>2667</v>
      </c>
      <c r="X1184" s="36"/>
      <c r="Y1184" s="36"/>
      <c r="Z1184" s="36"/>
      <c r="AA1184" s="36"/>
      <c r="AB1184" s="37">
        <v>2360</v>
      </c>
      <c r="AC1184" s="37"/>
      <c r="AD1184" s="37"/>
      <c r="AE1184" s="37"/>
      <c r="AF1184" s="37"/>
      <c r="AG1184" s="37"/>
      <c r="AH1184" s="37">
        <v>2360</v>
      </c>
    </row>
    <row r="1185" spans="23:34" x14ac:dyDescent="0.35">
      <c r="W1185" t="s">
        <v>2728</v>
      </c>
      <c r="X1185">
        <v>2024</v>
      </c>
      <c r="Y1185">
        <v>6</v>
      </c>
      <c r="Z1185" s="57">
        <v>45463</v>
      </c>
      <c r="AA1185" t="s">
        <v>2650</v>
      </c>
      <c r="AB1185" s="18">
        <v>0</v>
      </c>
      <c r="AC1185" s="18"/>
      <c r="AD1185" s="18"/>
      <c r="AE1185" s="18"/>
      <c r="AF1185" s="18"/>
      <c r="AG1185" s="18"/>
      <c r="AH1185" s="18">
        <v>0</v>
      </c>
    </row>
    <row r="1186" spans="23:34" x14ac:dyDescent="0.35">
      <c r="Y1186">
        <v>7</v>
      </c>
      <c r="Z1186" s="57">
        <v>45476</v>
      </c>
      <c r="AA1186" t="s">
        <v>2752</v>
      </c>
      <c r="AB1186" s="18">
        <v>0</v>
      </c>
      <c r="AC1186" s="18"/>
      <c r="AD1186" s="18"/>
      <c r="AE1186" s="18"/>
      <c r="AF1186" s="18"/>
      <c r="AG1186" s="18"/>
      <c r="AH1186" s="18">
        <v>0</v>
      </c>
    </row>
    <row r="1187" spans="23:34" x14ac:dyDescent="0.35">
      <c r="Z1187" s="57">
        <v>45479</v>
      </c>
      <c r="AA1187" t="s">
        <v>2756</v>
      </c>
      <c r="AB1187" s="18">
        <v>0</v>
      </c>
      <c r="AC1187" s="18"/>
      <c r="AD1187" s="18"/>
      <c r="AE1187" s="18"/>
      <c r="AF1187" s="18"/>
      <c r="AG1187" s="18"/>
      <c r="AH1187" s="18">
        <v>0</v>
      </c>
    </row>
    <row r="1188" spans="23:34" x14ac:dyDescent="0.35">
      <c r="Z1188" s="57">
        <v>45500</v>
      </c>
      <c r="AA1188" t="s">
        <v>2770</v>
      </c>
      <c r="AB1188" s="18">
        <v>2545</v>
      </c>
      <c r="AC1188" s="18"/>
      <c r="AD1188" s="18"/>
      <c r="AE1188" s="18"/>
      <c r="AF1188" s="18"/>
      <c r="AG1188" s="18"/>
      <c r="AH1188" s="18">
        <v>2545</v>
      </c>
    </row>
    <row r="1189" spans="23:34" x14ac:dyDescent="0.35">
      <c r="Z1189" s="57">
        <v>45502</v>
      </c>
      <c r="AA1189" t="s">
        <v>2773</v>
      </c>
      <c r="AB1189" s="18">
        <v>225</v>
      </c>
      <c r="AC1189" s="18"/>
      <c r="AD1189" s="18"/>
      <c r="AE1189" s="18"/>
      <c r="AF1189" s="18"/>
      <c r="AG1189" s="18"/>
      <c r="AH1189" s="18">
        <v>225</v>
      </c>
    </row>
    <row r="1190" spans="23:34" x14ac:dyDescent="0.35">
      <c r="Y1190">
        <v>8</v>
      </c>
      <c r="Z1190" s="57">
        <v>45511</v>
      </c>
      <c r="AA1190" t="s">
        <v>2850</v>
      </c>
      <c r="AB1190" s="18">
        <v>6210</v>
      </c>
      <c r="AC1190" s="18"/>
      <c r="AD1190" s="18"/>
      <c r="AE1190" s="18"/>
      <c r="AF1190" s="18"/>
      <c r="AG1190" s="18"/>
      <c r="AH1190" s="18">
        <v>6210</v>
      </c>
    </row>
    <row r="1191" spans="23:34" x14ac:dyDescent="0.35">
      <c r="Z1191" s="57">
        <v>45516</v>
      </c>
      <c r="AA1191" t="s">
        <v>2855</v>
      </c>
      <c r="AB1191" s="18">
        <v>4195</v>
      </c>
      <c r="AC1191" s="18"/>
      <c r="AD1191" s="18"/>
      <c r="AE1191" s="18"/>
      <c r="AF1191" s="18"/>
      <c r="AG1191" s="18"/>
      <c r="AH1191" s="18">
        <v>4195</v>
      </c>
    </row>
    <row r="1192" spans="23:34" x14ac:dyDescent="0.35">
      <c r="Z1192" s="57">
        <v>45517</v>
      </c>
      <c r="AA1192" t="s">
        <v>2856</v>
      </c>
      <c r="AB1192" s="18">
        <v>110</v>
      </c>
      <c r="AC1192" s="18"/>
      <c r="AD1192" s="18"/>
      <c r="AE1192" s="18"/>
      <c r="AF1192" s="18"/>
      <c r="AG1192" s="18"/>
      <c r="AH1192" s="18">
        <v>110</v>
      </c>
    </row>
    <row r="1193" spans="23:34" x14ac:dyDescent="0.35">
      <c r="Z1193" s="57">
        <v>45519</v>
      </c>
      <c r="AA1193" t="s">
        <v>2858</v>
      </c>
      <c r="AB1193" s="18">
        <v>250</v>
      </c>
      <c r="AC1193" s="18"/>
      <c r="AD1193" s="18"/>
      <c r="AE1193" s="18"/>
      <c r="AF1193" s="18"/>
      <c r="AG1193" s="18"/>
      <c r="AH1193" s="18">
        <v>250</v>
      </c>
    </row>
    <row r="1194" spans="23:34" x14ac:dyDescent="0.35">
      <c r="Z1194" s="57">
        <v>45520</v>
      </c>
      <c r="AA1194" t="s">
        <v>2861</v>
      </c>
      <c r="AB1194" s="18">
        <v>180</v>
      </c>
      <c r="AC1194" s="18"/>
      <c r="AD1194" s="18"/>
      <c r="AE1194" s="18"/>
      <c r="AF1194" s="18"/>
      <c r="AG1194" s="18"/>
      <c r="AH1194" s="18">
        <v>180</v>
      </c>
    </row>
    <row r="1195" spans="23:34" x14ac:dyDescent="0.35">
      <c r="Z1195" s="57">
        <v>45521</v>
      </c>
      <c r="AA1195" t="s">
        <v>2864</v>
      </c>
      <c r="AB1195" s="18">
        <v>175</v>
      </c>
      <c r="AC1195" s="18"/>
      <c r="AD1195" s="18"/>
      <c r="AE1195" s="18"/>
      <c r="AF1195" s="18"/>
      <c r="AG1195" s="18"/>
      <c r="AH1195" s="18">
        <v>175</v>
      </c>
    </row>
    <row r="1196" spans="23:34" x14ac:dyDescent="0.35">
      <c r="Y1196">
        <v>11</v>
      </c>
      <c r="Z1196" s="57">
        <v>45615</v>
      </c>
      <c r="AA1196" t="s">
        <v>3129</v>
      </c>
      <c r="AB1196" s="18">
        <v>295</v>
      </c>
      <c r="AC1196" s="18"/>
      <c r="AD1196" s="18"/>
      <c r="AE1196" s="18"/>
      <c r="AF1196" s="18"/>
      <c r="AG1196" s="18"/>
      <c r="AH1196" s="18">
        <v>295</v>
      </c>
    </row>
    <row r="1197" spans="23:34" x14ac:dyDescent="0.35">
      <c r="Z1197" s="57">
        <v>45618</v>
      </c>
      <c r="AA1197" t="s">
        <v>3135</v>
      </c>
      <c r="AB1197" s="18">
        <v>2432.5</v>
      </c>
      <c r="AC1197" s="18"/>
      <c r="AD1197" s="18"/>
      <c r="AE1197" s="18"/>
      <c r="AF1197" s="18"/>
      <c r="AG1197" s="18"/>
      <c r="AH1197" s="18">
        <v>2432.5</v>
      </c>
    </row>
    <row r="1198" spans="23:34" x14ac:dyDescent="0.35">
      <c r="Z1198" s="57">
        <v>45621</v>
      </c>
      <c r="AA1198" t="s">
        <v>3136</v>
      </c>
      <c r="AB1198" s="18">
        <v>40</v>
      </c>
      <c r="AC1198" s="18"/>
      <c r="AD1198" s="18"/>
      <c r="AE1198" s="18"/>
      <c r="AF1198" s="18"/>
      <c r="AG1198" s="18"/>
      <c r="AH1198" s="18">
        <v>40</v>
      </c>
    </row>
    <row r="1199" spans="23:34" x14ac:dyDescent="0.35">
      <c r="Z1199" s="57">
        <v>45626</v>
      </c>
      <c r="AA1199" t="s">
        <v>3146</v>
      </c>
      <c r="AB1199" s="18">
        <v>180</v>
      </c>
      <c r="AC1199" s="18"/>
      <c r="AD1199" s="18"/>
      <c r="AE1199" s="18"/>
      <c r="AF1199" s="18"/>
      <c r="AG1199" s="18"/>
      <c r="AH1199" s="18">
        <v>180</v>
      </c>
    </row>
    <row r="1200" spans="23:34" x14ac:dyDescent="0.35">
      <c r="Y1200">
        <v>12</v>
      </c>
      <c r="Z1200" s="57">
        <v>45628</v>
      </c>
      <c r="AA1200" t="s">
        <v>3212</v>
      </c>
      <c r="AB1200" s="18">
        <v>1980</v>
      </c>
      <c r="AC1200" s="18"/>
      <c r="AD1200" s="18"/>
      <c r="AE1200" s="18"/>
      <c r="AF1200" s="18"/>
      <c r="AG1200" s="18"/>
      <c r="AH1200" s="18">
        <v>1980</v>
      </c>
    </row>
    <row r="1201" spans="23:34" x14ac:dyDescent="0.35">
      <c r="Z1201" s="57">
        <v>45629</v>
      </c>
      <c r="AA1201" t="s">
        <v>3214</v>
      </c>
      <c r="AB1201" s="18">
        <v>115</v>
      </c>
      <c r="AC1201" s="18"/>
      <c r="AD1201" s="18"/>
      <c r="AE1201" s="18"/>
      <c r="AF1201" s="18"/>
      <c r="AG1201" s="18"/>
      <c r="AH1201" s="18">
        <v>115</v>
      </c>
    </row>
    <row r="1202" spans="23:34" x14ac:dyDescent="0.35">
      <c r="Z1202" t="s">
        <v>3262</v>
      </c>
      <c r="AA1202" t="s">
        <v>3265</v>
      </c>
      <c r="AB1202" s="18">
        <v>40</v>
      </c>
      <c r="AC1202" s="18"/>
      <c r="AD1202" s="18"/>
      <c r="AE1202" s="18"/>
      <c r="AF1202" s="18"/>
      <c r="AG1202" s="18"/>
      <c r="AH1202" s="18">
        <v>40</v>
      </c>
    </row>
    <row r="1203" spans="23:34" x14ac:dyDescent="0.35">
      <c r="W1203" s="36" t="s">
        <v>2733</v>
      </c>
      <c r="X1203" s="36"/>
      <c r="Y1203" s="36"/>
      <c r="Z1203" s="36"/>
      <c r="AA1203" s="36"/>
      <c r="AB1203" s="37">
        <v>18972.5</v>
      </c>
      <c r="AC1203" s="37"/>
      <c r="AD1203" s="37"/>
      <c r="AE1203" s="37"/>
      <c r="AF1203" s="37"/>
      <c r="AG1203" s="37"/>
      <c r="AH1203" s="37">
        <v>18972.5</v>
      </c>
    </row>
    <row r="1204" spans="23:34" x14ac:dyDescent="0.35">
      <c r="W1204" t="s">
        <v>2734</v>
      </c>
      <c r="X1204">
        <v>2024</v>
      </c>
      <c r="Y1204">
        <v>7</v>
      </c>
      <c r="Z1204" s="57">
        <v>45475</v>
      </c>
      <c r="AA1204" t="s">
        <v>2746</v>
      </c>
      <c r="AB1204" s="18">
        <v>0</v>
      </c>
      <c r="AC1204" s="18"/>
      <c r="AD1204" s="18"/>
      <c r="AE1204" s="18"/>
      <c r="AF1204" s="18"/>
      <c r="AG1204" s="18"/>
      <c r="AH1204" s="18">
        <v>0</v>
      </c>
    </row>
    <row r="1205" spans="23:34" x14ac:dyDescent="0.35">
      <c r="W1205" s="36" t="s">
        <v>2838</v>
      </c>
      <c r="X1205" s="36"/>
      <c r="Y1205" s="36"/>
      <c r="Z1205" s="36"/>
      <c r="AA1205" s="36"/>
      <c r="AB1205" s="37">
        <v>0</v>
      </c>
      <c r="AC1205" s="37"/>
      <c r="AD1205" s="37"/>
      <c r="AE1205" s="37"/>
      <c r="AF1205" s="37"/>
      <c r="AG1205" s="37"/>
      <c r="AH1205" s="37">
        <v>0</v>
      </c>
    </row>
    <row r="1206" spans="23:34" x14ac:dyDescent="0.35">
      <c r="W1206" t="s">
        <v>2740</v>
      </c>
      <c r="X1206">
        <v>2024</v>
      </c>
      <c r="Y1206">
        <v>7</v>
      </c>
      <c r="Z1206" s="57">
        <v>45489</v>
      </c>
      <c r="AA1206" t="s">
        <v>2761</v>
      </c>
      <c r="AB1206" s="18">
        <v>0</v>
      </c>
      <c r="AC1206" s="18"/>
      <c r="AD1206" s="18"/>
      <c r="AE1206" s="18"/>
      <c r="AF1206" s="18"/>
      <c r="AG1206" s="18"/>
      <c r="AH1206" s="18">
        <v>0</v>
      </c>
    </row>
    <row r="1207" spans="23:34" x14ac:dyDescent="0.35">
      <c r="W1207" s="36" t="s">
        <v>2839</v>
      </c>
      <c r="X1207" s="36"/>
      <c r="Y1207" s="36"/>
      <c r="Z1207" s="36"/>
      <c r="AA1207" s="36"/>
      <c r="AB1207" s="37">
        <v>0</v>
      </c>
      <c r="AC1207" s="37"/>
      <c r="AD1207" s="37"/>
      <c r="AE1207" s="37"/>
      <c r="AF1207" s="37"/>
      <c r="AG1207" s="37"/>
      <c r="AH1207" s="37">
        <v>0</v>
      </c>
    </row>
    <row r="1208" spans="23:34" x14ac:dyDescent="0.35">
      <c r="W1208" t="s">
        <v>2928</v>
      </c>
      <c r="X1208">
        <v>2023</v>
      </c>
      <c r="Y1208">
        <v>10</v>
      </c>
      <c r="Z1208" s="57">
        <v>45224</v>
      </c>
      <c r="AA1208" t="s">
        <v>2027</v>
      </c>
      <c r="AB1208" s="18">
        <v>0</v>
      </c>
      <c r="AC1208" s="18"/>
      <c r="AD1208" s="18"/>
      <c r="AE1208" s="18"/>
      <c r="AF1208" s="18"/>
      <c r="AG1208" s="18"/>
      <c r="AH1208" s="18">
        <v>0</v>
      </c>
    </row>
    <row r="1209" spans="23:34" x14ac:dyDescent="0.35">
      <c r="Y1209">
        <v>11</v>
      </c>
      <c r="Z1209" s="57">
        <v>45233</v>
      </c>
      <c r="AA1209" t="s">
        <v>2092</v>
      </c>
      <c r="AB1209" s="18">
        <v>0</v>
      </c>
      <c r="AC1209" s="18"/>
      <c r="AD1209" s="18"/>
      <c r="AE1209" s="18"/>
      <c r="AF1209" s="18"/>
      <c r="AG1209" s="18"/>
      <c r="AH1209" s="18">
        <v>0</v>
      </c>
    </row>
    <row r="1210" spans="23:34" x14ac:dyDescent="0.35">
      <c r="X1210">
        <v>2024</v>
      </c>
      <c r="Y1210">
        <v>8</v>
      </c>
      <c r="Z1210" s="57">
        <v>45510</v>
      </c>
      <c r="AA1210" t="s">
        <v>2848</v>
      </c>
      <c r="AB1210" s="18">
        <v>0</v>
      </c>
      <c r="AC1210" s="18"/>
      <c r="AD1210" s="18"/>
      <c r="AE1210" s="18"/>
      <c r="AF1210" s="18"/>
      <c r="AG1210" s="18"/>
      <c r="AH1210" s="18">
        <v>0</v>
      </c>
    </row>
    <row r="1211" spans="23:34" x14ac:dyDescent="0.35">
      <c r="W1211" s="36" t="s">
        <v>2930</v>
      </c>
      <c r="X1211" s="36"/>
      <c r="Y1211" s="36"/>
      <c r="Z1211" s="36"/>
      <c r="AA1211" s="36"/>
      <c r="AB1211" s="37">
        <v>0</v>
      </c>
      <c r="AC1211" s="37"/>
      <c r="AD1211" s="37"/>
      <c r="AE1211" s="37"/>
      <c r="AF1211" s="37"/>
      <c r="AG1211" s="37"/>
      <c r="AH1211" s="37">
        <v>0</v>
      </c>
    </row>
    <row r="1212" spans="23:34" x14ac:dyDescent="0.35">
      <c r="W1212" t="s">
        <v>2929</v>
      </c>
      <c r="X1212">
        <v>2023</v>
      </c>
      <c r="Y1212">
        <v>12</v>
      </c>
      <c r="Z1212" s="57">
        <v>45276</v>
      </c>
      <c r="AA1212" t="s">
        <v>2195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3:34" x14ac:dyDescent="0.35">
      <c r="X1213">
        <v>2024</v>
      </c>
      <c r="Y1213">
        <v>1</v>
      </c>
      <c r="Z1213" s="57">
        <v>45300</v>
      </c>
      <c r="AA1213" t="s">
        <v>2275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3:34" x14ac:dyDescent="0.35">
      <c r="Z1214" s="57">
        <v>45314</v>
      </c>
      <c r="AA1214" t="s">
        <v>2290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3:34" x14ac:dyDescent="0.35">
      <c r="Y1215">
        <v>2</v>
      </c>
      <c r="Z1215" s="57">
        <v>45343</v>
      </c>
      <c r="AA1215" t="s">
        <v>2364</v>
      </c>
      <c r="AB1215" s="18">
        <v>0</v>
      </c>
      <c r="AC1215" s="18"/>
      <c r="AD1215" s="18"/>
      <c r="AE1215" s="18"/>
      <c r="AF1215" s="18"/>
      <c r="AG1215" s="18"/>
      <c r="AH1215" s="18">
        <v>0</v>
      </c>
    </row>
    <row r="1216" spans="23:34" x14ac:dyDescent="0.35">
      <c r="Y1216">
        <v>3</v>
      </c>
      <c r="Z1216" s="57">
        <v>45356</v>
      </c>
      <c r="AA1216" t="s">
        <v>2429</v>
      </c>
      <c r="AB1216" s="18">
        <v>0</v>
      </c>
      <c r="AC1216" s="18"/>
      <c r="AD1216" s="18"/>
      <c r="AE1216" s="18"/>
      <c r="AF1216" s="18"/>
      <c r="AG1216" s="18"/>
      <c r="AH1216" s="18">
        <v>0</v>
      </c>
    </row>
    <row r="1217" spans="25:34" x14ac:dyDescent="0.35">
      <c r="Z1217" s="57">
        <v>45373</v>
      </c>
      <c r="AA1217" t="s">
        <v>2451</v>
      </c>
      <c r="AB1217" s="18">
        <v>0</v>
      </c>
      <c r="AC1217" s="18"/>
      <c r="AD1217" s="18"/>
      <c r="AE1217" s="18"/>
      <c r="AF1217" s="18"/>
      <c r="AG1217" s="18"/>
      <c r="AH1217" s="18">
        <v>0</v>
      </c>
    </row>
    <row r="1218" spans="25:34" x14ac:dyDescent="0.35">
      <c r="Y1218">
        <v>5</v>
      </c>
      <c r="Z1218" s="57">
        <v>45441</v>
      </c>
      <c r="AA1218" t="s">
        <v>2575</v>
      </c>
      <c r="AB1218" s="18">
        <v>0</v>
      </c>
      <c r="AC1218" s="18"/>
      <c r="AD1218" s="18"/>
      <c r="AE1218" s="18"/>
      <c r="AF1218" s="18"/>
      <c r="AG1218" s="18"/>
      <c r="AH1218" s="18">
        <v>0</v>
      </c>
    </row>
    <row r="1219" spans="25:34" x14ac:dyDescent="0.35">
      <c r="Y1219">
        <v>7</v>
      </c>
      <c r="Z1219" s="57">
        <v>45475</v>
      </c>
      <c r="AA1219" t="s">
        <v>2749</v>
      </c>
      <c r="AB1219" s="18">
        <v>0</v>
      </c>
      <c r="AC1219" s="18"/>
      <c r="AD1219" s="18"/>
      <c r="AE1219" s="18"/>
      <c r="AF1219" s="18"/>
      <c r="AG1219" s="18"/>
      <c r="AH1219" s="18">
        <v>0</v>
      </c>
    </row>
    <row r="1220" spans="25:34" x14ac:dyDescent="0.35">
      <c r="Z1220" s="57">
        <v>45479</v>
      </c>
      <c r="AA1220" t="s">
        <v>2755</v>
      </c>
      <c r="AB1220" s="18">
        <v>0</v>
      </c>
      <c r="AC1220" s="18"/>
      <c r="AD1220" s="18"/>
      <c r="AE1220" s="18"/>
      <c r="AF1220" s="18"/>
      <c r="AG1220" s="18"/>
      <c r="AH1220" s="18">
        <v>0</v>
      </c>
    </row>
    <row r="1221" spans="25:34" x14ac:dyDescent="0.35">
      <c r="Y1221">
        <v>8</v>
      </c>
      <c r="Z1221" s="57">
        <v>45509</v>
      </c>
      <c r="AA1221" t="s">
        <v>2844</v>
      </c>
      <c r="AB1221" s="18">
        <v>0</v>
      </c>
      <c r="AC1221" s="18"/>
      <c r="AD1221" s="18"/>
      <c r="AE1221" s="18"/>
      <c r="AF1221" s="18"/>
      <c r="AG1221" s="18"/>
      <c r="AH1221" s="18">
        <v>0</v>
      </c>
    </row>
    <row r="1222" spans="25:34" x14ac:dyDescent="0.35">
      <c r="Y1222">
        <v>9</v>
      </c>
      <c r="Z1222" s="57">
        <v>45542</v>
      </c>
      <c r="AA1222" t="s">
        <v>2943</v>
      </c>
      <c r="AB1222" s="18">
        <v>0</v>
      </c>
      <c r="AC1222" s="18"/>
      <c r="AD1222" s="18"/>
      <c r="AE1222" s="18"/>
      <c r="AF1222" s="18"/>
      <c r="AG1222" s="18"/>
      <c r="AH1222" s="18">
        <v>0</v>
      </c>
    </row>
    <row r="1223" spans="25:34" x14ac:dyDescent="0.35">
      <c r="Z1223" s="57">
        <v>45560</v>
      </c>
      <c r="AA1223" t="s">
        <v>2954</v>
      </c>
      <c r="AB1223" s="18">
        <v>0</v>
      </c>
      <c r="AC1223" s="18"/>
      <c r="AD1223" s="18"/>
      <c r="AE1223" s="18"/>
      <c r="AF1223" s="18"/>
      <c r="AG1223" s="18"/>
      <c r="AH1223" s="18">
        <v>0</v>
      </c>
    </row>
    <row r="1224" spans="25:34" x14ac:dyDescent="0.35">
      <c r="Z1224" s="57">
        <v>45565</v>
      </c>
      <c r="AA1224" t="s">
        <v>2959</v>
      </c>
      <c r="AB1224" s="18">
        <v>0</v>
      </c>
      <c r="AC1224" s="18"/>
      <c r="AD1224" s="18"/>
      <c r="AE1224" s="18"/>
      <c r="AF1224" s="18"/>
      <c r="AG1224" s="18"/>
      <c r="AH1224" s="18">
        <v>0</v>
      </c>
    </row>
    <row r="1225" spans="25:34" x14ac:dyDescent="0.35">
      <c r="Y1225">
        <v>10</v>
      </c>
      <c r="Z1225" s="57">
        <v>45586</v>
      </c>
      <c r="AA1225" t="s">
        <v>3023</v>
      </c>
      <c r="AB1225" s="18">
        <v>0</v>
      </c>
      <c r="AC1225" s="18"/>
      <c r="AD1225" s="18"/>
      <c r="AE1225" s="18"/>
      <c r="AF1225" s="18"/>
      <c r="AG1225" s="18"/>
      <c r="AH1225" s="18">
        <v>0</v>
      </c>
    </row>
    <row r="1226" spans="25:34" x14ac:dyDescent="0.35">
      <c r="Z1226" s="57">
        <v>45594</v>
      </c>
      <c r="AA1226" t="s">
        <v>3031</v>
      </c>
      <c r="AB1226" s="18">
        <v>0</v>
      </c>
      <c r="AC1226" s="18"/>
      <c r="AD1226" s="18"/>
      <c r="AE1226" s="18"/>
      <c r="AF1226" s="18"/>
      <c r="AG1226" s="18"/>
      <c r="AH1226" s="18">
        <v>0</v>
      </c>
    </row>
    <row r="1227" spans="25:34" x14ac:dyDescent="0.35">
      <c r="AA1227" t="s">
        <v>3033</v>
      </c>
      <c r="AB1227" s="18">
        <v>0</v>
      </c>
      <c r="AC1227" s="18"/>
      <c r="AD1227" s="18"/>
      <c r="AE1227" s="18"/>
      <c r="AF1227" s="18"/>
      <c r="AG1227" s="18"/>
      <c r="AH1227" s="18">
        <v>0</v>
      </c>
    </row>
    <row r="1228" spans="25:34" x14ac:dyDescent="0.35">
      <c r="AA1228" t="s">
        <v>3034</v>
      </c>
      <c r="AB1228" s="18">
        <v>0</v>
      </c>
      <c r="AC1228" s="18"/>
      <c r="AD1228" s="18"/>
      <c r="AE1228" s="18"/>
      <c r="AF1228" s="18"/>
      <c r="AG1228" s="18"/>
      <c r="AH1228" s="18">
        <v>0</v>
      </c>
    </row>
    <row r="1229" spans="25:34" x14ac:dyDescent="0.35">
      <c r="Y1229">
        <v>11</v>
      </c>
      <c r="Z1229" s="57">
        <v>45602</v>
      </c>
      <c r="AA1229" t="s">
        <v>3108</v>
      </c>
      <c r="AB1229" s="18">
        <v>0</v>
      </c>
      <c r="AC1229" s="18"/>
      <c r="AD1229" s="18"/>
      <c r="AE1229" s="18"/>
      <c r="AF1229" s="18"/>
      <c r="AG1229" s="18"/>
      <c r="AH1229" s="18">
        <v>0</v>
      </c>
    </row>
    <row r="1230" spans="25:34" x14ac:dyDescent="0.35">
      <c r="Z1230" s="57">
        <v>45619</v>
      </c>
      <c r="AA1230" t="s">
        <v>3133</v>
      </c>
      <c r="AB1230" s="18">
        <v>0</v>
      </c>
      <c r="AC1230" s="18"/>
      <c r="AD1230" s="18"/>
      <c r="AE1230" s="18"/>
      <c r="AF1230" s="18"/>
      <c r="AG1230" s="18"/>
      <c r="AH1230" s="18">
        <v>0</v>
      </c>
    </row>
    <row r="1231" spans="25:34" x14ac:dyDescent="0.35">
      <c r="Y1231">
        <v>12</v>
      </c>
      <c r="Z1231" t="s">
        <v>3235</v>
      </c>
      <c r="AA1231" t="s">
        <v>3238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5:34" x14ac:dyDescent="0.35">
      <c r="Z1232" t="s">
        <v>3253</v>
      </c>
      <c r="AA1232" t="s">
        <v>3254</v>
      </c>
      <c r="AB1232" s="18">
        <v>0</v>
      </c>
      <c r="AC1232" s="18"/>
      <c r="AD1232" s="18"/>
      <c r="AE1232" s="18"/>
      <c r="AF1232" s="18"/>
      <c r="AG1232" s="18"/>
      <c r="AH1232" s="18">
        <v>0</v>
      </c>
    </row>
    <row r="1233" spans="23:34" x14ac:dyDescent="0.35">
      <c r="Z1233" t="s">
        <v>3271</v>
      </c>
      <c r="AA1233" t="s">
        <v>3272</v>
      </c>
      <c r="AB1233" s="18">
        <v>0</v>
      </c>
      <c r="AC1233" s="18"/>
      <c r="AD1233" s="18"/>
      <c r="AE1233" s="18"/>
      <c r="AF1233" s="18"/>
      <c r="AG1233" s="18"/>
      <c r="AH1233" s="18">
        <v>0</v>
      </c>
    </row>
    <row r="1234" spans="23:34" x14ac:dyDescent="0.35">
      <c r="Y1234">
        <v>4</v>
      </c>
      <c r="Z1234" s="57">
        <v>45386</v>
      </c>
      <c r="AA1234" t="s">
        <v>2506</v>
      </c>
      <c r="AB1234" s="18">
        <v>0</v>
      </c>
      <c r="AC1234" s="18"/>
      <c r="AD1234" s="18"/>
      <c r="AE1234" s="18"/>
      <c r="AF1234" s="18"/>
      <c r="AG1234" s="18"/>
      <c r="AH1234" s="18">
        <v>0</v>
      </c>
    </row>
    <row r="1235" spans="23:34" x14ac:dyDescent="0.35">
      <c r="Z1235" s="57">
        <v>45408</v>
      </c>
      <c r="AA1235" t="s">
        <v>2520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5">
      <c r="X1236">
        <v>2025</v>
      </c>
      <c r="Y1236">
        <v>1</v>
      </c>
      <c r="Z1236" s="57">
        <v>45673</v>
      </c>
      <c r="AA1236" t="s">
        <v>3349</v>
      </c>
      <c r="AB1236" s="18">
        <v>0</v>
      </c>
      <c r="AC1236" s="18"/>
      <c r="AD1236" s="18"/>
      <c r="AE1236" s="18"/>
      <c r="AF1236" s="18"/>
      <c r="AG1236" s="18"/>
      <c r="AH1236" s="18">
        <v>0</v>
      </c>
    </row>
    <row r="1237" spans="23:34" x14ac:dyDescent="0.35">
      <c r="Z1237" s="57">
        <v>45682</v>
      </c>
      <c r="AA1237" t="s">
        <v>3361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5">
      <c r="Y1238">
        <v>2</v>
      </c>
      <c r="Z1238" s="57">
        <v>45700</v>
      </c>
      <c r="AA1238" t="s">
        <v>3452</v>
      </c>
      <c r="AB1238" s="18">
        <v>0</v>
      </c>
      <c r="AC1238" s="18"/>
      <c r="AD1238" s="18"/>
      <c r="AE1238" s="18"/>
      <c r="AF1238" s="18"/>
      <c r="AG1238" s="18"/>
      <c r="AH1238" s="18">
        <v>0</v>
      </c>
    </row>
    <row r="1239" spans="23:34" x14ac:dyDescent="0.35">
      <c r="Z1239" s="57">
        <v>45702</v>
      </c>
      <c r="AA1239" t="s">
        <v>3454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5">
      <c r="Z1240" s="57">
        <v>45713</v>
      </c>
      <c r="AA1240" t="s">
        <v>3469</v>
      </c>
      <c r="AB1240" s="18">
        <v>0.5</v>
      </c>
      <c r="AC1240" s="18"/>
      <c r="AD1240" s="18"/>
      <c r="AE1240" s="18"/>
      <c r="AF1240" s="18"/>
      <c r="AG1240" s="18"/>
      <c r="AH1240" s="18">
        <v>0.5</v>
      </c>
    </row>
    <row r="1241" spans="23:34" x14ac:dyDescent="0.35">
      <c r="Y1241">
        <v>4</v>
      </c>
      <c r="Z1241" t="s">
        <v>3621</v>
      </c>
      <c r="AA1241" t="s">
        <v>3622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5">
      <c r="Z1242" t="s">
        <v>3627</v>
      </c>
      <c r="AA1242" t="s">
        <v>3629</v>
      </c>
      <c r="AB1242" s="18">
        <v>0</v>
      </c>
      <c r="AC1242" s="18"/>
      <c r="AD1242" s="18"/>
      <c r="AE1242" s="18"/>
      <c r="AF1242" s="18"/>
      <c r="AG1242" s="18"/>
      <c r="AH1242" s="18">
        <v>0</v>
      </c>
    </row>
    <row r="1243" spans="23:34" x14ac:dyDescent="0.35">
      <c r="Z1243" t="s">
        <v>3659</v>
      </c>
      <c r="AA1243" t="s">
        <v>3660</v>
      </c>
      <c r="AB1243" s="18">
        <v>716</v>
      </c>
      <c r="AC1243" s="18"/>
      <c r="AD1243" s="18"/>
      <c r="AE1243" s="18"/>
      <c r="AF1243" s="18"/>
      <c r="AG1243" s="18"/>
      <c r="AH1243" s="18">
        <v>716</v>
      </c>
    </row>
    <row r="1244" spans="23:34" x14ac:dyDescent="0.35">
      <c r="W1244" s="36" t="s">
        <v>2931</v>
      </c>
      <c r="X1244" s="36"/>
      <c r="Y1244" s="36"/>
      <c r="Z1244" s="36"/>
      <c r="AA1244" s="36"/>
      <c r="AB1244" s="37">
        <v>716.5</v>
      </c>
      <c r="AC1244" s="37"/>
      <c r="AD1244" s="37"/>
      <c r="AE1244" s="37"/>
      <c r="AF1244" s="37"/>
      <c r="AG1244" s="37"/>
      <c r="AH1244" s="37">
        <v>716.5</v>
      </c>
    </row>
    <row r="1245" spans="23:34" x14ac:dyDescent="0.35">
      <c r="W1245" t="s">
        <v>2939</v>
      </c>
      <c r="X1245">
        <v>2024</v>
      </c>
      <c r="Y1245">
        <v>9</v>
      </c>
      <c r="Z1245" s="57">
        <v>45537</v>
      </c>
      <c r="AA1245" t="s">
        <v>2938</v>
      </c>
      <c r="AB1245" s="18">
        <v>-5</v>
      </c>
      <c r="AC1245" s="18"/>
      <c r="AD1245" s="18"/>
      <c r="AE1245" s="18"/>
      <c r="AF1245" s="18"/>
      <c r="AG1245" s="18"/>
      <c r="AH1245" s="18">
        <v>-5</v>
      </c>
    </row>
    <row r="1246" spans="23:34" x14ac:dyDescent="0.35">
      <c r="Y1246">
        <v>10</v>
      </c>
      <c r="Z1246" s="57">
        <v>45583</v>
      </c>
      <c r="AA1246" t="s">
        <v>3021</v>
      </c>
      <c r="AB1246" s="18">
        <v>-5</v>
      </c>
      <c r="AC1246" s="18"/>
      <c r="AD1246" s="18"/>
      <c r="AE1246" s="18"/>
      <c r="AF1246" s="18"/>
      <c r="AG1246" s="18"/>
      <c r="AH1246" s="18">
        <v>-5</v>
      </c>
    </row>
    <row r="1247" spans="23:34" x14ac:dyDescent="0.35">
      <c r="Y1247">
        <v>12</v>
      </c>
      <c r="Z1247" t="s">
        <v>3278</v>
      </c>
      <c r="AA1247" t="s">
        <v>3281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5">
      <c r="X1248">
        <v>2025</v>
      </c>
      <c r="Y1248">
        <v>2</v>
      </c>
      <c r="Z1248" s="57">
        <v>45695</v>
      </c>
      <c r="AA1248" t="s">
        <v>3447</v>
      </c>
      <c r="AB1248" s="18">
        <v>525</v>
      </c>
      <c r="AC1248" s="18"/>
      <c r="AD1248" s="18"/>
      <c r="AE1248" s="18"/>
      <c r="AF1248" s="18"/>
      <c r="AG1248" s="18"/>
      <c r="AH1248" s="18">
        <v>525</v>
      </c>
    </row>
    <row r="1249" spans="23:34" x14ac:dyDescent="0.35">
      <c r="W1249" s="36" t="s">
        <v>3006</v>
      </c>
      <c r="X1249" s="36"/>
      <c r="Y1249" s="36"/>
      <c r="Z1249" s="36"/>
      <c r="AA1249" s="36"/>
      <c r="AB1249" s="37">
        <v>515</v>
      </c>
      <c r="AC1249" s="37"/>
      <c r="AD1249" s="37"/>
      <c r="AE1249" s="37"/>
      <c r="AF1249" s="37"/>
      <c r="AG1249" s="37"/>
      <c r="AH1249" s="37">
        <v>515</v>
      </c>
    </row>
    <row r="1250" spans="23:34" x14ac:dyDescent="0.35">
      <c r="W1250" t="s">
        <v>3061</v>
      </c>
      <c r="X1250">
        <v>2024</v>
      </c>
      <c r="Y1250">
        <v>6</v>
      </c>
      <c r="Z1250" s="57">
        <v>45470</v>
      </c>
      <c r="AA1250" t="s">
        <v>2662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3:34" x14ac:dyDescent="0.35">
      <c r="W1251" s="36" t="s">
        <v>3097</v>
      </c>
      <c r="X1251" s="36"/>
      <c r="Y1251" s="36"/>
      <c r="Z1251" s="36"/>
      <c r="AA1251" s="36"/>
      <c r="AB1251" s="37">
        <v>0</v>
      </c>
      <c r="AC1251" s="37"/>
      <c r="AD1251" s="37"/>
      <c r="AE1251" s="37"/>
      <c r="AF1251" s="37"/>
      <c r="AG1251" s="37"/>
      <c r="AH1251" s="37">
        <v>0</v>
      </c>
    </row>
    <row r="1252" spans="23:34" x14ac:dyDescent="0.35">
      <c r="W1252" t="s">
        <v>3063</v>
      </c>
      <c r="X1252">
        <v>2024</v>
      </c>
      <c r="Y1252">
        <v>10</v>
      </c>
      <c r="Z1252" s="57">
        <v>45587</v>
      </c>
      <c r="AA1252" t="s">
        <v>3026</v>
      </c>
      <c r="AB1252" s="18">
        <v>0</v>
      </c>
      <c r="AC1252" s="18"/>
      <c r="AD1252" s="18"/>
      <c r="AE1252" s="18"/>
      <c r="AF1252" s="18"/>
      <c r="AG1252" s="18"/>
      <c r="AH1252" s="18">
        <v>0</v>
      </c>
    </row>
    <row r="1253" spans="23:34" x14ac:dyDescent="0.35">
      <c r="W1253" s="36" t="s">
        <v>3098</v>
      </c>
      <c r="X1253" s="36"/>
      <c r="Y1253" s="36"/>
      <c r="Z1253" s="36"/>
      <c r="AA1253" s="36"/>
      <c r="AB1253" s="37">
        <v>0</v>
      </c>
      <c r="AC1253" s="37"/>
      <c r="AD1253" s="37"/>
      <c r="AE1253" s="37"/>
      <c r="AF1253" s="37"/>
      <c r="AG1253" s="37"/>
      <c r="AH1253" s="37">
        <v>0</v>
      </c>
    </row>
    <row r="1254" spans="23:34" x14ac:dyDescent="0.35">
      <c r="W1254" t="s">
        <v>3100</v>
      </c>
      <c r="X1254" t="s">
        <v>1763</v>
      </c>
      <c r="Y1254" t="s">
        <v>1763</v>
      </c>
      <c r="Z1254" s="57">
        <v>45597</v>
      </c>
      <c r="AA1254" t="s">
        <v>3099</v>
      </c>
      <c r="AB1254" s="18"/>
      <c r="AC1254" s="18"/>
      <c r="AD1254" s="18"/>
      <c r="AE1254" s="18"/>
      <c r="AF1254" s="18">
        <v>0</v>
      </c>
      <c r="AG1254" s="18"/>
      <c r="AH1254" s="18">
        <v>0</v>
      </c>
    </row>
    <row r="1255" spans="23:34" x14ac:dyDescent="0.35">
      <c r="W1255" s="36" t="s">
        <v>3206</v>
      </c>
      <c r="X1255" s="36"/>
      <c r="Y1255" s="36"/>
      <c r="Z1255" s="36"/>
      <c r="AA1255" s="36"/>
      <c r="AB1255" s="37"/>
      <c r="AC1255" s="37"/>
      <c r="AD1255" s="37"/>
      <c r="AE1255" s="37"/>
      <c r="AF1255" s="37">
        <v>0</v>
      </c>
      <c r="AG1255" s="37"/>
      <c r="AH1255" s="37">
        <v>0</v>
      </c>
    </row>
    <row r="1256" spans="23:34" x14ac:dyDescent="0.35">
      <c r="W1256" t="s">
        <v>3225</v>
      </c>
      <c r="X1256">
        <v>2024</v>
      </c>
      <c r="Y1256">
        <v>12</v>
      </c>
      <c r="Z1256" t="s">
        <v>3223</v>
      </c>
      <c r="AA1256" t="s">
        <v>3224</v>
      </c>
      <c r="AB1256" s="18">
        <v>0</v>
      </c>
      <c r="AC1256" s="18"/>
      <c r="AD1256" s="18"/>
      <c r="AE1256" s="18"/>
      <c r="AF1256" s="18"/>
      <c r="AG1256" s="18"/>
      <c r="AH1256" s="18">
        <v>0</v>
      </c>
    </row>
    <row r="1257" spans="23:34" x14ac:dyDescent="0.35">
      <c r="W1257" s="36" t="s">
        <v>3285</v>
      </c>
      <c r="X1257" s="36"/>
      <c r="Y1257" s="36"/>
      <c r="Z1257" s="36"/>
      <c r="AA1257" s="36"/>
      <c r="AB1257" s="37">
        <v>0</v>
      </c>
      <c r="AC1257" s="37"/>
      <c r="AD1257" s="37"/>
      <c r="AE1257" s="37"/>
      <c r="AF1257" s="37"/>
      <c r="AG1257" s="37"/>
      <c r="AH1257" s="37">
        <v>0</v>
      </c>
    </row>
    <row r="1258" spans="23:34" x14ac:dyDescent="0.35">
      <c r="W1258" t="s">
        <v>3230</v>
      </c>
      <c r="X1258">
        <v>2024</v>
      </c>
      <c r="Y1258">
        <v>12</v>
      </c>
      <c r="Z1258" t="s">
        <v>3223</v>
      </c>
      <c r="AA1258" t="s">
        <v>3229</v>
      </c>
      <c r="AB1258" s="18">
        <v>0</v>
      </c>
      <c r="AC1258" s="18"/>
      <c r="AD1258" s="18"/>
      <c r="AE1258" s="18"/>
      <c r="AF1258" s="18"/>
      <c r="AG1258" s="18"/>
      <c r="AH1258" s="18">
        <v>0</v>
      </c>
    </row>
    <row r="1259" spans="23:34" x14ac:dyDescent="0.35">
      <c r="Z1259" t="s">
        <v>3276</v>
      </c>
      <c r="AA1259" t="s">
        <v>3277</v>
      </c>
      <c r="AB1259" s="18">
        <v>0</v>
      </c>
      <c r="AC1259" s="18"/>
      <c r="AD1259" s="18"/>
      <c r="AE1259" s="18"/>
      <c r="AF1259" s="18"/>
      <c r="AG1259" s="18"/>
      <c r="AH1259" s="18">
        <v>0</v>
      </c>
    </row>
    <row r="1260" spans="23:34" x14ac:dyDescent="0.35">
      <c r="X1260">
        <v>2025</v>
      </c>
      <c r="Y1260">
        <v>1</v>
      </c>
      <c r="Z1260" s="57">
        <v>45659</v>
      </c>
      <c r="AA1260" t="s">
        <v>3334</v>
      </c>
      <c r="AB1260" s="18">
        <v>0</v>
      </c>
      <c r="AC1260" s="18"/>
      <c r="AD1260" s="18"/>
      <c r="AE1260" s="18"/>
      <c r="AF1260" s="18"/>
      <c r="AG1260" s="18"/>
      <c r="AH1260" s="18">
        <v>0</v>
      </c>
    </row>
    <row r="1261" spans="23:34" x14ac:dyDescent="0.35">
      <c r="W1261" s="36" t="s">
        <v>3286</v>
      </c>
      <c r="X1261" s="36"/>
      <c r="Y1261" s="36"/>
      <c r="Z1261" s="36"/>
      <c r="AA1261" s="36"/>
      <c r="AB1261" s="37">
        <v>0</v>
      </c>
      <c r="AC1261" s="37"/>
      <c r="AD1261" s="37"/>
      <c r="AE1261" s="37"/>
      <c r="AF1261" s="37"/>
      <c r="AG1261" s="37"/>
      <c r="AH1261" s="37">
        <v>0</v>
      </c>
    </row>
    <row r="1262" spans="23:34" x14ac:dyDescent="0.35">
      <c r="W1262" t="s">
        <v>3268</v>
      </c>
      <c r="X1262">
        <v>2024</v>
      </c>
      <c r="Y1262">
        <v>12</v>
      </c>
      <c r="Z1262" t="s">
        <v>3262</v>
      </c>
      <c r="AA1262" t="s">
        <v>3267</v>
      </c>
      <c r="AB1262" s="18">
        <v>0</v>
      </c>
      <c r="AC1262" s="18"/>
      <c r="AD1262" s="18"/>
      <c r="AE1262" s="18"/>
      <c r="AF1262" s="18"/>
      <c r="AG1262" s="18"/>
      <c r="AH1262" s="18">
        <v>0</v>
      </c>
    </row>
    <row r="1263" spans="23:34" x14ac:dyDescent="0.35">
      <c r="W1263" s="36" t="s">
        <v>3287</v>
      </c>
      <c r="X1263" s="36"/>
      <c r="Y1263" s="36"/>
      <c r="Z1263" s="36"/>
      <c r="AA1263" s="36"/>
      <c r="AB1263" s="37">
        <v>0</v>
      </c>
      <c r="AC1263" s="37"/>
      <c r="AD1263" s="37"/>
      <c r="AE1263" s="37"/>
      <c r="AF1263" s="37"/>
      <c r="AG1263" s="37"/>
      <c r="AH1263" s="37">
        <v>0</v>
      </c>
    </row>
    <row r="1264" spans="23:34" x14ac:dyDescent="0.35">
      <c r="W1264" t="s">
        <v>3330</v>
      </c>
      <c r="X1264">
        <v>2025</v>
      </c>
      <c r="Y1264">
        <v>1</v>
      </c>
      <c r="Z1264" s="57">
        <v>45682</v>
      </c>
      <c r="AA1264" t="s">
        <v>3360</v>
      </c>
      <c r="AB1264" s="18">
        <v>0</v>
      </c>
      <c r="AC1264" s="18"/>
      <c r="AD1264" s="18"/>
      <c r="AE1264" s="18"/>
      <c r="AF1264" s="18"/>
      <c r="AG1264" s="18"/>
      <c r="AH1264" s="18">
        <v>0</v>
      </c>
    </row>
    <row r="1265" spans="23:34" x14ac:dyDescent="0.35">
      <c r="W1265" s="36" t="s">
        <v>3441</v>
      </c>
      <c r="X1265" s="36"/>
      <c r="Y1265" s="36"/>
      <c r="Z1265" s="36"/>
      <c r="AA1265" s="36"/>
      <c r="AB1265" s="37">
        <v>0</v>
      </c>
      <c r="AC1265" s="37"/>
      <c r="AD1265" s="37"/>
      <c r="AE1265" s="37"/>
      <c r="AF1265" s="37"/>
      <c r="AG1265" s="37"/>
      <c r="AH1265" s="37">
        <v>0</v>
      </c>
    </row>
    <row r="1266" spans="23:34" x14ac:dyDescent="0.35">
      <c r="W1266" t="s">
        <v>3532</v>
      </c>
      <c r="X1266">
        <v>2025</v>
      </c>
      <c r="Y1266">
        <v>3</v>
      </c>
      <c r="Z1266" s="57">
        <v>45730</v>
      </c>
      <c r="AA1266" t="s">
        <v>3530</v>
      </c>
      <c r="AB1266" s="18">
        <v>0</v>
      </c>
      <c r="AC1266" s="18"/>
      <c r="AD1266" s="18"/>
      <c r="AE1266" s="18"/>
      <c r="AF1266" s="18"/>
      <c r="AG1266" s="18"/>
      <c r="AH1266" s="18">
        <v>0</v>
      </c>
    </row>
    <row r="1267" spans="23:34" x14ac:dyDescent="0.35">
      <c r="Z1267" s="57">
        <v>45736</v>
      </c>
      <c r="AA1267" t="s">
        <v>3540</v>
      </c>
      <c r="AB1267" s="18">
        <v>0</v>
      </c>
      <c r="AC1267" s="18"/>
      <c r="AD1267" s="18"/>
      <c r="AE1267" s="18"/>
      <c r="AF1267" s="18"/>
      <c r="AG1267" s="18"/>
      <c r="AH1267" s="18">
        <v>0</v>
      </c>
    </row>
    <row r="1268" spans="23:34" x14ac:dyDescent="0.35">
      <c r="Z1268" s="57">
        <v>45740</v>
      </c>
      <c r="AA1268" t="s">
        <v>3545</v>
      </c>
      <c r="AB1268" s="18">
        <v>0</v>
      </c>
      <c r="AC1268" s="18"/>
      <c r="AD1268" s="18"/>
      <c r="AE1268" s="18"/>
      <c r="AF1268" s="18"/>
      <c r="AG1268" s="18"/>
      <c r="AH1268" s="18">
        <v>0</v>
      </c>
    </row>
    <row r="1269" spans="23:34" x14ac:dyDescent="0.35">
      <c r="Z1269" s="57">
        <v>45745</v>
      </c>
      <c r="AA1269" t="s">
        <v>3553</v>
      </c>
      <c r="AB1269" s="18">
        <v>0</v>
      </c>
      <c r="AC1269" s="18"/>
      <c r="AD1269" s="18"/>
      <c r="AE1269" s="18"/>
      <c r="AF1269" s="18"/>
      <c r="AG1269" s="18"/>
      <c r="AH1269" s="18">
        <v>0</v>
      </c>
    </row>
    <row r="1270" spans="23:34" x14ac:dyDescent="0.35">
      <c r="Y1270">
        <v>4</v>
      </c>
      <c r="Z1270" t="s">
        <v>3630</v>
      </c>
      <c r="AA1270" t="s">
        <v>3631</v>
      </c>
      <c r="AB1270" s="18">
        <v>0</v>
      </c>
      <c r="AC1270" s="18"/>
      <c r="AD1270" s="18"/>
      <c r="AE1270" s="18"/>
      <c r="AF1270" s="18"/>
      <c r="AG1270" s="18"/>
      <c r="AH1270" s="18">
        <v>0</v>
      </c>
    </row>
    <row r="1271" spans="23:34" x14ac:dyDescent="0.35">
      <c r="Z1271" t="s">
        <v>3635</v>
      </c>
      <c r="AA1271" t="s">
        <v>3636</v>
      </c>
      <c r="AB1271" s="18">
        <v>0</v>
      </c>
      <c r="AC1271" s="18"/>
      <c r="AD1271" s="18"/>
      <c r="AE1271" s="18"/>
      <c r="AF1271" s="18"/>
      <c r="AG1271" s="18"/>
      <c r="AH1271" s="18">
        <v>0</v>
      </c>
    </row>
    <row r="1272" spans="23:34" x14ac:dyDescent="0.35">
      <c r="Z1272" t="s">
        <v>3639</v>
      </c>
      <c r="AA1272" t="s">
        <v>3640</v>
      </c>
      <c r="AB1272" s="18">
        <v>4622.3999999999996</v>
      </c>
      <c r="AC1272" s="18"/>
      <c r="AD1272" s="18"/>
      <c r="AE1272" s="18"/>
      <c r="AF1272" s="18"/>
      <c r="AG1272" s="18"/>
      <c r="AH1272" s="18">
        <v>4622.3999999999996</v>
      </c>
    </row>
    <row r="1273" spans="23:34" x14ac:dyDescent="0.35">
      <c r="Z1273" t="s">
        <v>3654</v>
      </c>
      <c r="AA1273" t="s">
        <v>3655</v>
      </c>
      <c r="AB1273" s="18">
        <v>345</v>
      </c>
      <c r="AC1273" s="18"/>
      <c r="AD1273" s="18"/>
      <c r="AE1273" s="18"/>
      <c r="AF1273" s="18"/>
      <c r="AG1273" s="18"/>
      <c r="AH1273" s="18">
        <v>345</v>
      </c>
    </row>
    <row r="1274" spans="23:34" x14ac:dyDescent="0.35">
      <c r="W1274" s="36" t="s">
        <v>3610</v>
      </c>
      <c r="X1274" s="36"/>
      <c r="Y1274" s="36"/>
      <c r="Z1274" s="36"/>
      <c r="AA1274" s="36"/>
      <c r="AB1274" s="37">
        <v>4967.3999999999996</v>
      </c>
      <c r="AC1274" s="37"/>
      <c r="AD1274" s="37"/>
      <c r="AE1274" s="37"/>
      <c r="AF1274" s="37"/>
      <c r="AG1274" s="37"/>
      <c r="AH1274" s="37">
        <v>4967.3999999999996</v>
      </c>
    </row>
    <row r="1275" spans="23:34" x14ac:dyDescent="0.35">
      <c r="W1275" t="s">
        <v>3549</v>
      </c>
      <c r="X1275">
        <v>2025</v>
      </c>
      <c r="Y1275">
        <v>3</v>
      </c>
      <c r="Z1275" s="57">
        <v>45743</v>
      </c>
      <c r="AA1275" t="s">
        <v>3548</v>
      </c>
      <c r="AB1275" s="18">
        <v>0</v>
      </c>
      <c r="AC1275" s="18"/>
      <c r="AD1275" s="18"/>
      <c r="AE1275" s="18"/>
      <c r="AF1275" s="18"/>
      <c r="AG1275" s="18"/>
      <c r="AH1275" s="18">
        <v>0</v>
      </c>
    </row>
    <row r="1276" spans="23:34" x14ac:dyDescent="0.35">
      <c r="Y1276">
        <v>4</v>
      </c>
      <c r="Z1276" t="s">
        <v>3624</v>
      </c>
      <c r="AA1276" t="s">
        <v>3625</v>
      </c>
      <c r="AB1276" s="18">
        <v>0.5</v>
      </c>
      <c r="AC1276" s="18"/>
      <c r="AD1276" s="18"/>
      <c r="AE1276" s="18"/>
      <c r="AF1276" s="18"/>
      <c r="AG1276" s="18"/>
      <c r="AH1276" s="18">
        <v>0.5</v>
      </c>
    </row>
    <row r="1277" spans="23:34" x14ac:dyDescent="0.35">
      <c r="W1277" s="36" t="s">
        <v>3611</v>
      </c>
      <c r="X1277" s="36"/>
      <c r="Y1277" s="36"/>
      <c r="Z1277" s="36"/>
      <c r="AA1277" s="36"/>
      <c r="AB1277" s="37">
        <v>0.5</v>
      </c>
      <c r="AC1277" s="37"/>
      <c r="AD1277" s="37"/>
      <c r="AE1277" s="37"/>
      <c r="AF1277" s="37"/>
      <c r="AG1277" s="37"/>
      <c r="AH1277" s="37">
        <v>0.5</v>
      </c>
    </row>
    <row r="1278" spans="23:34" x14ac:dyDescent="0.35">
      <c r="W1278" t="s">
        <v>131</v>
      </c>
      <c r="AB1278" s="18">
        <v>707030.7</v>
      </c>
      <c r="AC1278" s="18">
        <v>1170</v>
      </c>
      <c r="AD1278" s="18">
        <v>0</v>
      </c>
      <c r="AE1278" s="18">
        <v>58092</v>
      </c>
      <c r="AF1278" s="18">
        <v>0</v>
      </c>
      <c r="AG1278" s="18">
        <v>18660</v>
      </c>
      <c r="AH1278" s="18">
        <v>784952.70000000007</v>
      </c>
    </row>
  </sheetData>
  <pageMargins left="0.39370078740157483" right="0" top="0" bottom="0" header="0.31496062992125984" footer="0.31496062992125984"/>
  <pageSetup scale="70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922"/>
  <sheetViews>
    <sheetView tabSelected="1" topLeftCell="A3893" zoomScale="66" zoomScaleNormal="66" workbookViewId="0">
      <selection activeCell="O3922" sqref="O3922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11.3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162</v>
      </c>
      <c r="C1" s="3" t="s">
        <v>225</v>
      </c>
      <c r="D1" s="3" t="s">
        <v>2</v>
      </c>
      <c r="E1" s="150" t="s">
        <v>0</v>
      </c>
      <c r="F1" s="3" t="s">
        <v>1</v>
      </c>
      <c r="G1" s="75" t="s">
        <v>8</v>
      </c>
      <c r="H1" s="3" t="s">
        <v>69</v>
      </c>
      <c r="I1" s="150" t="s">
        <v>4</v>
      </c>
      <c r="J1" s="150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151" t="s">
        <v>192</v>
      </c>
      <c r="R1" s="150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up'!$A$2:$C$64,2,FALSE)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up'!$A$2:$C$64,3,FALSE)</f>
        <v>Cash</v>
      </c>
      <c r="J2" s="5">
        <f>VLOOKUP(F2,'Set up'!$A$2:$D$64,4,FALSE)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up'!$A$2:$E$64,5,FALSE)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up'!$A$2:$C$64,2,FALSE)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up'!$A$2:$C$64,3,FALSE)</f>
        <v>Cash</v>
      </c>
      <c r="J3" s="5">
        <f>VLOOKUP(F3,'Set up'!$A$2:$D$64,4,FALSE)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up'!$A$2:$E$64,5,FALSE)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up'!$A$2:$C$64,2,FALSE)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up'!$A$2:$C$64,3,FALSE)</f>
        <v>Cash</v>
      </c>
      <c r="J4" s="5">
        <f>VLOOKUP(F4,'Set up'!$A$2:$D$64,4,FALSE)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up'!$A$2:$E$64,5,FALSE)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up'!$A$2:$C$64,2,FALSE)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up'!$A$2:$C$64,3,FALSE)</f>
        <v>Cash</v>
      </c>
      <c r="J5" s="5">
        <f>VLOOKUP(F5,'Set up'!$A$2:$D$64,4,FALSE)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up'!$A$2:$E$64,5,FALSE)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up'!$A$2:$C$64,2,FALSE)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up'!$A$2:$C$64,3,FALSE)</f>
        <v>Cash</v>
      </c>
      <c r="J6" s="5">
        <f>VLOOKUP(F6,'Set up'!$A$2:$D$64,4,FALSE)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up'!$A$2:$E$64,5,FALSE)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up'!$A$2:$C$64,2,FALSE)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up'!$A$2:$C$64,3,FALSE)</f>
        <v>Cash</v>
      </c>
      <c r="J7" s="5">
        <f>VLOOKUP(F7,'Set up'!$A$2:$D$64,4,FALSE)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up'!$A$2:$E$64,5,FALSE)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up'!$A$2:$C$64,2,FALSE)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up'!$A$2:$C$64,3,FALSE)</f>
        <v>Cash</v>
      </c>
      <c r="J8" s="5">
        <f>VLOOKUP(F8,'Set up'!$A$2:$D$64,4,FALSE)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up'!$A$2:$E$64,5,FALSE)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up'!$A$2:$C$64,2,FALSE)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up'!$A$2:$C$64,3,FALSE)</f>
        <v>Cash</v>
      </c>
      <c r="J9" s="5">
        <f>VLOOKUP(F9,'Set up'!$A$2:$D$64,4,FALSE)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up'!$A$2:$E$64,5,FALSE)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up'!$A$2:$C$64,2,FALSE)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up'!$A$2:$C$64,3,FALSE)</f>
        <v>45</v>
      </c>
      <c r="J10" s="5">
        <f>VLOOKUP(F10,'Set up'!$A$2:$D$64,4,FALSE)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up'!$A$2:$E$64,5,FALSE)</f>
        <v>PD Chq</v>
      </c>
      <c r="S10" s="13" t="s">
        <v>191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up'!$A$2:$C$64,2,FALSE)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up'!$A$2:$C$64,3,FALSE)</f>
        <v>45</v>
      </c>
      <c r="J11" s="5">
        <f>VLOOKUP(F11,'Set up'!$A$2:$D$64,4,FALSE)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up'!$A$2:$E$64,5,FALSE)</f>
        <v>PD Chq</v>
      </c>
      <c r="S11" s="13" t="s">
        <v>191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up'!$A$2:$C$64,2,FALSE)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up'!$A$2:$C$64,3,FALSE)</f>
        <v>120</v>
      </c>
      <c r="J12" s="5">
        <f>VLOOKUP(F12,'Set up'!$A$2:$D$64,4,FALSE)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up'!$A$2:$E$64,5,FALSE)</f>
        <v>Chq</v>
      </c>
      <c r="S12" s="21" t="s">
        <v>163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up'!$A$2:$C$64,2,FALSE)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up'!$A$2:$C$64,3,FALSE)</f>
        <v>45</v>
      </c>
      <c r="J13" s="5">
        <f>VLOOKUP(F13,'Set up'!$A$2:$D$64,4,FALSE)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up'!$A$2:$E$64,5,FALSE)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up'!$A$2:$C$64,2,FALSE)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up'!$A$2:$C$64,3,FALSE)</f>
        <v>Cash</v>
      </c>
      <c r="J14" s="5">
        <f>VLOOKUP(F14,'Set up'!$A$2:$D$64,4,FALSE)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up'!$A$2:$E$64,5,FALSE)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up'!$A$2:$C$64,2,FALSE)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up'!$A$2:$C$64,3,FALSE)</f>
        <v>Cash</v>
      </c>
      <c r="J15" s="5">
        <f>VLOOKUP(F15,'Set up'!$A$2:$D$64,4,FALSE)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up'!$A$2:$E$64,5,FALSE)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up'!$A$2:$C$64,2,FALSE)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up'!$A$2:$C$64,3,FALSE)</f>
        <v>Cash</v>
      </c>
      <c r="J16" s="5">
        <f>VLOOKUP(F16,'Set up'!$A$2:$D$64,4,FALSE)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up'!$A$2:$E$64,5,FALSE)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up'!$A$2:$C$64,2,FALSE)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up'!$A$2:$C$64,3,FALSE)</f>
        <v>120</v>
      </c>
      <c r="J17" s="5">
        <f>VLOOKUP(F17,'Set up'!$A$2:$D$64,4,FALSE)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up'!$A$2:$E$64,5,FALSE)</f>
        <v>Chq</v>
      </c>
      <c r="S17" s="20" t="s">
        <v>164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up'!$A$2:$C$64,2,FALSE)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up'!$A$2:$C$64,3,FALSE)</f>
        <v>120</v>
      </c>
      <c r="J18" s="5">
        <f>VLOOKUP(F18,'Set up'!$A$2:$D$64,4,FALSE)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up'!$A$2:$E$64,5,FALSE)</f>
        <v>Chq</v>
      </c>
      <c r="S18" s="20" t="s">
        <v>164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up'!$A$2:$C$64,2,FALSE)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up'!$A$2:$C$64,3,FALSE)</f>
        <v>120</v>
      </c>
      <c r="J19" s="5">
        <f>VLOOKUP(F19,'Set up'!$A$2:$D$64,4,FALSE)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up'!$A$2:$E$64,5,FALSE)</f>
        <v>Chq</v>
      </c>
      <c r="S19" s="20" t="s">
        <v>164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up'!$A$2:$C$64,2,FALSE)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up'!$A$2:$C$64,3,FALSE)</f>
        <v>Cash</v>
      </c>
      <c r="J20" s="5">
        <f>VLOOKUP(F20,'Set up'!$A$2:$D$64,4,FALSE)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up'!$A$2:$E$64,5,FALSE)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up'!$A$2:$C$64,2,FALSE)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up'!$A$2:$C$64,3,FALSE)</f>
        <v>Cash</v>
      </c>
      <c r="J21" s="5">
        <f>VLOOKUP(F21,'Set up'!$A$2:$D$64,4,FALSE)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up'!$A$2:$E$64,5,FALSE)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up'!$A$2:$C$64,2,FALSE)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up'!$A$2:$C$64,3,FALSE)</f>
        <v>45</v>
      </c>
      <c r="J22" s="5">
        <f>VLOOKUP(F22,'Set up'!$A$2:$D$64,4,FALSE)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up'!$A$2:$E$64,5,FALSE)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up'!$A$2:$C$64,2,FALSE)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up'!$A$2:$C$64,3,FALSE)</f>
        <v>45</v>
      </c>
      <c r="J23" s="5">
        <f>VLOOKUP(F23,'Set up'!$A$2:$D$64,4,FALSE)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up'!$A$2:$E$64,5,FALSE)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up'!$A$2:$C$64,2,FALSE)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up'!$A$2:$C$64,3,FALSE)</f>
        <v>Cash</v>
      </c>
      <c r="J24" s="5">
        <f>VLOOKUP(F24,'Set up'!$A$2:$D$64,4,FALSE)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up'!$A$2:$E$64,5,FALSE)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up'!$A$2:$C$64,2,FALSE)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up'!$A$2:$C$64,3,FALSE)</f>
        <v>Cash</v>
      </c>
      <c r="J25" s="5">
        <f>VLOOKUP(F25,'Set up'!$A$2:$D$64,4,FALSE)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up'!$A$2:$E$64,5,FALSE)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up'!$A$2:$C$64,2,FALSE)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up'!$A$2:$C$64,3,FALSE)</f>
        <v>Cash</v>
      </c>
      <c r="J26" s="5">
        <f>VLOOKUP(F26,'Set up'!$A$2:$D$64,4,FALSE)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up'!$A$2:$E$64,5,FALSE)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up'!$A$2:$C$64,2,FALSE)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up'!$A$2:$C$64,3,FALSE)</f>
        <v>Cash</v>
      </c>
      <c r="J27" s="5">
        <f>VLOOKUP(F27,'Set up'!$A$2:$D$64,4,FALSE)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up'!$A$2:$E$64,5,FALSE)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up'!$A$2:$C$64,2,FALSE)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up'!$A$2:$C$64,3,FALSE)</f>
        <v>45</v>
      </c>
      <c r="J28" s="5">
        <f>VLOOKUP(F28,'Set up'!$A$2:$D$64,4,FALSE)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up'!$A$2:$E$64,5,FALSE)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up'!$A$2:$C$64,2,FALSE)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up'!$A$2:$C$64,3,FALSE)</f>
        <v>Cash</v>
      </c>
      <c r="J29" s="5">
        <f>VLOOKUP(F29,'Set up'!$A$2:$D$64,4,FALSE)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up'!$A$2:$E$64,5,FALSE)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up'!$A$2:$C$64,2,FALSE)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up'!$A$2:$C$64,3,FALSE)</f>
        <v>Cash</v>
      </c>
      <c r="J30" s="5">
        <f>VLOOKUP(F30,'Set up'!$A$2:$D$64,4,FALSE)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up'!$A$2:$E$64,5,FALSE)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up'!$A$2:$C$64,2,FALSE)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up'!$A$2:$C$64,3,FALSE)</f>
        <v>Cash</v>
      </c>
      <c r="J31" s="5">
        <f>VLOOKUP(F31,'Set up'!$A$2:$D$64,4,FALSE)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up'!$A$2:$E$64,5,FALSE)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up'!$A$2:$C$64,2,FALSE)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up'!$A$2:$C$64,3,FALSE)</f>
        <v>Cash</v>
      </c>
      <c r="J32" s="5">
        <f>VLOOKUP(F32,'Set up'!$A$2:$D$64,4,FALSE)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up'!$A$2:$E$64,5,FALSE)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up'!$A$2:$C$64,2,FALSE)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up'!$A$2:$C$64,3,FALSE)</f>
        <v>Cash</v>
      </c>
      <c r="J33" s="5">
        <f>VLOOKUP(F33,'Set up'!$A$2:$D$64,4,FALSE)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up'!$A$2:$E$64,5,FALSE)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up'!$A$2:$C$64,2,FALSE)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up'!$A$2:$C$64,3,FALSE)</f>
        <v>Cash</v>
      </c>
      <c r="J34" s="5">
        <f>VLOOKUP(F34,'Set up'!$A$2:$D$64,4,FALSE)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up'!$A$2:$E$64,5,FALSE)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up'!$A$2:$C$64,2,FALSE)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up'!$A$2:$C$64,3,FALSE)</f>
        <v>Cash</v>
      </c>
      <c r="J35" s="5">
        <f>VLOOKUP(F35,'Set up'!$A$2:$D$64,4,FALSE)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up'!$A$2:$E$64,5,FALSE)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up'!$A$2:$C$64,2,FALSE)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up'!$A$2:$C$64,3,FALSE)</f>
        <v>45</v>
      </c>
      <c r="J36" s="5">
        <f>VLOOKUP(F36,'Set up'!$A$2:$D$64,4,FALSE)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up'!$A$2:$E$64,5,FALSE)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up'!$A$2:$C$64,2,FALSE)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up'!$A$2:$C$64,3,FALSE)</f>
        <v>45</v>
      </c>
      <c r="J37" s="5">
        <f>VLOOKUP(F37,'Set up'!$A$2:$D$64,4,FALSE)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up'!$A$2:$E$64,5,FALSE)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up'!$A$2:$C$64,2,FALSE)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up'!$A$2:$C$64,3,FALSE)</f>
        <v>45</v>
      </c>
      <c r="J38" s="5">
        <f>VLOOKUP(F38,'Set up'!$A$2:$D$64,4,FALSE)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up'!$A$2:$E$64,5,FALSE)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up'!$A$2:$C$64,2,FALSE)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up'!$A$2:$C$64,3,FALSE)</f>
        <v>60</v>
      </c>
      <c r="J39" s="5">
        <f>VLOOKUP(F39,'Set up'!$A$2:$D$64,4,FALSE)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up'!$A$2:$E$64,5,FALSE)</f>
        <v>Chq</v>
      </c>
      <c r="S39" s="15" t="s">
        <v>186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up'!$A$2:$C$64,2,FALSE)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up'!$A$2:$C$64,3,FALSE)</f>
        <v>60</v>
      </c>
      <c r="J40" s="5">
        <f>VLOOKUP(F40,'Set up'!$A$2:$D$64,4,FALSE)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up'!$A$2:$E$64,5,FALSE)</f>
        <v>Chq</v>
      </c>
      <c r="S40" s="15" t="s">
        <v>186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up'!$A$2:$C$64,2,FALSE)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up'!$A$2:$C$64,3,FALSE)</f>
        <v>Cash</v>
      </c>
      <c r="J41" s="5">
        <f>VLOOKUP(F41,'Set up'!$A$2:$D$64,4,FALSE)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up'!$A$2:$E$64,5,FALSE)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up'!$A$2:$C$64,2,FALSE)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up'!$A$2:$C$64,3,FALSE)</f>
        <v>120</v>
      </c>
      <c r="J42" s="5">
        <f>VLOOKUP(F42,'Set up'!$A$2:$D$64,4,FALSE)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up'!$A$2:$E$64,5,FALSE)</f>
        <v>Trsf</v>
      </c>
      <c r="S42" s="13" t="s">
        <v>212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up'!$A$2:$C$64,2,FALSE)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up'!$A$2:$C$64,3,FALSE)</f>
        <v>120</v>
      </c>
      <c r="J43" s="5">
        <f>VLOOKUP(F43,'Set up'!$A$2:$D$64,4,FALSE)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up'!$A$2:$E$64,5,FALSE)</f>
        <v>Trsf</v>
      </c>
      <c r="S43" s="13" t="s">
        <v>212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up'!$A$2:$C$64,2,FALSE)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up'!$A$2:$C$64,3,FALSE)</f>
        <v>120</v>
      </c>
      <c r="J44" s="5">
        <f>VLOOKUP(F44,'Set up'!$A$2:$D$64,4,FALSE)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up'!$A$2:$E$64,5,FALSE)</f>
        <v>Trsf</v>
      </c>
      <c r="S44" s="13" t="s">
        <v>212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up'!$A$2:$C$64,2,FALSE)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up'!$A$2:$C$64,3,FALSE)</f>
        <v>120</v>
      </c>
      <c r="J45" s="5">
        <f>VLOOKUP(F45,'Set up'!$A$2:$D$64,4,FALSE)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up'!$A$2:$E$64,5,FALSE)</f>
        <v>Trsf</v>
      </c>
      <c r="S45" s="13" t="s">
        <v>212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up'!$A$2:$C$64,2,FALSE)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up'!$A$2:$C$64,3,FALSE)</f>
        <v>120</v>
      </c>
      <c r="J46" s="5">
        <f>VLOOKUP(F46,'Set up'!$A$2:$D$64,4,FALSE)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up'!$A$2:$E$64,5,FALSE)</f>
        <v>Trsf</v>
      </c>
      <c r="S46" s="13" t="s">
        <v>212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up'!$A$2:$C$64,2,FALSE)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up'!$A$2:$C$64,3,FALSE)</f>
        <v>Cash</v>
      </c>
      <c r="J47" s="5">
        <f>VLOOKUP(F47,'Set up'!$A$2:$D$64,4,FALSE)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up'!$A$2:$E$64,5,FALSE)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up'!$A$2:$C$64,2,FALSE)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up'!$A$2:$C$64,3,FALSE)</f>
        <v>Cash</v>
      </c>
      <c r="J48" s="5">
        <f>VLOOKUP(F48,'Set up'!$A$2:$D$64,4,FALSE)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up'!$A$2:$E$64,5,FALSE)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up'!$A$2:$C$64,2,FALSE)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up'!$A$2:$C$64,3,FALSE)</f>
        <v>Cash</v>
      </c>
      <c r="J49" s="5">
        <f>VLOOKUP(F49,'Set up'!$A$2:$D$64,4,FALSE)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up'!$A$2:$E$64,5,FALSE)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up'!$A$2:$C$64,2,FALSE)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up'!$A$2:$C$64,3,FALSE)</f>
        <v>Cash</v>
      </c>
      <c r="J50" s="5">
        <f>VLOOKUP(F50,'Set up'!$A$2:$D$64,4,FALSE)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up'!$A$2:$E$64,5,FALSE)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up'!$A$2:$C$64,2,FALSE)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up'!$A$2:$C$64,3,FALSE)</f>
        <v>Cash</v>
      </c>
      <c r="J51" s="5">
        <f>VLOOKUP(F51,'Set up'!$A$2:$D$64,4,FALSE)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up'!$A$2:$E$64,5,FALSE)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up'!$A$2:$C$64,2,FALSE)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up'!$A$2:$C$64,3,FALSE)</f>
        <v>Cash</v>
      </c>
      <c r="J52" s="5">
        <f>VLOOKUP(F52,'Set up'!$A$2:$D$64,4,FALSE)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up'!$A$2:$E$64,5,FALSE)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up'!$A$2:$C$64,2,FALSE)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up'!$A$2:$C$64,3,FALSE)</f>
        <v>120</v>
      </c>
      <c r="J53" s="5">
        <f>VLOOKUP(F53,'Set up'!$A$2:$D$64,4,FALSE)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up'!$A$2:$E$64,5,FALSE)</f>
        <v>Chq</v>
      </c>
      <c r="S53" s="13" t="s">
        <v>247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up'!$A$2:$C$64,2,FALSE)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up'!$A$2:$C$64,3,FALSE)</f>
        <v>120</v>
      </c>
      <c r="J54" s="5">
        <f>VLOOKUP(F54,'Set up'!$A$2:$D$64,4,FALSE)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up'!$A$2:$E$64,5,FALSE)</f>
        <v>Chq</v>
      </c>
      <c r="S54" s="13" t="s">
        <v>247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up'!$A$2:$C$64,2,FALSE)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up'!$A$2:$C$64,3,FALSE)</f>
        <v>120</v>
      </c>
      <c r="J55" s="5">
        <f>VLOOKUP(F55,'Set up'!$A$2:$D$64,4,FALSE)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up'!$A$2:$E$64,5,FALSE)</f>
        <v>Chq</v>
      </c>
      <c r="S55" s="13" t="s">
        <v>247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up'!$A$2:$C$64,2,FALSE)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up'!$A$2:$C$64,3,FALSE)</f>
        <v>120</v>
      </c>
      <c r="J56" s="5">
        <f>VLOOKUP(F56,'Set up'!$A$2:$D$64,4,FALSE)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up'!$A$2:$E$64,5,FALSE)</f>
        <v>Chq</v>
      </c>
      <c r="S56" s="13" t="s">
        <v>247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up'!$A$2:$C$64,2,FALSE)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up'!$A$2:$C$64,3,FALSE)</f>
        <v>120</v>
      </c>
      <c r="J57" s="5">
        <f>VLOOKUP(F57,'Set up'!$A$2:$D$64,4,FALSE)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up'!$A$2:$E$64,5,FALSE)</f>
        <v>Chq</v>
      </c>
      <c r="S57" s="13" t="s">
        <v>247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up'!$A$2:$C$64,2,FALSE)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up'!$A$2:$C$64,3,FALSE)</f>
        <v>120</v>
      </c>
      <c r="J58" s="5">
        <f>VLOOKUP(F58,'Set up'!$A$2:$D$64,4,FALSE)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up'!$A$2:$E$64,5,FALSE)</f>
        <v>Chq</v>
      </c>
      <c r="S58" s="13" t="s">
        <v>247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up'!$A$2:$C$64,2,FALSE)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up'!$A$2:$C$64,3,FALSE)</f>
        <v>120</v>
      </c>
      <c r="J59" s="5">
        <f>VLOOKUP(F59,'Set up'!$A$2:$D$64,4,FALSE)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up'!$A$2:$E$64,5,FALSE)</f>
        <v>Chq</v>
      </c>
      <c r="S59" s="13" t="s">
        <v>247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up'!$A$2:$C$64,2,FALSE)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up'!$A$2:$C$64,3,FALSE)</f>
        <v>Cash</v>
      </c>
      <c r="J60" s="5">
        <f>VLOOKUP(F60,'Set up'!$A$2:$D$64,4,FALSE)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up'!$A$2:$E$64,5,FALSE)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up'!$A$2:$C$64,2,FALSE)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up'!$A$2:$C$64,3,FALSE)</f>
        <v>Cash</v>
      </c>
      <c r="J61" s="5">
        <f>VLOOKUP(F61,'Set up'!$A$2:$D$64,4,FALSE)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up'!$A$2:$E$64,5,FALSE)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up'!$A$2:$C$64,2,FALSE)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up'!$A$2:$C$64,3,FALSE)</f>
        <v>120</v>
      </c>
      <c r="J62" s="5">
        <f>VLOOKUP(F62,'Set up'!$A$2:$D$64,4,FALSE)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up'!$A$2:$E$64,5,FALSE)</f>
        <v>Chq</v>
      </c>
      <c r="S62" s="13" t="s">
        <v>247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up'!$A$2:$C$64,2,FALSE)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up'!$A$2:$C$64,3,FALSE)</f>
        <v>120</v>
      </c>
      <c r="J63" s="5">
        <f>VLOOKUP(F63,'Set up'!$A$2:$D$64,4,FALSE)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up'!$A$2:$E$64,5,FALSE)</f>
        <v>Chq</v>
      </c>
      <c r="S63" s="13" t="s">
        <v>247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up'!$A$2:$C$64,2,FALSE)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up'!$A$2:$C$64,3,FALSE)</f>
        <v>120</v>
      </c>
      <c r="J64" s="5">
        <f>VLOOKUP(F64,'Set up'!$A$2:$D$64,4,FALSE)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up'!$A$2:$E$64,5,FALSE)</f>
        <v>Chq</v>
      </c>
      <c r="S64" s="13" t="s">
        <v>247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up'!$A$2:$C$64,2,FALSE)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up'!$A$2:$C$64,3,FALSE)</f>
        <v>120</v>
      </c>
      <c r="J65" s="5">
        <f>VLOOKUP(F65,'Set up'!$A$2:$D$64,4,FALSE)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up'!$A$2:$E$64,5,FALSE)</f>
        <v>Chq</v>
      </c>
      <c r="S65" s="13" t="s">
        <v>247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up'!$A$2:$C$64,2,FALSE)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up'!$A$2:$C$64,3,FALSE)</f>
        <v>120</v>
      </c>
      <c r="J66" s="5">
        <f>VLOOKUP(F66,'Set up'!$A$2:$D$64,4,FALSE)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up'!$A$2:$E$64,5,FALSE)</f>
        <v>Chq</v>
      </c>
      <c r="S66" s="13" t="s">
        <v>247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up'!$A$2:$C$64,2,FALSE)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up'!$A$2:$C$64,3,FALSE)</f>
        <v>120</v>
      </c>
      <c r="J67" s="5">
        <f>VLOOKUP(F67,'Set up'!$A$2:$D$64,4,FALSE)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up'!$A$2:$E$64,5,FALSE)</f>
        <v>Trsf</v>
      </c>
      <c r="S67" s="13" t="s">
        <v>248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up'!$A$2:$C$64,2,FALSE)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up'!$A$2:$C$64,3,FALSE)</f>
        <v>120</v>
      </c>
      <c r="J68" s="5">
        <f>VLOOKUP(F68,'Set up'!$A$2:$D$64,4,FALSE)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up'!$A$2:$E$64,5,FALSE)</f>
        <v>Trsf</v>
      </c>
      <c r="S68" s="13" t="s">
        <v>248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up'!$A$2:$C$64,2,FALSE)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up'!$A$2:$C$64,3,FALSE)</f>
        <v>120</v>
      </c>
      <c r="J69" s="5">
        <f>VLOOKUP(F69,'Set up'!$A$2:$D$64,4,FALSE)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up'!$A$2:$E$64,5,FALSE)</f>
        <v>Trsf</v>
      </c>
      <c r="S69" s="13" t="s">
        <v>248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up'!$A$2:$C$64,2,FALSE)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up'!$A$2:$C$64,3,FALSE)</f>
        <v>120</v>
      </c>
      <c r="J70" s="5">
        <f>VLOOKUP(F70,'Set up'!$A$2:$D$64,4,FALSE)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up'!$A$2:$E$64,5,FALSE)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up'!$A$2:$C$64,2,FALSE)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up'!$A$2:$C$64,3,FALSE)</f>
        <v>Cash</v>
      </c>
      <c r="J71" s="5">
        <f>VLOOKUP(F71,'Set up'!$A$2:$D$64,4,FALSE)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up'!$A$2:$E$64,5,FALSE)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up'!$A$2:$C$64,2,FALSE)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up'!$A$2:$C$64,3,FALSE)</f>
        <v>Cash</v>
      </c>
      <c r="J72" s="5">
        <f>VLOOKUP(F72,'Set up'!$A$2:$D$64,4,FALSE)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up'!$A$2:$E$64,5,FALSE)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up'!$A$2:$C$64,2,FALSE)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up'!$A$2:$C$64,3,FALSE)</f>
        <v>Cash</v>
      </c>
      <c r="J73" s="5">
        <f>VLOOKUP(F73,'Set up'!$A$2:$D$64,4,FALSE)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up'!$A$2:$E$64,5,FALSE)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up'!$A$2:$C$64,2,FALSE)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up'!$A$2:$C$64,3,FALSE)</f>
        <v>45</v>
      </c>
      <c r="J74" s="5">
        <f>VLOOKUP(F74,'Set up'!$A$2:$D$64,4,FALSE)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up'!$A$2:$E$64,5,FALSE)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up'!$A$2:$C$64,2,FALSE)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up'!$A$2:$C$64,3,FALSE)</f>
        <v>45</v>
      </c>
      <c r="J75" s="5">
        <f>VLOOKUP(F75,'Set up'!$A$2:$D$64,4,FALSE)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up'!$A$2:$E$64,5,FALSE)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up'!$A$2:$C$64,2,FALSE)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up'!$A$2:$C$64,3,FALSE)</f>
        <v>45</v>
      </c>
      <c r="J76" s="5">
        <f>VLOOKUP(F76,'Set up'!$A$2:$D$64,4,FALSE)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up'!$A$2:$E$64,5,FALSE)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up'!$A$2:$C$64,2,FALSE)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up'!$A$2:$C$64,3,FALSE)</f>
        <v>45</v>
      </c>
      <c r="J77" s="5">
        <f>VLOOKUP(F77,'Set up'!$A$2:$D$64,4,FALSE)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up'!$A$2:$E$64,5,FALSE)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up'!$A$2:$C$64,2,FALSE)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up'!$A$2:$C$64,3,FALSE)</f>
        <v>120</v>
      </c>
      <c r="J78" s="5">
        <f>VLOOKUP(F78,'Set up'!$A$2:$D$64,4,FALSE)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up'!$A$2:$E$64,5,FALSE)</f>
        <v>Chq</v>
      </c>
      <c r="S78" s="13" t="s">
        <v>276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up'!$A$2:$C$64,2,FALSE)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up'!$A$2:$C$64,3,FALSE)</f>
        <v>120</v>
      </c>
      <c r="J79" s="5">
        <f>VLOOKUP(F79,'Set up'!$A$2:$D$64,4,FALSE)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up'!$A$2:$E$64,5,FALSE)</f>
        <v>Chq</v>
      </c>
      <c r="S79" s="13" t="s">
        <v>276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up'!$A$2:$C$64,2,FALSE)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up'!$A$2:$C$64,3,FALSE)</f>
        <v>120</v>
      </c>
      <c r="J80" s="5">
        <f>VLOOKUP(F80,'Set up'!$A$2:$D$64,4,FALSE)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up'!$A$2:$E$64,5,FALSE)</f>
        <v>Chq</v>
      </c>
      <c r="S80" s="13" t="s">
        <v>276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up'!$A$2:$C$64,2,FALSE)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up'!$A$2:$C$64,3,FALSE)</f>
        <v>120</v>
      </c>
      <c r="J81" s="5">
        <f>VLOOKUP(F81,'Set up'!$A$2:$D$64,4,FALSE)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up'!$A$2:$E$64,5,FALSE)</f>
        <v>Chq</v>
      </c>
      <c r="S81" s="13" t="s">
        <v>276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up'!$A$2:$C$64,2,FALSE)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up'!$A$2:$C$64,3,FALSE)</f>
        <v>120</v>
      </c>
      <c r="J82" s="5">
        <f>VLOOKUP(F82,'Set up'!$A$2:$D$64,4,FALSE)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up'!$A$2:$E$64,5,FALSE)</f>
        <v>Chq</v>
      </c>
      <c r="S82" s="13" t="s">
        <v>276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up'!$A$2:$C$64,2,FALSE)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up'!$A$2:$C$64,3,FALSE)</f>
        <v>120</v>
      </c>
      <c r="J83" s="5">
        <f>VLOOKUP(F83,'Set up'!$A$2:$D$64,4,FALSE)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up'!$A$2:$E$64,5,FALSE)</f>
        <v>Chq</v>
      </c>
      <c r="S83" s="13" t="s">
        <v>276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up'!$A$2:$C$64,2,FALSE)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up'!$A$2:$C$64,3,FALSE)</f>
        <v>120</v>
      </c>
      <c r="J84" s="5">
        <f>VLOOKUP(F84,'Set up'!$A$2:$D$64,4,FALSE)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up'!$A$2:$E$64,5,FALSE)</f>
        <v>Chq</v>
      </c>
      <c r="S84" s="13" t="s">
        <v>276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up'!$A$2:$C$64,2,FALSE)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up'!$A$2:$C$64,3,FALSE)</f>
        <v>Cash</v>
      </c>
      <c r="J85" s="5">
        <f>VLOOKUP(F85,'Set up'!$A$2:$D$64,4,FALSE)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up'!$A$2:$E$64,5,FALSE)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up'!$A$2:$C$64,2,FALSE)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up'!$A$2:$C$64,3,FALSE)</f>
        <v>Cash</v>
      </c>
      <c r="J86" s="5">
        <f>VLOOKUP(F86,'Set up'!$A$2:$D$64,4,FALSE)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up'!$A$2:$E$64,5,FALSE)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up'!$A$2:$C$64,2,FALSE)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up'!$A$2:$C$64,3,FALSE)</f>
        <v>Cash</v>
      </c>
      <c r="J87" s="5">
        <f>VLOOKUP(F87,'Set up'!$A$2:$D$64,4,FALSE)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up'!$A$2:$E$64,5,FALSE)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up'!$A$2:$C$64,2,FALSE)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up'!$A$2:$C$64,3,FALSE)</f>
        <v>Cash</v>
      </c>
      <c r="J88" s="5">
        <f>VLOOKUP(F88,'Set up'!$A$2:$D$64,4,FALSE)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up'!$A$2:$E$64,5,FALSE)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up'!$A$2:$C$64,2,FALSE)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up'!$A$2:$C$64,3,FALSE)</f>
        <v>Cash</v>
      </c>
      <c r="J89" s="5">
        <f>VLOOKUP(F89,'Set up'!$A$2:$D$64,4,FALSE)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up'!$A$2:$E$64,5,FALSE)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up'!$A$2:$C$64,2,FALSE)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up'!$A$2:$C$64,3,FALSE)</f>
        <v>45</v>
      </c>
      <c r="J90" s="5">
        <f>VLOOKUP(F90,'Set up'!$A$2:$D$64,4,FALSE)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up'!$A$2:$E$64,5,FALSE)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up'!$A$2:$C$64,2,FALSE)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up'!$A$2:$C$64,3,FALSE)</f>
        <v>45</v>
      </c>
      <c r="J91" s="5">
        <f>VLOOKUP(F91,'Set up'!$A$2:$D$64,4,FALSE)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up'!$A$2:$E$64,5,FALSE)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up'!$A$2:$C$64,2,FALSE)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up'!$A$2:$C$64,3,FALSE)</f>
        <v>Cash</v>
      </c>
      <c r="J92" s="5">
        <f>VLOOKUP(F92,'Set up'!$A$2:$D$64,4,FALSE)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up'!$A$2:$E$64,5,FALSE)</f>
        <v>Trsf</v>
      </c>
      <c r="S92" s="1" t="s">
        <v>159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up'!$A$2:$C$64,2,FALSE)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up'!$A$2:$C$64,3,FALSE)</f>
        <v>Cash</v>
      </c>
      <c r="J93" s="5">
        <f>VLOOKUP(F93,'Set up'!$A$2:$D$64,4,FALSE)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up'!$A$2:$E$64,5,FALSE)</f>
        <v>Trsf</v>
      </c>
      <c r="S93" s="1" t="s">
        <v>159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up'!$A$2:$C$64,2,FALSE)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up'!$A$2:$C$64,3,FALSE)</f>
        <v>Cash</v>
      </c>
      <c r="J94" s="5">
        <f>VLOOKUP(F94,'Set up'!$A$2:$D$64,4,FALSE)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up'!$A$2:$E$64,5,FALSE)</f>
        <v>Trsf</v>
      </c>
      <c r="S94" s="1" t="s">
        <v>159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up'!$A$2:$C$64,2,FALSE)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up'!$A$2:$C$64,3,FALSE)</f>
        <v>Cash</v>
      </c>
      <c r="J95" s="5">
        <f>VLOOKUP(F95,'Set up'!$A$2:$D$64,4,FALSE)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up'!$A$2:$E$64,5,FALSE)</f>
        <v>Chq</v>
      </c>
      <c r="S95" s="1" t="s">
        <v>157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up'!$A$2:$C$64,2,FALSE)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up'!$A$2:$C$64,3,FALSE)</f>
        <v>Cash</v>
      </c>
      <c r="J96" s="5">
        <f>VLOOKUP(F96,'Set up'!$A$2:$D$64,4,FALSE)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up'!$A$2:$E$64,5,FALSE)</f>
        <v>Chq</v>
      </c>
      <c r="S96" s="1" t="s">
        <v>156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up'!$A$2:$C$64,2,FALSE)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up'!$A$2:$C$64,3,FALSE)</f>
        <v>120</v>
      </c>
      <c r="J97" s="5">
        <f>VLOOKUP(F97,'Set up'!$A$2:$D$64,4,FALSE)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up'!$A$2:$E$64,5,FALSE)</f>
        <v>Trsf</v>
      </c>
      <c r="S97" s="13" t="s">
        <v>299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up'!$A$2:$C$64,2,FALSE)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up'!$A$2:$C$64,3,FALSE)</f>
        <v>120</v>
      </c>
      <c r="J98" s="5">
        <f>VLOOKUP(F98,'Set up'!$A$2:$D$64,4,FALSE)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up'!$A$2:$E$64,5,FALSE)</f>
        <v>Trsf</v>
      </c>
      <c r="S98" s="13" t="s">
        <v>299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up'!$A$2:$C$64,2,FALSE)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up'!$A$2:$C$64,3,FALSE)</f>
        <v>120</v>
      </c>
      <c r="J99" s="5">
        <f>VLOOKUP(F99,'Set up'!$A$2:$D$64,4,FALSE)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up'!$A$2:$E$64,5,FALSE)</f>
        <v>Trsf</v>
      </c>
      <c r="S99" s="13" t="s">
        <v>299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up'!$A$2:$C$64,2,FALSE)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up'!$A$2:$C$64,3,FALSE)</f>
        <v>120</v>
      </c>
      <c r="J100" s="5">
        <f>VLOOKUP(F100,'Set up'!$A$2:$D$64,4,FALSE)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up'!$A$2:$E$64,5,FALSE)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up'!$A$2:$C$64,2,FALSE)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up'!$A$2:$C$64,3,FALSE)</f>
        <v>45</v>
      </c>
      <c r="J101" s="5">
        <f>VLOOKUP(F101,'Set up'!$A$2:$D$64,4,FALSE)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up'!$A$2:$E$64,5,FALSE)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up'!$A$2:$C$64,2,FALSE)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up'!$A$2:$C$64,3,FALSE)</f>
        <v>45</v>
      </c>
      <c r="J102" s="5">
        <f>VLOOKUP(F102,'Set up'!$A$2:$D$64,4,FALSE)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up'!$A$2:$E$64,5,FALSE)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up'!$A$2:$C$64,2,FALSE)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up'!$A$2:$C$64,3,FALSE)</f>
        <v>Cash</v>
      </c>
      <c r="J103" s="5">
        <f>VLOOKUP(F103,'Set up'!$A$2:$D$64,4,FALSE)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up'!$A$2:$E$64,5,FALSE)</f>
        <v>Trsf</v>
      </c>
      <c r="S103" s="1" t="s">
        <v>159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up'!$A$2:$C$64,2,FALSE)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up'!$A$2:$C$64,3,FALSE)</f>
        <v>Cash</v>
      </c>
      <c r="J104" s="5">
        <f>VLOOKUP(F104,'Set up'!$A$2:$D$64,4,FALSE)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up'!$A$2:$E$64,5,FALSE)</f>
        <v>Trsf</v>
      </c>
      <c r="S104" s="1" t="s">
        <v>159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up'!$A$2:$C$64,2,FALSE)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up'!$A$2:$C$64,3,FALSE)</f>
        <v>Cash</v>
      </c>
      <c r="J105" s="5">
        <f>VLOOKUP(F105,'Set up'!$A$2:$D$64,4,FALSE)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up'!$A$2:$E$64,5,FALSE)</f>
        <v>Chq</v>
      </c>
      <c r="S105" s="1" t="s">
        <v>158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up'!$A$2:$C$64,2,FALSE)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up'!$A$2:$C$64,3,FALSE)</f>
        <v>Cash</v>
      </c>
      <c r="J106" s="5">
        <f>VLOOKUP(F106,'Set up'!$A$2:$D$64,4,FALSE)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up'!$A$2:$E$64,5,FALSE)</f>
        <v>Chq</v>
      </c>
      <c r="S106" s="1" t="s">
        <v>213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up'!$A$2:$C$64,2,FALSE)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up'!$A$2:$C$64,3,FALSE)</f>
        <v>Cash</v>
      </c>
      <c r="J107" s="5">
        <f>VLOOKUP(F107,'Set up'!$A$2:$D$64,4,FALSE)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up'!$A$2:$E$64,5,FALSE)</f>
        <v>Chq</v>
      </c>
      <c r="S107" s="1" t="s">
        <v>213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up'!$A$2:$C$64,2,FALSE)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up'!$A$2:$C$64,3,FALSE)</f>
        <v>Cash</v>
      </c>
      <c r="J108" s="5">
        <f>VLOOKUP(F108,'Set up'!$A$2:$D$64,4,FALSE)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up'!$A$2:$E$64,5,FALSE)</f>
        <v>Chq</v>
      </c>
      <c r="S108" s="1" t="s">
        <v>213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up'!$A$2:$C$64,2,FALSE)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up'!$A$2:$C$64,3,FALSE)</f>
        <v>Cash</v>
      </c>
      <c r="J109" s="5">
        <f>VLOOKUP(F109,'Set up'!$A$2:$D$64,4,FALSE)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up'!$A$2:$E$64,5,FALSE)</f>
        <v>Chq</v>
      </c>
      <c r="S109" s="1" t="s">
        <v>213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up'!$A$2:$C$64,2,FALSE)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up'!$A$2:$C$64,3,FALSE)</f>
        <v>Cash</v>
      </c>
      <c r="J110" s="5">
        <f>VLOOKUP(F110,'Set up'!$A$2:$D$64,4,FALSE)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up'!$A$2:$E$64,5,FALSE)</f>
        <v>Trsf</v>
      </c>
      <c r="S110" s="1" t="s">
        <v>171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up'!$A$2:$C$64,2,FALSE)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up'!$A$2:$C$64,3,FALSE)</f>
        <v>Cash</v>
      </c>
      <c r="J111" s="5">
        <f>VLOOKUP(F111,'Set up'!$A$2:$D$64,4,FALSE)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up'!$A$2:$E$64,5,FALSE)</f>
        <v>Trsf</v>
      </c>
      <c r="S111" s="1" t="s">
        <v>171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up'!$A$2:$C$64,2,FALSE)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up'!$A$2:$C$64,3,FALSE)</f>
        <v>Cash</v>
      </c>
      <c r="J112" s="5">
        <f>VLOOKUP(F112,'Set up'!$A$2:$D$64,4,FALSE)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up'!$A$2:$E$64,5,FALSE)</f>
        <v>Chq</v>
      </c>
      <c r="S112" s="1" t="s">
        <v>189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up'!$A$2:$C$64,2,FALSE)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up'!$A$2:$C$64,3,FALSE)</f>
        <v>Cash</v>
      </c>
      <c r="J113" s="5">
        <f>VLOOKUP(F113,'Set up'!$A$2:$D$64,4,FALSE)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up'!$A$2:$E$64,5,FALSE)</f>
        <v>Chq</v>
      </c>
      <c r="S113" s="1" t="s">
        <v>189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up'!$A$2:$C$64,2,FALSE)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up'!$A$2:$C$64,3,FALSE)</f>
        <v>60</v>
      </c>
      <c r="J114" s="5">
        <f>VLOOKUP(F114,'Set up'!$A$2:$D$64,4,FALSE)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up'!$A$2:$E$64,5,FALSE)</f>
        <v>Chq</v>
      </c>
      <c r="S114" s="9" t="s">
        <v>264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up'!$A$2:$C$64,2,FALSE)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up'!$A$2:$C$64,3,FALSE)</f>
        <v>60</v>
      </c>
      <c r="J115" s="5">
        <f>VLOOKUP(F115,'Set up'!$A$2:$D$64,4,FALSE)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up'!$A$2:$E$64,5,FALSE)</f>
        <v>Chq</v>
      </c>
      <c r="S115" s="9" t="s">
        <v>264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up'!$A$2:$C$64,2,FALSE)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up'!$A$2:$C$64,3,FALSE)</f>
        <v>Cash</v>
      </c>
      <c r="J116" s="5">
        <f>VLOOKUP(F116,'Set up'!$A$2:$D$64,4,FALSE)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up'!$A$2:$E$64,5,FALSE)</f>
        <v>Trsf</v>
      </c>
      <c r="S116" s="1" t="s">
        <v>171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up'!$A$2:$C$64,2,FALSE)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up'!$A$2:$C$64,3,FALSE)</f>
        <v>Cash</v>
      </c>
      <c r="J117" s="5">
        <f>VLOOKUP(F117,'Set up'!$A$2:$D$64,4,FALSE)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up'!$A$2:$E$64,5,FALSE)</f>
        <v>Trsf</v>
      </c>
      <c r="S117" s="1" t="s">
        <v>214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up'!$A$2:$C$64,2,FALSE)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up'!$A$2:$C$64,3,FALSE)</f>
        <v>120</v>
      </c>
      <c r="J118" s="5">
        <f>VLOOKUP(F118,'Set up'!$A$2:$D$64,4,FALSE)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up'!$A$2:$E$64,5,FALSE)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up'!$A$2:$C$64,2,FALSE)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up'!$A$2:$C$64,3,FALSE)</f>
        <v>120</v>
      </c>
      <c r="J119" s="5">
        <f>VLOOKUP(F119,'Set up'!$A$2:$D$64,4,FALSE)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up'!$A$2:$E$64,5,FALSE)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up'!$A$2:$C$64,2,FALSE)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up'!$A$2:$C$64,3,FALSE)</f>
        <v>120</v>
      </c>
      <c r="J120" s="5">
        <f>VLOOKUP(F120,'Set up'!$A$2:$D$64,4,FALSE)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up'!$A$2:$E$64,5,FALSE)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up'!$A$2:$C$64,2,FALSE)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up'!$A$2:$C$64,3,FALSE)</f>
        <v>120</v>
      </c>
      <c r="J121" s="5">
        <f>VLOOKUP(F121,'Set up'!$A$2:$D$64,4,FALSE)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up'!$A$2:$E$64,5,FALSE)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up'!$A$2:$C$64,2,FALSE)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up'!$A$2:$C$64,3,FALSE)</f>
        <v>120</v>
      </c>
      <c r="J122" s="5">
        <f>VLOOKUP(F122,'Set up'!$A$2:$D$64,4,FALSE)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up'!$A$2:$E$64,5,FALSE)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up'!$A$2:$C$64,2,FALSE)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up'!$A$2:$C$64,3,FALSE)</f>
        <v>120</v>
      </c>
      <c r="J123" s="5">
        <f>VLOOKUP(F123,'Set up'!$A$2:$D$64,4,FALSE)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up'!$A$2:$E$64,5,FALSE)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up'!$A$2:$C$64,2,FALSE)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up'!$A$2:$C$64,3,FALSE)</f>
        <v>Cash</v>
      </c>
      <c r="J124" s="5">
        <f>VLOOKUP(F124,'Set up'!$A$2:$D$64,4,FALSE)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up'!$A$2:$E$64,5,FALSE)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up'!$A$2:$C$64,2,FALSE)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up'!$A$2:$C$64,3,FALSE)</f>
        <v>Cash</v>
      </c>
      <c r="J125" s="5">
        <f>VLOOKUP(F125,'Set up'!$A$2:$D$64,4,FALSE)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up'!$A$2:$E$64,5,FALSE)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up'!$A$2:$C$64,2,FALSE)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up'!$A$2:$C$64,3,FALSE)</f>
        <v>Cash</v>
      </c>
      <c r="J126" s="5">
        <f>VLOOKUP(F126,'Set up'!$A$2:$D$64,4,FALSE)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up'!$A$2:$E$64,5,FALSE)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up'!$A$2:$C$64,2,FALSE)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up'!$A$2:$C$64,3,FALSE)</f>
        <v>Cash</v>
      </c>
      <c r="J127" s="5">
        <f>VLOOKUP(F127,'Set up'!$A$2:$D$64,4,FALSE)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up'!$A$2:$E$64,5,FALSE)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up'!$A$2:$C$64,2,FALSE)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up'!$A$2:$C$64,3,FALSE)</f>
        <v>Cash</v>
      </c>
      <c r="J128" s="5">
        <f>VLOOKUP(F128,'Set up'!$A$2:$D$64,4,FALSE)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up'!$A$2:$E$64,5,FALSE)</f>
        <v>Chq</v>
      </c>
      <c r="S128" s="1" t="s">
        <v>190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up'!$A$2:$C$64,2,FALSE)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up'!$A$2:$C$64,3,FALSE)</f>
        <v>Cash</v>
      </c>
      <c r="J129" s="5">
        <f>VLOOKUP(F129,'Set up'!$A$2:$D$64,4,FALSE)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up'!$A$2:$E$64,5,FALSE)</f>
        <v>Trsf</v>
      </c>
      <c r="S129" s="1" t="s">
        <v>188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up'!$A$2:$C$64,2,FALSE)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up'!$A$2:$C$64,3,FALSE)</f>
        <v>Cash</v>
      </c>
      <c r="J130" s="5">
        <f>VLOOKUP(F130,'Set up'!$A$2:$D$64,4,FALSE)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up'!$A$2:$E$64,5,FALSE)</f>
        <v>Trsf</v>
      </c>
      <c r="S130" s="1" t="s">
        <v>188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up'!$A$2:$C$64,2,FALSE)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up'!$A$2:$C$64,3,FALSE)</f>
        <v>45</v>
      </c>
      <c r="J131" s="5">
        <f>VLOOKUP(F131,'Set up'!$A$2:$D$64,4,FALSE)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up'!$A$2:$E$64,5,FALSE)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up'!$A$2:$C$64,2,FALSE)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up'!$A$2:$C$64,3,FALSE)</f>
        <v>45</v>
      </c>
      <c r="J132" s="5">
        <f>VLOOKUP(F132,'Set up'!$A$2:$D$64,4,FALSE)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up'!$A$2:$E$64,5,FALSE)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up'!$A$2:$C$64,2,FALSE)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up'!$A$2:$C$64,3,FALSE)</f>
        <v>45</v>
      </c>
      <c r="J133" s="5">
        <f>VLOOKUP(F133,'Set up'!$A$2:$D$64,4,FALSE)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up'!$A$2:$E$64,5,FALSE)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up'!$A$2:$C$64,2,FALSE)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up'!$A$2:$C$64,3,FALSE)</f>
        <v>45</v>
      </c>
      <c r="J134" s="5">
        <f>VLOOKUP(F134,'Set up'!$A$2:$D$64,4,FALSE)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up'!$A$2:$E$64,5,FALSE)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up'!$A$2:$C$64,2,FALSE)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up'!$A$2:$C$64,3,FALSE)</f>
        <v>Cash</v>
      </c>
      <c r="J135" s="5">
        <f>VLOOKUP(F135,'Set up'!$A$2:$D$64,4,FALSE)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up'!$A$2:$E$64,5,FALSE)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up'!$A$2:$C$64,2,FALSE)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up'!$A$2:$C$64,3,FALSE)</f>
        <v>Cash</v>
      </c>
      <c r="J136" s="5">
        <f>VLOOKUP(F136,'Set up'!$A$2:$D$64,4,FALSE)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up'!$A$2:$E$64,5,FALSE)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up'!$A$2:$C$64,2,FALSE)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up'!$A$2:$C$64,3,FALSE)</f>
        <v>60</v>
      </c>
      <c r="J137" s="5">
        <f>VLOOKUP(F137,'Set up'!$A$2:$D$64,4,FALSE)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up'!$A$2:$E$64,5,FALSE)</f>
        <v>Chq</v>
      </c>
      <c r="S137" s="9" t="s">
        <v>264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up'!$A$2:$C$64,2,FALSE)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up'!$A$2:$C$64,3,FALSE)</f>
        <v>Cash</v>
      </c>
      <c r="J138" s="5">
        <f>VLOOKUP(F138,'Set up'!$A$2:$D$64,4,FALSE)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up'!$A$2:$E$64,5,FALSE)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up'!$A$2:$C$64,2,FALSE)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up'!$A$2:$C$64,3,FALSE)</f>
        <v>120</v>
      </c>
      <c r="J139" s="5">
        <f>VLOOKUP(F139,'Set up'!$A$2:$D$64,4,FALSE)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up'!$A$2:$E$64,5,FALSE)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up'!$A$2:$C$64,2,FALSE)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up'!$A$2:$C$64,3,FALSE)</f>
        <v>120</v>
      </c>
      <c r="J140" s="5">
        <f>VLOOKUP(F140,'Set up'!$A$2:$D$64,4,FALSE)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up'!$A$2:$E$64,5,FALSE)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up'!$A$2:$C$64,2,FALSE)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up'!$A$2:$C$64,3,FALSE)</f>
        <v>120</v>
      </c>
      <c r="J141" s="5">
        <f>VLOOKUP(F141,'Set up'!$A$2:$D$64,4,FALSE)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up'!$A$2:$E$64,5,FALSE)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up'!$A$2:$C$64,2,FALSE)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up'!$A$2:$C$64,3,FALSE)</f>
        <v>120</v>
      </c>
      <c r="J142" s="5">
        <f>VLOOKUP(F142,'Set up'!$A$2:$D$64,4,FALSE)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up'!$A$2:$E$64,5,FALSE)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up'!$A$2:$C$64,2,FALSE)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up'!$A$2:$C$64,3,FALSE)</f>
        <v>120</v>
      </c>
      <c r="J143" s="5">
        <f>VLOOKUP(F143,'Set up'!$A$2:$D$64,4,FALSE)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up'!$A$2:$E$64,5,FALSE)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up'!$A$2:$C$64,2,FALSE)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up'!$A$2:$C$64,3,FALSE)</f>
        <v>#N/A</v>
      </c>
      <c r="J144" s="5" t="e">
        <f>VLOOKUP(F144,'Set up'!$A$2:$D$64,4,FALSE)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up'!$A$2:$E$64,5,FALSE)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up'!$A$2:$C$64,2,FALSE)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up'!$A$2:$C$64,3,FALSE)</f>
        <v>Cash</v>
      </c>
      <c r="J145" s="5">
        <f>VLOOKUP(F145,'Set up'!$A$2:$D$64,4,FALSE)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up'!$A$2:$E$64,5,FALSE)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up'!$A$2:$C$64,2,FALSE)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up'!$A$2:$C$64,3,FALSE)</f>
        <v>Cash</v>
      </c>
      <c r="J146" s="5">
        <f>VLOOKUP(F146,'Set up'!$A$2:$D$64,4,FALSE)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up'!$A$2:$E$64,5,FALSE)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up'!$A$2:$C$64,2,FALSE)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up'!$A$2:$C$64,3,FALSE)</f>
        <v>120</v>
      </c>
      <c r="J147" s="5">
        <f>VLOOKUP(F147,'Set up'!$A$2:$D$64,4,FALSE)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up'!$A$2:$E$64,5,FALSE)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up'!$A$2:$C$64,2,FALSE)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up'!$A$2:$C$64,3,FALSE)</f>
        <v>45</v>
      </c>
      <c r="J148" s="5">
        <f>VLOOKUP(F148,'Set up'!$A$2:$D$64,4,FALSE)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up'!$A$2:$E$64,5,FALSE)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up'!$A$2:$C$64,2,FALSE)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up'!$A$2:$C$64,3,FALSE)</f>
        <v>45</v>
      </c>
      <c r="J149" s="5">
        <f>VLOOKUP(F149,'Set up'!$A$2:$D$64,4,FALSE)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up'!$A$2:$E$64,5,FALSE)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up'!$A$2:$C$64,2,FALSE)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up'!$A$2:$C$64,3,FALSE)</f>
        <v>45</v>
      </c>
      <c r="J150" s="5">
        <f>VLOOKUP(F150,'Set up'!$A$2:$D$64,4,FALSE)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up'!$A$2:$E$64,5,FALSE)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up'!$A$2:$C$64,2,FALSE)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up'!$A$2:$C$64,3,FALSE)</f>
        <v>120</v>
      </c>
      <c r="J151" s="5">
        <f>VLOOKUP(F151,'Set up'!$A$2:$D$64,4,FALSE)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up'!$A$2:$E$64,5,FALSE)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up'!$A$2:$C$64,2,FALSE)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up'!$A$2:$C$64,3,FALSE)</f>
        <v>120</v>
      </c>
      <c r="J152" s="5">
        <f>VLOOKUP(F152,'Set up'!$A$2:$D$64,4,FALSE)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up'!$A$2:$E$64,5,FALSE)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up'!$A$2:$C$64,2,FALSE)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up'!$A$2:$C$64,3,FALSE)</f>
        <v>120</v>
      </c>
      <c r="J153" s="5">
        <f>VLOOKUP(F153,'Set up'!$A$2:$D$64,4,FALSE)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up'!$A$2:$E$64,5,FALSE)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up'!$A$2:$C$64,2,FALSE)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up'!$A$2:$C$64,3,FALSE)</f>
        <v>120</v>
      </c>
      <c r="J154" s="5">
        <f>VLOOKUP(F154,'Set up'!$A$2:$D$64,4,FALSE)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up'!$A$2:$E$64,5,FALSE)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up'!$A$2:$C$64,2,FALSE)</f>
        <v>C00000013a</v>
      </c>
      <c r="F155" s="1" t="s">
        <v>1453</v>
      </c>
      <c r="G155" s="11" t="s">
        <v>229</v>
      </c>
      <c r="H155" s="5">
        <v>2</v>
      </c>
      <c r="I155" s="5" t="str">
        <f>VLOOKUP(F155,'Set up'!$A$2:$C$64,3,FALSE)</f>
        <v>Cash</v>
      </c>
      <c r="J155" s="5">
        <f>VLOOKUP(F155,'Set up'!$A$2:$D$64,4,FALSE)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up'!$A$2:$E$64,5,FALSE)</f>
        <v>Chq</v>
      </c>
      <c r="S155" s="1" t="s">
        <v>230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up'!$A$2:$C$64,2,FALSE)</f>
        <v>C00000013a</v>
      </c>
      <c r="F156" s="1" t="s">
        <v>1453</v>
      </c>
      <c r="G156" s="11" t="s">
        <v>231</v>
      </c>
      <c r="H156" s="5">
        <v>2</v>
      </c>
      <c r="I156" s="5" t="str">
        <f>VLOOKUP(F156,'Set up'!$A$2:$C$64,3,FALSE)</f>
        <v>Cash</v>
      </c>
      <c r="J156" s="5">
        <f>VLOOKUP(F156,'Set up'!$A$2:$D$64,4,FALSE)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up'!$A$2:$E$64,5,FALSE)</f>
        <v>Chq</v>
      </c>
      <c r="S156" s="1" t="s">
        <v>230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up'!$A$2:$C$64,2,FALSE)</f>
        <v>C00000013a</v>
      </c>
      <c r="F157" s="1" t="s">
        <v>1453</v>
      </c>
      <c r="G157" s="11" t="s">
        <v>97</v>
      </c>
      <c r="H157" s="5">
        <v>1</v>
      </c>
      <c r="I157" s="5" t="str">
        <f>VLOOKUP(F157,'Set up'!$A$2:$C$64,3,FALSE)</f>
        <v>Cash</v>
      </c>
      <c r="J157" s="5">
        <f>VLOOKUP(F157,'Set up'!$A$2:$D$64,4,FALSE)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up'!$A$2:$E$64,5,FALSE)</f>
        <v>Chq</v>
      </c>
      <c r="S157" s="1" t="s">
        <v>230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up'!$A$2:$C$64,2,FALSE)</f>
        <v>C00000013a</v>
      </c>
      <c r="F158" s="1" t="s">
        <v>1453</v>
      </c>
      <c r="G158" s="11" t="s">
        <v>232</v>
      </c>
      <c r="H158" s="5">
        <v>2</v>
      </c>
      <c r="I158" s="5" t="str">
        <f>VLOOKUP(F158,'Set up'!$A$2:$C$64,3,FALSE)</f>
        <v>Cash</v>
      </c>
      <c r="J158" s="5">
        <f>VLOOKUP(F158,'Set up'!$A$2:$D$64,4,FALSE)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up'!$A$2:$E$64,5,FALSE)</f>
        <v>Chq</v>
      </c>
      <c r="S158" s="1" t="s">
        <v>230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up'!$A$2:$C$64,2,FALSE)</f>
        <v>C00000013a</v>
      </c>
      <c r="F159" s="1" t="s">
        <v>1453</v>
      </c>
      <c r="G159" s="11" t="s">
        <v>233</v>
      </c>
      <c r="H159" s="5">
        <v>3</v>
      </c>
      <c r="I159" s="5" t="str">
        <f>VLOOKUP(F159,'Set up'!$A$2:$C$64,3,FALSE)</f>
        <v>Cash</v>
      </c>
      <c r="J159" s="5">
        <f>VLOOKUP(F159,'Set up'!$A$2:$D$64,4,FALSE)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up'!$A$2:$E$64,5,FALSE)</f>
        <v>Chq</v>
      </c>
      <c r="S159" s="1" t="s">
        <v>230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up'!$A$2:$C$64,2,FALSE)</f>
        <v>C00000013a</v>
      </c>
      <c r="F160" s="1" t="s">
        <v>1453</v>
      </c>
      <c r="G160" s="11" t="s">
        <v>234</v>
      </c>
      <c r="H160" s="5">
        <v>1</v>
      </c>
      <c r="I160" s="5" t="str">
        <f>VLOOKUP(F160,'Set up'!$A$2:$C$64,3,FALSE)</f>
        <v>Cash</v>
      </c>
      <c r="J160" s="5">
        <f>VLOOKUP(F160,'Set up'!$A$2:$D$64,4,FALSE)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up'!$A$2:$E$64,5,FALSE)</f>
        <v>Chq</v>
      </c>
      <c r="S160" s="1" t="s">
        <v>230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up'!$A$2:$C$64,2,FALSE)</f>
        <v>C00000013a</v>
      </c>
      <c r="F161" s="1" t="s">
        <v>1453</v>
      </c>
      <c r="G161" s="11" t="s">
        <v>235</v>
      </c>
      <c r="H161" s="5">
        <v>1</v>
      </c>
      <c r="I161" s="5" t="str">
        <f>VLOOKUP(F161,'Set up'!$A$2:$C$64,3,FALSE)</f>
        <v>Cash</v>
      </c>
      <c r="J161" s="5">
        <f>VLOOKUP(F161,'Set up'!$A$2:$D$64,4,FALSE)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up'!$A$2:$E$64,5,FALSE)</f>
        <v>Chq</v>
      </c>
      <c r="S161" s="1" t="s">
        <v>230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up'!$A$2:$C$64,2,FALSE)</f>
        <v>C00000013a</v>
      </c>
      <c r="F162" s="1" t="s">
        <v>1453</v>
      </c>
      <c r="G162" s="11" t="s">
        <v>236</v>
      </c>
      <c r="H162" s="5">
        <v>1</v>
      </c>
      <c r="I162" s="5" t="str">
        <f>VLOOKUP(F162,'Set up'!$A$2:$C$64,3,FALSE)</f>
        <v>Cash</v>
      </c>
      <c r="J162" s="5">
        <f>VLOOKUP(F162,'Set up'!$A$2:$D$64,4,FALSE)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up'!$A$2:$E$64,5,FALSE)</f>
        <v>Chq</v>
      </c>
      <c r="S162" s="1" t="s">
        <v>230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up'!$A$2:$C$64,2,FALSE)</f>
        <v>C00000013a</v>
      </c>
      <c r="F163" s="1" t="s">
        <v>1453</v>
      </c>
      <c r="G163" s="11" t="s">
        <v>237</v>
      </c>
      <c r="H163" s="5">
        <v>3</v>
      </c>
      <c r="I163" s="5" t="str">
        <f>VLOOKUP(F163,'Set up'!$A$2:$C$64,3,FALSE)</f>
        <v>Cash</v>
      </c>
      <c r="J163" s="5">
        <f>VLOOKUP(F163,'Set up'!$A$2:$D$64,4,FALSE)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up'!$A$2:$E$64,5,FALSE)</f>
        <v>Chq</v>
      </c>
      <c r="S163" s="1" t="s">
        <v>230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up'!$A$2:$C$64,2,FALSE)</f>
        <v>C00000013a</v>
      </c>
      <c r="F164" s="1" t="s">
        <v>1453</v>
      </c>
      <c r="G164" s="11" t="s">
        <v>238</v>
      </c>
      <c r="H164" s="5">
        <v>1</v>
      </c>
      <c r="I164" s="5" t="str">
        <f>VLOOKUP(F164,'Set up'!$A$2:$C$64,3,FALSE)</f>
        <v>Cash</v>
      </c>
      <c r="J164" s="5">
        <f>VLOOKUP(F164,'Set up'!$A$2:$D$64,4,FALSE)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up'!$A$2:$E$64,5,FALSE)</f>
        <v>Chq</v>
      </c>
      <c r="S164" s="1" t="s">
        <v>230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up'!$A$2:$C$64,2,FALSE)</f>
        <v>C00000013a</v>
      </c>
      <c r="F165" s="1" t="s">
        <v>1453</v>
      </c>
      <c r="G165" s="11" t="s">
        <v>17</v>
      </c>
      <c r="H165" s="5">
        <v>1</v>
      </c>
      <c r="I165" s="5" t="str">
        <f>VLOOKUP(F165,'Set up'!$A$2:$C$64,3,FALSE)</f>
        <v>Cash</v>
      </c>
      <c r="J165" s="5">
        <f>VLOOKUP(F165,'Set up'!$A$2:$D$64,4,FALSE)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up'!$A$2:$E$64,5,FALSE)</f>
        <v>Chq</v>
      </c>
      <c r="S165" s="1" t="s">
        <v>230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up'!$A$2:$C$64,2,FALSE)</f>
        <v>C00000013a</v>
      </c>
      <c r="F166" s="1" t="s">
        <v>1453</v>
      </c>
      <c r="G166" s="11" t="s">
        <v>277</v>
      </c>
      <c r="H166" s="5">
        <v>1</v>
      </c>
      <c r="I166" s="5" t="str">
        <f>VLOOKUP(F166,'Set up'!$A$2:$C$64,3,FALSE)</f>
        <v>Cash</v>
      </c>
      <c r="J166" s="5">
        <f>VLOOKUP(F166,'Set up'!$A$2:$D$64,4,FALSE)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up'!$A$2:$E$64,5,FALSE)</f>
        <v>Chq</v>
      </c>
      <c r="S166" s="1" t="s">
        <v>230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up'!$A$2:$C$64,2,FALSE)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up'!$A$2:$C$64,3,FALSE)</f>
        <v>120</v>
      </c>
      <c r="J167" s="5">
        <f>VLOOKUP(F167,'Set up'!$A$2:$D$64,4,FALSE)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up'!$A$2:$E$64,5,FALSE)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up'!$A$2:$C$64,2,FALSE)</f>
        <v>C00000013a</v>
      </c>
      <c r="F168" s="1" t="s">
        <v>1453</v>
      </c>
      <c r="G168" s="11" t="s">
        <v>243</v>
      </c>
      <c r="H168" s="5">
        <v>3</v>
      </c>
      <c r="I168" s="5" t="str">
        <f>VLOOKUP(F168,'Set up'!$A$2:$C$64,3,FALSE)</f>
        <v>Cash</v>
      </c>
      <c r="J168" s="5">
        <f>VLOOKUP(F168,'Set up'!$A$2:$D$64,4,FALSE)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up'!$A$2:$E$64,5,FALSE)</f>
        <v>Chq</v>
      </c>
      <c r="S168" s="1" t="s">
        <v>249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up'!$A$2:$C$64,2,FALSE)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up'!$A$2:$C$64,3,FALSE)</f>
        <v>45</v>
      </c>
      <c r="J169" s="5">
        <f>VLOOKUP(F169,'Set up'!$A$2:$D$64,4,FALSE)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up'!$A$2:$E$64,5,FALSE)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up'!$A$2:$C$64,2,FALSE)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up'!$A$2:$C$64,3,FALSE)</f>
        <v>45</v>
      </c>
      <c r="J170" s="5">
        <f>VLOOKUP(F170,'Set up'!$A$2:$D$64,4,FALSE)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up'!$A$2:$E$64,5,FALSE)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up'!$A$2:$C$64,2,FALSE)</f>
        <v>C00000013a</v>
      </c>
      <c r="F171" s="1" t="s">
        <v>1453</v>
      </c>
      <c r="G171" s="11" t="s">
        <v>24</v>
      </c>
      <c r="H171" s="5">
        <v>2</v>
      </c>
      <c r="I171" s="5" t="str">
        <f>VLOOKUP(F171,'Set up'!$A$2:$C$64,3,FALSE)</f>
        <v>Cash</v>
      </c>
      <c r="J171" s="5">
        <f>VLOOKUP(F171,'Set up'!$A$2:$D$64,4,FALSE)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up'!$A$2:$E$64,5,FALSE)</f>
        <v>Chq</v>
      </c>
      <c r="S171" s="1" t="s">
        <v>249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up'!$A$2:$C$64,2,FALSE)</f>
        <v>C00000013a</v>
      </c>
      <c r="F172" s="1" t="s">
        <v>1453</v>
      </c>
      <c r="G172" s="11" t="s">
        <v>231</v>
      </c>
      <c r="H172" s="5">
        <v>1</v>
      </c>
      <c r="I172" s="5" t="str">
        <f>VLOOKUP(F172,'Set up'!$A$2:$C$64,3,FALSE)</f>
        <v>Cash</v>
      </c>
      <c r="J172" s="5">
        <f>VLOOKUP(F172,'Set up'!$A$2:$D$64,4,FALSE)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up'!$A$2:$E$64,5,FALSE)</f>
        <v>Chq</v>
      </c>
      <c r="S172" s="1" t="s">
        <v>249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up'!$A$2:$C$64,2,FALSE)</f>
        <v>C00000013a</v>
      </c>
      <c r="F173" s="1" t="s">
        <v>1453</v>
      </c>
      <c r="G173" s="11" t="s">
        <v>97</v>
      </c>
      <c r="H173" s="5">
        <v>1</v>
      </c>
      <c r="I173" s="5" t="str">
        <f>VLOOKUP(F173,'Set up'!$A$2:$C$64,3,FALSE)</f>
        <v>Cash</v>
      </c>
      <c r="J173" s="5">
        <f>VLOOKUP(F173,'Set up'!$A$2:$D$64,4,FALSE)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up'!$A$2:$E$64,5,FALSE)</f>
        <v>Chq</v>
      </c>
      <c r="S173" s="1" t="s">
        <v>249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up'!$A$2:$C$64,2,FALSE)</f>
        <v>C00000013a</v>
      </c>
      <c r="F174" s="1" t="s">
        <v>1453</v>
      </c>
      <c r="G174" s="11" t="s">
        <v>234</v>
      </c>
      <c r="H174" s="5">
        <v>1</v>
      </c>
      <c r="I174" s="5" t="str">
        <f>VLOOKUP(F174,'Set up'!$A$2:$C$64,3,FALSE)</f>
        <v>Cash</v>
      </c>
      <c r="J174" s="5">
        <f>VLOOKUP(F174,'Set up'!$A$2:$D$64,4,FALSE)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up'!$A$2:$E$64,5,FALSE)</f>
        <v>Chq</v>
      </c>
      <c r="S174" s="1" t="s">
        <v>249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up'!$A$2:$C$64,2,FALSE)</f>
        <v>C00000013a</v>
      </c>
      <c r="F175" s="1" t="s">
        <v>1453</v>
      </c>
      <c r="G175" s="11" t="s">
        <v>178</v>
      </c>
      <c r="H175" s="5">
        <v>2</v>
      </c>
      <c r="I175" s="5" t="str">
        <f>VLOOKUP(F175,'Set up'!$A$2:$C$64,3,FALSE)</f>
        <v>Cash</v>
      </c>
      <c r="J175" s="5">
        <f>VLOOKUP(F175,'Set up'!$A$2:$D$64,4,FALSE)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up'!$A$2:$E$64,5,FALSE)</f>
        <v>Chq</v>
      </c>
      <c r="S175" s="1" t="s">
        <v>249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up'!$A$2:$C$64,2,FALSE)</f>
        <v>C00000013a</v>
      </c>
      <c r="F176" s="1" t="s">
        <v>1453</v>
      </c>
      <c r="G176" s="11" t="s">
        <v>17</v>
      </c>
      <c r="H176" s="5">
        <v>2</v>
      </c>
      <c r="I176" s="5" t="str">
        <f>VLOOKUP(F176,'Set up'!$A$2:$C$64,3,FALSE)</f>
        <v>Cash</v>
      </c>
      <c r="J176" s="5">
        <f>VLOOKUP(F176,'Set up'!$A$2:$D$64,4,FALSE)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up'!$A$2:$E$64,5,FALSE)</f>
        <v>Chq</v>
      </c>
      <c r="S176" s="1" t="s">
        <v>249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up'!$A$2:$C$64,2,FALSE)</f>
        <v>C00000013a</v>
      </c>
      <c r="F177" s="1" t="s">
        <v>1453</v>
      </c>
      <c r="G177" s="11" t="s">
        <v>218</v>
      </c>
      <c r="H177" s="5">
        <v>1</v>
      </c>
      <c r="I177" s="5" t="str">
        <f>VLOOKUP(F177,'Set up'!$A$2:$C$64,3,FALSE)</f>
        <v>Cash</v>
      </c>
      <c r="J177" s="5">
        <f>VLOOKUP(F177,'Set up'!$A$2:$D$64,4,FALSE)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up'!$A$2:$E$64,5,FALSE)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up'!$A$2:$C$64,2,FALSE)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up'!$A$2:$C$64,3,FALSE)</f>
        <v>45</v>
      </c>
      <c r="J178" s="5">
        <f>VLOOKUP(F178,'Set up'!$A$2:$D$64,4,FALSE)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up'!$A$2:$E$64,5,FALSE)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up'!$A$2:$C$64,2,FALSE)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up'!$A$2:$C$64,3,FALSE)</f>
        <v>45</v>
      </c>
      <c r="J179" s="5">
        <f>VLOOKUP(F179,'Set up'!$A$2:$D$64,4,FALSE)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up'!$A$2:$E$64,5,FALSE)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up'!$A$2:$C$64,2,FALSE)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up'!$A$2:$C$64,3,FALSE)</f>
        <v>45</v>
      </c>
      <c r="J180" s="5">
        <f>VLOOKUP(F180,'Set up'!$A$2:$D$64,4,FALSE)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up'!$A$2:$E$64,5,FALSE)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up'!$A$2:$C$64,2,FALSE)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up'!$A$2:$C$64,3,FALSE)</f>
        <v>Cash</v>
      </c>
      <c r="J181" s="5">
        <f>VLOOKUP(F181,'Set up'!$A$2:$D$64,4,FALSE)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up'!$A$2:$E$64,5,FALSE)</f>
        <v>Trsf</v>
      </c>
      <c r="S181" s="1" t="s">
        <v>267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up'!$A$2:$C$64,2,FALSE)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up'!$A$2:$C$64,3,FALSE)</f>
        <v>Cash</v>
      </c>
      <c r="J182" s="5">
        <f>VLOOKUP(F182,'Set up'!$A$2:$D$64,4,FALSE)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up'!$A$2:$E$64,5,FALSE)</f>
        <v>Trsf</v>
      </c>
      <c r="S182" s="1" t="s">
        <v>267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up'!$A$2:$C$64,2,FALSE)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up'!$A$2:$C$64,3,FALSE)</f>
        <v>Cash</v>
      </c>
      <c r="J183" s="5">
        <f>VLOOKUP(F183,'Set up'!$A$2:$D$64,4,FALSE)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up'!$A$2:$E$64,5,FALSE)</f>
        <v>Trsf</v>
      </c>
      <c r="S183" s="1" t="s">
        <v>267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up'!$A$2:$C$64,2,FALSE)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up'!$A$2:$C$64,3,FALSE)</f>
        <v>120</v>
      </c>
      <c r="J184" s="5">
        <f>VLOOKUP(F184,'Set up'!$A$2:$D$64,4,FALSE)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up'!$A$2:$E$64,5,FALSE)</f>
        <v>Trsf</v>
      </c>
      <c r="S184" s="1" t="s">
        <v>343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up'!$A$2:$C$64,2,FALSE)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up'!$A$2:$C$64,3,FALSE)</f>
        <v>120</v>
      </c>
      <c r="J185" s="5">
        <f>VLOOKUP(F185,'Set up'!$A$2:$D$64,4,FALSE)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up'!$A$2:$E$64,5,FALSE)</f>
        <v>Trsf</v>
      </c>
      <c r="S185" s="1" t="s">
        <v>343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up'!$A$2:$C$64,2,FALSE)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up'!$A$2:$C$64,3,FALSE)</f>
        <v>120</v>
      </c>
      <c r="J186" s="5">
        <f>VLOOKUP(F186,'Set up'!$A$2:$D$64,4,FALSE)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up'!$A$2:$E$64,5,FALSE)</f>
        <v>Trsf</v>
      </c>
      <c r="S186" s="1" t="s">
        <v>343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up'!$A$2:$C$64,2,FALSE)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up'!$A$2:$C$64,3,FALSE)</f>
        <v>120</v>
      </c>
      <c r="J187" s="5">
        <f>VLOOKUP(F187,'Set up'!$A$2:$D$64,4,FALSE)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up'!$A$2:$E$64,5,FALSE)</f>
        <v>Trsf</v>
      </c>
      <c r="S187" s="1" t="s">
        <v>343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up'!$A$2:$C$64,2,FALSE)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up'!$A$2:$C$64,3,FALSE)</f>
        <v>Cash</v>
      </c>
      <c r="J188" s="5">
        <f>VLOOKUP(F188,'Set up'!$A$2:$D$64,4,FALSE)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up'!$A$2:$E$64,5,FALSE)</f>
        <v>Cash</v>
      </c>
      <c r="S188" s="1" t="s">
        <v>268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up'!$A$2:$C$64,2,FALSE)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up'!$A$2:$C$64,3,FALSE)</f>
        <v>Cash</v>
      </c>
      <c r="J189" s="5">
        <f>VLOOKUP(F189,'Set up'!$A$2:$D$64,4,FALSE)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up'!$A$2:$E$64,5,FALSE)</f>
        <v>Cash</v>
      </c>
      <c r="S189" s="1" t="s">
        <v>268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up'!$A$2:$C$64,2,FALSE)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up'!$A$2:$C$64,3,FALSE)</f>
        <v>Cash</v>
      </c>
      <c r="J190" s="5">
        <f>VLOOKUP(F190,'Set up'!$A$2:$D$64,4,FALSE)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up'!$A$2:$E$64,5,FALSE)</f>
        <v>Cash</v>
      </c>
      <c r="S190" s="1" t="s">
        <v>268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up'!$A$2:$C$64,2,FALSE)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up'!$A$2:$C$64,3,FALSE)</f>
        <v>Cash</v>
      </c>
      <c r="J191" s="5">
        <f>VLOOKUP(F191,'Set up'!$A$2:$D$64,4,FALSE)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up'!$A$2:$E$64,5,FALSE)</f>
        <v>Cash</v>
      </c>
      <c r="S191" s="1" t="s">
        <v>268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up'!$A$2:$C$64,2,FALSE)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up'!$A$2:$C$64,3,FALSE)</f>
        <v>Cash</v>
      </c>
      <c r="J192" s="5">
        <f>VLOOKUP(F192,'Set up'!$A$2:$D$64,4,FALSE)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up'!$A$2:$E$64,5,FALSE)</f>
        <v>Cash</v>
      </c>
      <c r="S192" s="1" t="s">
        <v>268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up'!$A$2:$C$64,2,FALSE)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up'!$A$2:$C$64,3,FALSE)</f>
        <v>Cash</v>
      </c>
      <c r="J193" s="5">
        <f>VLOOKUP(F193,'Set up'!$A$2:$D$64,4,FALSE)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up'!$A$2:$E$64,5,FALSE)</f>
        <v>Cash</v>
      </c>
      <c r="S193" s="1" t="s">
        <v>268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up'!$A$2:$C$64,2,FALSE)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up'!$A$2:$C$64,3,FALSE)</f>
        <v>Cash</v>
      </c>
      <c r="J194" s="5">
        <f>VLOOKUP(F194,'Set up'!$A$2:$D$64,4,FALSE)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up'!$A$2:$E$64,5,FALSE)</f>
        <v>Chq</v>
      </c>
      <c r="S194" s="1" t="s">
        <v>269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up'!$A$2:$C$64,2,FALSE)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up'!$A$2:$C$64,3,FALSE)</f>
        <v>Cash</v>
      </c>
      <c r="J195" s="5">
        <f>VLOOKUP(F195,'Set up'!$A$2:$D$64,4,FALSE)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up'!$A$2:$E$64,5,FALSE)</f>
        <v>Chq</v>
      </c>
      <c r="S195" s="1" t="s">
        <v>269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up'!$A$2:$C$64,2,FALSE)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up'!$A$2:$C$64,3,FALSE)</f>
        <v>Cash</v>
      </c>
      <c r="J196" s="5">
        <f>VLOOKUP(F196,'Set up'!$A$2:$D$64,4,FALSE)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up'!$A$2:$E$64,5,FALSE)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up'!$A$2:$C$64,2,FALSE)</f>
        <v>C00000013a</v>
      </c>
      <c r="F197" s="1" t="s">
        <v>1453</v>
      </c>
      <c r="G197" s="11" t="s">
        <v>235</v>
      </c>
      <c r="H197" s="5">
        <v>1</v>
      </c>
      <c r="I197" s="5" t="str">
        <f>VLOOKUP(F197,'Set up'!$A$2:$C$64,3,FALSE)</f>
        <v>Cash</v>
      </c>
      <c r="J197" s="5">
        <f>VLOOKUP(F197,'Set up'!$A$2:$D$64,4,FALSE)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up'!$A$2:$E$64,5,FALSE)</f>
        <v>Chq</v>
      </c>
      <c r="S197" s="1" t="s">
        <v>270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up'!$A$2:$C$64,2,FALSE)</f>
        <v>C00000013a</v>
      </c>
      <c r="F198" s="1" t="s">
        <v>1453</v>
      </c>
      <c r="G198" s="11" t="s">
        <v>24</v>
      </c>
      <c r="H198" s="5">
        <v>2</v>
      </c>
      <c r="I198" s="5" t="str">
        <f>VLOOKUP(F198,'Set up'!$A$2:$C$64,3,FALSE)</f>
        <v>Cash</v>
      </c>
      <c r="J198" s="5">
        <f>VLOOKUP(F198,'Set up'!$A$2:$D$64,4,FALSE)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up'!$A$2:$E$64,5,FALSE)</f>
        <v>Chq</v>
      </c>
      <c r="S198" s="1" t="s">
        <v>270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up'!$A$2:$C$64,2,FALSE)</f>
        <v>C00000013a</v>
      </c>
      <c r="F199" s="1" t="s">
        <v>1453</v>
      </c>
      <c r="G199" s="11" t="s">
        <v>67</v>
      </c>
      <c r="H199" s="5">
        <v>1</v>
      </c>
      <c r="I199" s="5" t="str">
        <f>VLOOKUP(F199,'Set up'!$A$2:$C$64,3,FALSE)</f>
        <v>Cash</v>
      </c>
      <c r="J199" s="5">
        <f>VLOOKUP(F199,'Set up'!$A$2:$D$64,4,FALSE)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up'!$A$2:$E$64,5,FALSE)</f>
        <v>Chq</v>
      </c>
      <c r="S199" s="1" t="s">
        <v>270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up'!$A$2:$C$64,2,FALSE)</f>
        <v>C00000013a</v>
      </c>
      <c r="F200" s="1" t="s">
        <v>1453</v>
      </c>
      <c r="G200" s="11" t="s">
        <v>231</v>
      </c>
      <c r="H200" s="5">
        <v>1</v>
      </c>
      <c r="I200" s="5" t="str">
        <f>VLOOKUP(F200,'Set up'!$A$2:$C$64,3,FALSE)</f>
        <v>Cash</v>
      </c>
      <c r="J200" s="5">
        <f>VLOOKUP(F200,'Set up'!$A$2:$D$64,4,FALSE)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up'!$A$2:$E$64,5,FALSE)</f>
        <v>Chq</v>
      </c>
      <c r="S200" s="1" t="s">
        <v>270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up'!$A$2:$C$64,2,FALSE)</f>
        <v>C00000013a</v>
      </c>
      <c r="F201" s="1" t="s">
        <v>1453</v>
      </c>
      <c r="G201" s="11" t="s">
        <v>17</v>
      </c>
      <c r="H201" s="5">
        <v>1</v>
      </c>
      <c r="I201" s="5" t="str">
        <f>VLOOKUP(F201,'Set up'!$A$2:$C$64,3,FALSE)</f>
        <v>Cash</v>
      </c>
      <c r="J201" s="5">
        <f>VLOOKUP(F201,'Set up'!$A$2:$D$64,4,FALSE)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up'!$A$2:$E$64,5,FALSE)</f>
        <v>Chq</v>
      </c>
      <c r="S201" s="1" t="s">
        <v>271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up'!$A$2:$C$64,2,FALSE)</f>
        <v>C00000013a</v>
      </c>
      <c r="F202" s="1" t="s">
        <v>1453</v>
      </c>
      <c r="G202" s="11" t="s">
        <v>234</v>
      </c>
      <c r="H202" s="5">
        <v>1</v>
      </c>
      <c r="I202" s="5" t="str">
        <f>VLOOKUP(F202,'Set up'!$A$2:$C$64,3,FALSE)</f>
        <v>Cash</v>
      </c>
      <c r="J202" s="5">
        <f>VLOOKUP(F202,'Set up'!$A$2:$D$64,4,FALSE)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up'!$A$2:$E$64,5,FALSE)</f>
        <v>Chq</v>
      </c>
      <c r="S202" s="1" t="s">
        <v>271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up'!$A$2:$C$64,2,FALSE)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up'!$A$2:$C$64,3,FALSE)</f>
        <v>Cash</v>
      </c>
      <c r="J203" s="5">
        <f>VLOOKUP(F203,'Set up'!$A$2:$D$64,4,FALSE)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up'!$A$2:$E$64,5,FALSE)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up'!$A$2:$C$64,2,FALSE)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up'!$A$2:$C$64,3,FALSE)</f>
        <v>Cash</v>
      </c>
      <c r="J204" s="5">
        <f>VLOOKUP(F204,'Set up'!$A$2:$D$64,4,FALSE)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up'!$A$2:$E$64,5,FALSE)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up'!$A$2:$C$64,2,FALSE)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up'!$A$2:$C$64,3,FALSE)</f>
        <v>120</v>
      </c>
      <c r="J205" s="5">
        <f>VLOOKUP(F205,'Set up'!$A$2:$D$64,4,FALSE)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up'!$A$2:$E$64,5,FALSE)</f>
        <v>Chq</v>
      </c>
      <c r="S205" s="1" t="s">
        <v>385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up'!$A$2:$C$64,2,FALSE)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up'!$A$2:$C$64,3,FALSE)</f>
        <v>120</v>
      </c>
      <c r="J206" s="5">
        <f>VLOOKUP(F206,'Set up'!$A$2:$D$64,4,FALSE)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up'!$A$2:$E$64,5,FALSE)</f>
        <v>Chq</v>
      </c>
      <c r="S206" s="1" t="s">
        <v>385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up'!$A$2:$C$64,2,FALSE)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up'!$A$2:$C$64,3,FALSE)</f>
        <v>120</v>
      </c>
      <c r="J207" s="5">
        <f>VLOOKUP(F207,'Set up'!$A$2:$D$64,4,FALSE)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up'!$A$2:$E$64,5,FALSE)</f>
        <v>Chq</v>
      </c>
      <c r="S207" s="1" t="s">
        <v>385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up'!$A$2:$C$64,2,FALSE)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up'!$A$2:$C$64,3,FALSE)</f>
        <v>120</v>
      </c>
      <c r="J208" s="5">
        <f>VLOOKUP(F208,'Set up'!$A$2:$D$64,4,FALSE)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up'!$A$2:$E$64,5,FALSE)</f>
        <v>Chq</v>
      </c>
      <c r="S208" s="1" t="s">
        <v>385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up'!$A$2:$C$64,2,FALSE)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up'!$A$2:$C$64,3,FALSE)</f>
        <v>Cash</v>
      </c>
      <c r="J209" s="5">
        <f>VLOOKUP(F209,'Set up'!$A$2:$D$64,4,FALSE)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up'!$A$2:$E$64,5,FALSE)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up'!$A$2:$C$64,2,FALSE)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up'!$A$2:$C$64,3,FALSE)</f>
        <v>Cash</v>
      </c>
      <c r="J210" s="5">
        <f>VLOOKUP(F210,'Set up'!$A$2:$D$64,4,FALSE)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up'!$A$2:$E$64,5,FALSE)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up'!$A$2:$C$64,2,FALSE)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up'!$A$2:$C$64,3,FALSE)</f>
        <v>Cash</v>
      </c>
      <c r="J211" s="5">
        <f>VLOOKUP(F211,'Set up'!$A$2:$D$64,4,FALSE)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up'!$A$2:$E$64,5,FALSE)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up'!$A$2:$C$64,2,FALSE)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up'!$A$2:$C$64,3,FALSE)</f>
        <v>Cash</v>
      </c>
      <c r="J212" s="5">
        <f>VLOOKUP(F212,'Set up'!$A$2:$D$64,4,FALSE)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up'!$A$2:$E$64,5,FALSE)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up'!$A$2:$C$64,2,FALSE)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up'!$A$2:$C$64,3,FALSE)</f>
        <v>Cash</v>
      </c>
      <c r="J213" s="5">
        <f>VLOOKUP(F213,'Set up'!$A$2:$D$64,4,FALSE)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up'!$A$2:$E$64,5,FALSE)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up'!$A$2:$C$64,2,FALSE)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up'!$A$2:$C$64,3,FALSE)</f>
        <v>Cash</v>
      </c>
      <c r="J214" s="5">
        <f>VLOOKUP(F214,'Set up'!$A$2:$D$64,4,FALSE)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up'!$A$2:$E$64,5,FALSE)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up'!$A$2:$C$64,2,FALSE)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up'!$A$2:$C$64,3,FALSE)</f>
        <v>120</v>
      </c>
      <c r="J215" s="5">
        <f>VLOOKUP(F215,'Set up'!$A$2:$D$64,4,FALSE)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up'!$A$2:$E$64,5,FALSE)</f>
        <v>Chq</v>
      </c>
      <c r="S215" s="1" t="s">
        <v>389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up'!$A$2:$C$64,2,FALSE)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up'!$A$2:$C$64,3,FALSE)</f>
        <v>120</v>
      </c>
      <c r="J216" s="5">
        <f>VLOOKUP(F216,'Set up'!$A$2:$D$64,4,FALSE)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up'!$A$2:$E$64,5,FALSE)</f>
        <v>Chq</v>
      </c>
      <c r="S216" s="1" t="s">
        <v>389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up'!$A$2:$C$64,2,FALSE)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up'!$A$2:$C$64,3,FALSE)</f>
        <v>120</v>
      </c>
      <c r="J217" s="5">
        <f>VLOOKUP(F217,'Set up'!$A$2:$D$64,4,FALSE)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up'!$A$2:$E$64,5,FALSE)</f>
        <v>Chq</v>
      </c>
      <c r="S217" s="1" t="s">
        <v>389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up'!$A$2:$C$64,2,FALSE)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up'!$A$2:$C$64,3,FALSE)</f>
        <v>120</v>
      </c>
      <c r="J218" s="5">
        <f>VLOOKUP(F218,'Set up'!$A$2:$D$64,4,FALSE)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up'!$A$2:$E$64,5,FALSE)</f>
        <v>Chq</v>
      </c>
      <c r="S218" s="1" t="s">
        <v>389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up'!$A$2:$C$64,2,FALSE)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up'!$A$2:$C$64,3,FALSE)</f>
        <v>Cash</v>
      </c>
      <c r="J219" s="5">
        <f>VLOOKUP(F219,'Set up'!$A$2:$D$64,4,FALSE)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up'!$A$2:$E$64,5,FALSE)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up'!$A$2:$C$64,2,FALSE)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up'!$A$2:$C$64,3,FALSE)</f>
        <v>Cash</v>
      </c>
      <c r="J220" s="5">
        <f>VLOOKUP(F220,'Set up'!$A$2:$D$64,4,FALSE)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up'!$A$2:$E$64,5,FALSE)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up'!$A$2:$C$64,2,FALSE)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up'!$A$2:$C$64,3,FALSE)</f>
        <v>Cash</v>
      </c>
      <c r="J221" s="5">
        <f>VLOOKUP(F221,'Set up'!$A$2:$D$64,4,FALSE)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up'!$A$2:$E$64,5,FALSE)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up'!$A$2:$C$64,2,FALSE)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up'!$A$2:$C$64,3,FALSE)</f>
        <v>60</v>
      </c>
      <c r="J222" s="5">
        <f>VLOOKUP(F222,'Set up'!$A$2:$D$64,4,FALSE)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up'!$A$2:$E$64,5,FALSE)</f>
        <v>Chq</v>
      </c>
      <c r="S222" s="1" t="s">
        <v>461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up'!$A$2:$C$64,2,FALSE)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up'!$A$2:$C$64,3,FALSE)</f>
        <v>60</v>
      </c>
      <c r="J223" s="5">
        <f>VLOOKUP(F223,'Set up'!$A$2:$D$64,4,FALSE)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up'!$A$2:$E$64,5,FALSE)</f>
        <v>Chq</v>
      </c>
      <c r="S223" s="1" t="s">
        <v>461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up'!$A$2:$C$64,2,FALSE)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up'!$A$2:$C$64,3,FALSE)</f>
        <v>60</v>
      </c>
      <c r="J224" s="5">
        <f>VLOOKUP(F224,'Set up'!$A$2:$D$64,4,FALSE)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up'!$A$2:$E$64,5,FALSE)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up'!$A$2:$C$64,2,FALSE)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up'!$A$2:$C$64,3,FALSE)</f>
        <v>60</v>
      </c>
      <c r="J225" s="5">
        <f>VLOOKUP(F225,'Set up'!$A$2:$D$64,4,FALSE)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up'!$A$2:$E$64,5,FALSE)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up'!$A$2:$C$64,2,FALSE)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up'!$A$2:$C$64,3,FALSE)</f>
        <v>120</v>
      </c>
      <c r="J226" s="5">
        <f>VLOOKUP(F226,'Set up'!$A$2:$D$64,4,FALSE)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up'!$A$2:$E$64,5,FALSE)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up'!$A$2:$C$64,2,FALSE)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up'!$A$2:$C$64,3,FALSE)</f>
        <v>120</v>
      </c>
      <c r="J227" s="5">
        <f>VLOOKUP(F227,'Set up'!$A$2:$D$64,4,FALSE)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up'!$A$2:$E$64,5,FALSE)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up'!$A$2:$C$64,2,FALSE)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up'!$A$2:$C$64,3,FALSE)</f>
        <v>120</v>
      </c>
      <c r="J228" s="5">
        <f>VLOOKUP(F228,'Set up'!$A$2:$D$64,4,FALSE)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up'!$A$2:$E$64,5,FALSE)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up'!$A$2:$C$64,2,FALSE)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up'!$A$2:$C$64,3,FALSE)</f>
        <v>120</v>
      </c>
      <c r="J229" s="5">
        <f>VLOOKUP(F229,'Set up'!$A$2:$D$64,4,FALSE)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up'!$A$2:$E$64,5,FALSE)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up'!$A$2:$C$64,2,FALSE)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up'!$A$2:$C$64,3,FALSE)</f>
        <v>60</v>
      </c>
      <c r="J230" s="5">
        <f>VLOOKUP(F230,'Set up'!$A$2:$D$64,4,FALSE)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up'!$A$2:$E$64,5,FALSE)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up'!$A$2:$C$64,2,FALSE)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up'!$A$2:$C$64,3,FALSE)</f>
        <v>120</v>
      </c>
      <c r="J231" s="5">
        <f>VLOOKUP(F231,'Set up'!$A$2:$D$64,4,FALSE)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up'!$A$2:$E$64,5,FALSE)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up'!$A$2:$C$64,2,FALSE)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up'!$A$2:$C$64,3,FALSE)</f>
        <v>120</v>
      </c>
      <c r="J232" s="5">
        <f>VLOOKUP(F232,'Set up'!$A$2:$D$64,4,FALSE)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up'!$A$2:$E$64,5,FALSE)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up'!$A$2:$C$64,2,FALSE)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up'!$A$2:$C$64,3,FALSE)</f>
        <v>120</v>
      </c>
      <c r="J233" s="5">
        <f>VLOOKUP(F233,'Set up'!$A$2:$D$64,4,FALSE)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up'!$A$2:$E$64,5,FALSE)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up'!$A$2:$C$64,2,FALSE)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up'!$A$2:$C$64,3,FALSE)</f>
        <v>120</v>
      </c>
      <c r="J234" s="5">
        <f>VLOOKUP(F234,'Set up'!$A$2:$D$64,4,FALSE)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up'!$A$2:$E$64,5,FALSE)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up'!$A$2:$C$64,2,FALSE)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up'!$A$2:$C$64,3,FALSE)</f>
        <v>Cash</v>
      </c>
      <c r="J235" s="5">
        <f>VLOOKUP(F235,'Set up'!$A$2:$D$64,4,FALSE)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up'!$A$2:$E$64,5,FALSE)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up'!$A$2:$C$64,2,FALSE)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up'!$A$2:$C$64,3,FALSE)</f>
        <v>120</v>
      </c>
      <c r="J236" s="5">
        <f>VLOOKUP(F236,'Set up'!$A$2:$D$64,4,FALSE)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up'!$A$2:$E$64,5,FALSE)</f>
        <v>Chq</v>
      </c>
      <c r="S236" s="1" t="s">
        <v>389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up'!$A$2:$C$64,2,FALSE)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up'!$A$2:$C$64,3,FALSE)</f>
        <v>45</v>
      </c>
      <c r="J237" s="5">
        <f>VLOOKUP(F237,'Set up'!$A$2:$D$64,4,FALSE)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up'!$A$2:$E$64,5,FALSE)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up'!$A$2:$C$64,2,FALSE)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up'!$A$2:$C$64,3,FALSE)</f>
        <v>45</v>
      </c>
      <c r="J238" s="5">
        <f>VLOOKUP(F238,'Set up'!$A$2:$D$64,4,FALSE)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up'!$A$2:$E$64,5,FALSE)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up'!$A$2:$C$64,2,FALSE)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up'!$A$2:$C$64,3,FALSE)</f>
        <v>45</v>
      </c>
      <c r="J239" s="5">
        <f>VLOOKUP(F239,'Set up'!$A$2:$D$64,4,FALSE)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up'!$A$2:$E$64,5,FALSE)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up'!$A$2:$C$64,2,FALSE)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up'!$A$2:$C$64,3,FALSE)</f>
        <v>45</v>
      </c>
      <c r="J240" s="5">
        <f>VLOOKUP(F240,'Set up'!$A$2:$D$64,4,FALSE)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up'!$A$2:$E$64,5,FALSE)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up'!$A$2:$C$64,2,FALSE)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up'!$A$2:$C$64,3,FALSE)</f>
        <v>45</v>
      </c>
      <c r="J241" s="5">
        <f>VLOOKUP(F241,'Set up'!$A$2:$D$64,4,FALSE)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up'!$A$2:$E$64,5,FALSE)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up'!$A$2:$C$64,2,FALSE)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up'!$A$2:$C$64,3,FALSE)</f>
        <v>Cash</v>
      </c>
      <c r="J242" s="5">
        <f>VLOOKUP(F242,'Set up'!$A$2:$D$64,4,FALSE)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up'!$A$2:$E$64,5,FALSE)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up'!$A$2:$C$64,2,FALSE)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up'!$A$2:$C$64,3,FALSE)</f>
        <v>Cash</v>
      </c>
      <c r="J243" s="5">
        <f>VLOOKUP(F243,'Set up'!$A$2:$D$64,4,FALSE)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up'!$A$2:$E$64,5,FALSE)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up'!$A$2:$C$64,2,FALSE)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up'!$A$2:$C$64,3,FALSE)</f>
        <v>Cash</v>
      </c>
      <c r="J244" s="5">
        <f>VLOOKUP(F244,'Set up'!$A$2:$D$64,4,FALSE)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up'!$A$2:$E$64,5,FALSE)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up'!$A$2:$C$64,2,FALSE)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up'!$A$2:$C$64,3,FALSE)</f>
        <v>120</v>
      </c>
      <c r="J245" s="5">
        <f>VLOOKUP(F245,'Set up'!$A$2:$D$64,4,FALSE)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up'!$A$2:$E$64,5,FALSE)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up'!$A$2:$C$64,2,FALSE)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up'!$A$2:$C$64,3,FALSE)</f>
        <v>120</v>
      </c>
      <c r="J246" s="5">
        <f>VLOOKUP(F246,'Set up'!$A$2:$D$64,4,FALSE)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up'!$A$2:$E$64,5,FALSE)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up'!$A$2:$C$64,2,FALSE)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up'!$A$2:$C$64,3,FALSE)</f>
        <v>120</v>
      </c>
      <c r="J247" s="5">
        <f>VLOOKUP(F247,'Set up'!$A$2:$D$64,4,FALSE)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up'!$A$2:$E$64,5,FALSE)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up'!$A$2:$C$64,2,FALSE)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up'!$A$2:$C$64,3,FALSE)</f>
        <v>120</v>
      </c>
      <c r="J248" s="5">
        <f>VLOOKUP(F248,'Set up'!$A$2:$D$64,4,FALSE)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up'!$A$2:$E$64,5,FALSE)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up'!$A$2:$C$64,2,FALSE)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up'!$A$2:$C$64,3,FALSE)</f>
        <v>120</v>
      </c>
      <c r="J249" s="5">
        <f>VLOOKUP(F249,'Set up'!$A$2:$D$64,4,FALSE)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up'!$A$2:$E$64,5,FALSE)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up'!$A$2:$C$64,2,FALSE)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up'!$A$2:$C$64,3,FALSE)</f>
        <v>120</v>
      </c>
      <c r="J250" s="5">
        <f>VLOOKUP(F250,'Set up'!$A$2:$D$64,4,FALSE)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up'!$A$2:$E$64,5,FALSE)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up'!$A$2:$C$64,2,FALSE)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up'!$A$2:$C$64,3,FALSE)</f>
        <v>Cash</v>
      </c>
      <c r="J251" s="5">
        <f>VLOOKUP(F251,'Set up'!$A$2:$D$64,4,FALSE)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up'!$A$2:$E$64,5,FALSE)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up'!$A$2:$C$64,2,FALSE)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up'!$A$2:$C$64,3,FALSE)</f>
        <v>60</v>
      </c>
      <c r="J252" s="5">
        <f>VLOOKUP(F252,'Set up'!$A$2:$D$64,4,FALSE)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up'!$A$2:$E$64,5,FALSE)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up'!$A$2:$C$64,2,FALSE)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up'!$A$2:$C$64,3,FALSE)</f>
        <v>60</v>
      </c>
      <c r="J253" s="5">
        <f>VLOOKUP(F253,'Set up'!$A$2:$D$64,4,FALSE)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up'!$A$2:$E$64,5,FALSE)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up'!$A$2:$C$64,2,FALSE)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up'!$A$2:$C$64,3,FALSE)</f>
        <v>60</v>
      </c>
      <c r="J254" s="5">
        <f>VLOOKUP(F254,'Set up'!$A$2:$D$64,4,FALSE)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up'!$A$2:$E$64,5,FALSE)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up'!$A$2:$C$64,2,FALSE)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up'!$A$2:$C$64,3,FALSE)</f>
        <v>120</v>
      </c>
      <c r="J255" s="5">
        <f>VLOOKUP(F255,'Set up'!$A$2:$D$64,4,FALSE)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up'!$A$2:$E$64,5,FALSE)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up'!$A$2:$C$64,2,FALSE)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up'!$A$2:$C$64,3,FALSE)</f>
        <v>120</v>
      </c>
      <c r="J256" s="5">
        <f>VLOOKUP(F256,'Set up'!$A$2:$D$64,4,FALSE)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up'!$A$2:$E$64,5,FALSE)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up'!$A$2:$C$64,2,FALSE)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up'!$A$2:$C$64,3,FALSE)</f>
        <v>120</v>
      </c>
      <c r="J257" s="5">
        <f>VLOOKUP(F257,'Set up'!$A$2:$D$64,4,FALSE)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up'!$A$2:$E$64,5,FALSE)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up'!$A$2:$C$64,2,FALSE)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up'!$A$2:$C$64,3,FALSE)</f>
        <v>120</v>
      </c>
      <c r="J258" s="5">
        <f>VLOOKUP(F258,'Set up'!$A$2:$D$64,4,FALSE)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up'!$A$2:$E$64,5,FALSE)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up'!$A$2:$C$64,2,FALSE)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up'!$A$2:$C$64,3,FALSE)</f>
        <v>120</v>
      </c>
      <c r="J259" s="5">
        <f>VLOOKUP(F259,'Set up'!$A$2:$D$64,4,FALSE)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up'!$A$2:$E$64,5,FALSE)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up'!$A$2:$C$64,2,FALSE)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up'!$A$2:$C$64,3,FALSE)</f>
        <v>120</v>
      </c>
      <c r="J260" s="5">
        <f>VLOOKUP(F260,'Set up'!$A$2:$D$64,4,FALSE)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up'!$A$2:$E$64,5,FALSE)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up'!$A$2:$C$64,2,FALSE)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up'!$A$2:$C$64,3,FALSE)</f>
        <v>120</v>
      </c>
      <c r="J261" s="5">
        <f>VLOOKUP(F261,'Set up'!$A$2:$D$64,4,FALSE)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up'!$A$2:$E$64,5,FALSE)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up'!$A$2:$C$64,2,FALSE)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up'!$A$2:$C$64,3,FALSE)</f>
        <v>120</v>
      </c>
      <c r="J262" s="5">
        <f>VLOOKUP(F262,'Set up'!$A$2:$D$64,4,FALSE)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up'!$A$2:$E$64,5,FALSE)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up'!$A$2:$C$64,2,FALSE)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up'!$A$2:$C$64,3,FALSE)</f>
        <v>120</v>
      </c>
      <c r="J263" s="5">
        <f>VLOOKUP(F263,'Set up'!$A$2:$D$64,4,FALSE)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up'!$A$2:$E$64,5,FALSE)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up'!$A$2:$C$64,2,FALSE)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up'!$A$2:$C$64,3,FALSE)</f>
        <v>120</v>
      </c>
      <c r="J264" s="5">
        <f>VLOOKUP(F264,'Set up'!$A$2:$D$64,4,FALSE)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up'!$A$2:$E$64,5,FALSE)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up'!$A$2:$C$64,2,FALSE)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up'!$A$2:$C$64,3,FALSE)</f>
        <v>Cash</v>
      </c>
      <c r="J265" s="5">
        <f>VLOOKUP(F265,'Set up'!$A$2:$D$64,4,FALSE)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up'!$A$2:$E$64,5,FALSE)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up'!$A$2:$C$64,2,FALSE)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up'!$A$2:$C$64,3,FALSE)</f>
        <v>Cash</v>
      </c>
      <c r="J266" s="5">
        <f>VLOOKUP(F266,'Set up'!$A$2:$D$64,4,FALSE)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up'!$A$2:$E$64,5,FALSE)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up'!$A$2:$C$64,2,FALSE)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up'!$A$2:$C$64,3,FALSE)</f>
        <v>Cash</v>
      </c>
      <c r="J267" s="5">
        <f>VLOOKUP(F267,'Set up'!$A$2:$D$64,4,FALSE)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up'!$A$2:$E$64,5,FALSE)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up'!$A$2:$C$64,2,FALSE)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up'!$A$2:$C$64,3,FALSE)</f>
        <v>Cash</v>
      </c>
      <c r="J268" s="5">
        <f>VLOOKUP(F268,'Set up'!$A$2:$D$64,4,FALSE)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up'!$A$2:$E$64,5,FALSE)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up'!$A$2:$C$64,2,FALSE)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up'!$A$2:$C$64,3,FALSE)</f>
        <v>Cash</v>
      </c>
      <c r="J269" s="5">
        <f>VLOOKUP(F269,'Set up'!$A$2:$D$64,4,FALSE)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up'!$A$2:$E$64,5,FALSE)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up'!$A$2:$C$64,2,FALSE)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up'!$A$2:$C$64,3,FALSE)</f>
        <v>45</v>
      </c>
      <c r="J270" s="5">
        <f>VLOOKUP(F270,'Set up'!$A$2:$D$64,4,FALSE)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up'!$A$2:$E$64,5,FALSE)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up'!$A$2:$C$64,2,FALSE)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up'!$A$2:$C$64,3,FALSE)</f>
        <v>45</v>
      </c>
      <c r="J271" s="5">
        <f>VLOOKUP(F271,'Set up'!$A$2:$D$64,4,FALSE)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up'!$A$2:$E$64,5,FALSE)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up'!$A$2:$C$64,2,FALSE)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up'!$A$2:$C$64,3,FALSE)</f>
        <v>45</v>
      </c>
      <c r="J272" s="5">
        <f>VLOOKUP(F272,'Set up'!$A$2:$D$64,4,FALSE)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up'!$A$2:$E$64,5,FALSE)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up'!$A$2:$C$64,2,FALSE)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up'!$A$2:$C$64,3,FALSE)</f>
        <v>45</v>
      </c>
      <c r="J273" s="5">
        <f>VLOOKUP(F273,'Set up'!$A$2:$D$64,4,FALSE)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up'!$A$2:$E$64,5,FALSE)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up'!$A$2:$C$64,2,FALSE)</f>
        <v>C00000013a</v>
      </c>
      <c r="F274" s="1" t="s">
        <v>1453</v>
      </c>
      <c r="G274" s="55" t="s">
        <v>96</v>
      </c>
      <c r="H274" s="5">
        <v>1</v>
      </c>
      <c r="I274" s="5" t="str">
        <f>VLOOKUP(F274,'Set up'!$A$2:$C$64,3,FALSE)</f>
        <v>Cash</v>
      </c>
      <c r="J274" s="5">
        <f>VLOOKUP(F274,'Set up'!$A$2:$D$64,4,FALSE)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up'!$A$2:$E$64,5,FALSE)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up'!$A$2:$C$64,2,FALSE)</f>
        <v>C00000013a</v>
      </c>
      <c r="F275" s="1" t="s">
        <v>1453</v>
      </c>
      <c r="G275" s="55" t="s">
        <v>97</v>
      </c>
      <c r="H275" s="5">
        <v>1</v>
      </c>
      <c r="I275" s="5" t="str">
        <f>VLOOKUP(F275,'Set up'!$A$2:$C$64,3,FALSE)</f>
        <v>Cash</v>
      </c>
      <c r="J275" s="5">
        <f>VLOOKUP(F275,'Set up'!$A$2:$D$64,4,FALSE)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up'!$A$2:$E$64,5,FALSE)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up'!$A$2:$C$64,2,FALSE)</f>
        <v>C00000013a</v>
      </c>
      <c r="F276" s="1" t="s">
        <v>1453</v>
      </c>
      <c r="G276" s="68" t="s">
        <v>17</v>
      </c>
      <c r="H276" s="5">
        <v>1</v>
      </c>
      <c r="I276" s="5" t="str">
        <f>VLOOKUP(F276,'Set up'!$A$2:$C$64,3,FALSE)</f>
        <v>Cash</v>
      </c>
      <c r="J276" s="5">
        <f>VLOOKUP(F276,'Set up'!$A$2:$D$64,4,FALSE)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up'!$A$2:$E$64,5,FALSE)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up'!$A$2:$C$64,2,FALSE)</f>
        <v>C00000013a</v>
      </c>
      <c r="F277" s="1" t="s">
        <v>1453</v>
      </c>
      <c r="G277" s="55" t="s">
        <v>292</v>
      </c>
      <c r="H277" s="5">
        <v>1</v>
      </c>
      <c r="I277" s="5" t="str">
        <f>VLOOKUP(F277,'Set up'!$A$2:$C$64,3,FALSE)</f>
        <v>Cash</v>
      </c>
      <c r="J277" s="5">
        <f>VLOOKUP(F277,'Set up'!$A$2:$D$64,4,FALSE)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up'!$A$2:$E$64,5,FALSE)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up'!$A$2:$C$64,2,FALSE)</f>
        <v>C00000013a</v>
      </c>
      <c r="F278" s="1" t="s">
        <v>1453</v>
      </c>
      <c r="G278" s="78" t="s">
        <v>24</v>
      </c>
      <c r="H278" s="5">
        <v>1</v>
      </c>
      <c r="I278" s="5" t="str">
        <f>VLOOKUP(F278,'Set up'!$A$2:$C$64,3,FALSE)</f>
        <v>Cash</v>
      </c>
      <c r="J278" s="5">
        <f>VLOOKUP(F278,'Set up'!$A$2:$D$64,4,FALSE)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up'!$A$2:$E$64,5,FALSE)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up'!$A$2:$C$64,2,FALSE)</f>
        <v>C00000013a</v>
      </c>
      <c r="F279" s="1" t="s">
        <v>1453</v>
      </c>
      <c r="G279" s="78" t="s">
        <v>178</v>
      </c>
      <c r="H279" s="5">
        <v>2</v>
      </c>
      <c r="I279" s="5" t="str">
        <f>VLOOKUP(F279,'Set up'!$A$2:$C$64,3,FALSE)</f>
        <v>Cash</v>
      </c>
      <c r="J279" s="5">
        <f>VLOOKUP(F279,'Set up'!$A$2:$D$64,4,FALSE)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up'!$A$2:$E$64,5,FALSE)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up'!$A$2:$C$64,2,FALSE)</f>
        <v>C00000013a</v>
      </c>
      <c r="F280" s="1" t="s">
        <v>1453</v>
      </c>
      <c r="G280" s="78" t="s">
        <v>293</v>
      </c>
      <c r="H280" s="5">
        <v>1</v>
      </c>
      <c r="I280" s="5" t="str">
        <f>VLOOKUP(F280,'Set up'!$A$2:$C$64,3,FALSE)</f>
        <v>Cash</v>
      </c>
      <c r="J280" s="5">
        <f>VLOOKUP(F280,'Set up'!$A$2:$D$64,4,FALSE)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up'!$A$2:$E$64,5,FALSE)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up'!$A$2:$C$64,2,FALSE)</f>
        <v>C00000013a</v>
      </c>
      <c r="F281" s="1" t="s">
        <v>1453</v>
      </c>
      <c r="G281" s="78" t="s">
        <v>294</v>
      </c>
      <c r="H281" s="5">
        <v>2</v>
      </c>
      <c r="I281" s="5" t="str">
        <f>VLOOKUP(F281,'Set up'!$A$2:$C$64,3,FALSE)</f>
        <v>Cash</v>
      </c>
      <c r="J281" s="5">
        <f>VLOOKUP(F281,'Set up'!$A$2:$D$64,4,FALSE)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up'!$A$2:$E$64,5,FALSE)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up'!$A$2:$C$64,2,FALSE)</f>
        <v>C00000013a</v>
      </c>
      <c r="F282" s="1" t="s">
        <v>1453</v>
      </c>
      <c r="G282" s="11" t="s">
        <v>295</v>
      </c>
      <c r="H282" s="5">
        <v>1</v>
      </c>
      <c r="I282" s="5" t="str">
        <f>VLOOKUP(F282,'Set up'!$A$2:$C$64,3,FALSE)</f>
        <v>Cash</v>
      </c>
      <c r="J282" s="5">
        <f>VLOOKUP(F282,'Set up'!$A$2:$D$64,4,FALSE)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up'!$A$2:$E$64,5,FALSE)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up'!$A$2:$C$64,2,FALSE)</f>
        <v>C00000013a</v>
      </c>
      <c r="F283" s="1" t="s">
        <v>1453</v>
      </c>
      <c r="G283" s="11" t="s">
        <v>296</v>
      </c>
      <c r="H283" s="5">
        <v>1</v>
      </c>
      <c r="I283" s="5" t="str">
        <f>VLOOKUP(F283,'Set up'!$A$2:$C$64,3,FALSE)</f>
        <v>Cash</v>
      </c>
      <c r="J283" s="5">
        <f>VLOOKUP(F283,'Set up'!$A$2:$D$64,4,FALSE)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up'!$A$2:$E$64,5,FALSE)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up'!$A$2:$C$64,2,FALSE)</f>
        <v>C00000013a</v>
      </c>
      <c r="F284" s="1" t="s">
        <v>1453</v>
      </c>
      <c r="G284" s="2" t="s">
        <v>67</v>
      </c>
      <c r="H284" s="5">
        <v>1</v>
      </c>
      <c r="I284" s="5" t="str">
        <f>VLOOKUP(F284,'Set up'!$A$2:$C$64,3,FALSE)</f>
        <v>Cash</v>
      </c>
      <c r="J284" s="5">
        <f>VLOOKUP(F284,'Set up'!$A$2:$D$64,4,FALSE)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up'!$A$2:$E$64,5,FALSE)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up'!$A$2:$C$64,2,FALSE)</f>
        <v>C00000013a</v>
      </c>
      <c r="F285" s="1" t="s">
        <v>1453</v>
      </c>
      <c r="G285" s="56" t="s">
        <v>64</v>
      </c>
      <c r="H285" s="5">
        <v>1</v>
      </c>
      <c r="I285" s="5" t="str">
        <f>VLOOKUP(F285,'Set up'!$A$2:$C$64,3,FALSE)</f>
        <v>Cash</v>
      </c>
      <c r="J285" s="5">
        <f>VLOOKUP(F285,'Set up'!$A$2:$D$64,4,FALSE)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up'!$A$2:$E$64,5,FALSE)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up'!$A$2:$C$64,2,FALSE)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up'!$A$2:$C$64,3,FALSE)</f>
        <v>Cash</v>
      </c>
      <c r="J286" s="5">
        <f>VLOOKUP(F286,'Set up'!$A$2:$D$64,4,FALSE)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up'!$A$2:$E$64,5,FALSE)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up'!$A$2:$C$64,2,FALSE)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up'!$A$2:$C$64,3,FALSE)</f>
        <v>120</v>
      </c>
      <c r="J287" s="5">
        <f>VLOOKUP(F287,'Set up'!$A$2:$D$64,4,FALSE)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up'!$A$2:$E$64,5,FALSE)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up'!$A$2:$C$64,2,FALSE)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up'!$A$2:$C$64,3,FALSE)</f>
        <v>60</v>
      </c>
      <c r="J288" s="5">
        <f>VLOOKUP(F288,'Set up'!$A$2:$D$64,4,FALSE)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up'!$A$2:$E$64,5,FALSE)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up'!$A$2:$C$64,2,FALSE)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up'!$A$2:$C$64,3,FALSE)</f>
        <v>60</v>
      </c>
      <c r="J289" s="5">
        <f>VLOOKUP(F289,'Set up'!$A$2:$D$64,4,FALSE)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up'!$A$2:$E$64,5,FALSE)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up'!$A$2:$C$64,2,FALSE)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up'!$A$2:$C$64,3,FALSE)</f>
        <v>60</v>
      </c>
      <c r="J290" s="5">
        <f>VLOOKUP(F290,'Set up'!$A$2:$D$64,4,FALSE)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up'!$A$2:$E$64,5,FALSE)</f>
        <v>Chq</v>
      </c>
      <c r="S290" s="1" t="s">
        <v>527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up'!$A$2:$C$64,2,FALSE)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up'!$A$2:$C$64,3,FALSE)</f>
        <v>120</v>
      </c>
      <c r="J291" s="5">
        <f>VLOOKUP(F291,'Set up'!$A$2:$D$64,4,FALSE)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up'!$A$2:$E$64,5,FALSE)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up'!$A$2:$C$64,2,FALSE)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up'!$A$2:$C$64,3,FALSE)</f>
        <v>120</v>
      </c>
      <c r="J292" s="5">
        <f>VLOOKUP(F292,'Set up'!$A$2:$D$64,4,FALSE)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up'!$A$2:$E$64,5,FALSE)</f>
        <v>Trsf</v>
      </c>
      <c r="S292" s="1" t="s">
        <v>439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up'!$A$2:$C$64,2,FALSE)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up'!$A$2:$C$64,3,FALSE)</f>
        <v>Cash</v>
      </c>
      <c r="J293" s="5">
        <f>VLOOKUP(F293,'Set up'!$A$2:$D$64,4,FALSE)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up'!$A$2:$E$64,5,FALSE)</f>
        <v>Trsf</v>
      </c>
      <c r="S293" s="1" t="s">
        <v>387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up'!$A$2:$C$64,2,FALSE)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up'!$A$2:$C$64,3,FALSE)</f>
        <v>Cash</v>
      </c>
      <c r="J294" s="5">
        <f>VLOOKUP(F294,'Set up'!$A$2:$D$64,4,FALSE)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up'!$A$2:$E$64,5,FALSE)</f>
        <v>Trsf</v>
      </c>
      <c r="S294" s="1" t="s">
        <v>387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up'!$A$2:$C$64,2,FALSE)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up'!$A$2:$C$64,3,FALSE)</f>
        <v>Cash</v>
      </c>
      <c r="J295" s="5">
        <f>VLOOKUP(F295,'Set up'!$A$2:$D$64,4,FALSE)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up'!$A$2:$E$64,5,FALSE)</f>
        <v>Chq</v>
      </c>
      <c r="S295" s="1" t="s">
        <v>386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up'!$A$2:$C$64,2,FALSE)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up'!$A$2:$C$64,3,FALSE)</f>
        <v>Cash</v>
      </c>
      <c r="J296" s="5">
        <f>VLOOKUP(F296,'Set up'!$A$2:$D$64,4,FALSE)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up'!$A$2:$E$64,5,FALSE)</f>
        <v>Chq</v>
      </c>
      <c r="S296" s="1" t="s">
        <v>388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up'!$A$2:$C$64,2,FALSE)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up'!$A$2:$C$64,3,FALSE)</f>
        <v>Cash</v>
      </c>
      <c r="J297" s="5">
        <f>VLOOKUP(F297,'Set up'!$A$2:$D$64,4,FALSE)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up'!$A$2:$E$64,5,FALSE)</f>
        <v>Chq</v>
      </c>
      <c r="S297" s="1" t="s">
        <v>388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up'!$A$2:$C$64,2,FALSE)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up'!$A$2:$C$64,3,FALSE)</f>
        <v>120</v>
      </c>
      <c r="J298" s="5">
        <f>VLOOKUP(F298,'Set up'!$A$2:$D$64,4,FALSE)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up'!$A$2:$E$64,5,FALSE)</f>
        <v>Chq</v>
      </c>
      <c r="S298" s="1" t="s">
        <v>575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up'!$A$2:$C$64,2,FALSE)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up'!$A$2:$C$64,3,FALSE)</f>
        <v>120</v>
      </c>
      <c r="J299" s="5">
        <f>VLOOKUP(F299,'Set up'!$A$2:$D$64,4,FALSE)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up'!$A$2:$E$64,5,FALSE)</f>
        <v>Chq</v>
      </c>
      <c r="S299" s="1" t="s">
        <v>575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up'!$A$2:$C$64,2,FALSE)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up'!$A$2:$C$64,3,FALSE)</f>
        <v>Cash</v>
      </c>
      <c r="J300" s="5">
        <f>VLOOKUP(F300,'Set up'!$A$2:$D$64,4,FALSE)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up'!$A$2:$E$64,5,FALSE)</f>
        <v>Chq</v>
      </c>
      <c r="S300" s="1" t="s">
        <v>440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up'!$A$2:$C$64,2,FALSE)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up'!$A$2:$C$64,3,FALSE)</f>
        <v>45</v>
      </c>
      <c r="J301" s="5">
        <f>VLOOKUP(F301,'Set up'!$A$2:$D$64,4,FALSE)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up'!$A$2:$E$64,5,FALSE)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up'!$A$2:$C$64,2,FALSE)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up'!$A$2:$C$64,3,FALSE)</f>
        <v>45</v>
      </c>
      <c r="J302" s="5">
        <f>VLOOKUP(F302,'Set up'!$A$2:$D$64,4,FALSE)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up'!$A$2:$E$64,5,FALSE)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up'!$A$2:$C$64,2,FALSE)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up'!$A$2:$C$64,3,FALSE)</f>
        <v>45</v>
      </c>
      <c r="J303" s="5">
        <f>VLOOKUP(F303,'Set up'!$A$2:$D$64,4,FALSE)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up'!$A$2:$E$64,5,FALSE)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up'!$A$2:$C$64,2,FALSE)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up'!$A$2:$C$64,3,FALSE)</f>
        <v>45</v>
      </c>
      <c r="J304" s="5">
        <f>VLOOKUP(F304,'Set up'!$A$2:$D$64,4,FALSE)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up'!$A$2:$E$64,5,FALSE)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up'!$A$2:$C$64,2,FALSE)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up'!$A$2:$C$64,3,FALSE)</f>
        <v>45</v>
      </c>
      <c r="J305" s="5">
        <f>VLOOKUP(F305,'Set up'!$A$2:$D$64,4,FALSE)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up'!$A$2:$E$64,5,FALSE)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up'!$A$2:$C$64,2,FALSE)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up'!$A$2:$C$64,3,FALSE)</f>
        <v>120</v>
      </c>
      <c r="J306" s="5">
        <f>VLOOKUP(F306,'Set up'!$A$2:$D$64,4,FALSE)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up'!$A$2:$E$64,5,FALSE)</f>
        <v>Trsf</v>
      </c>
      <c r="S306" s="1" t="s">
        <v>523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up'!$A$2:$C$64,2,FALSE)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up'!$A$2:$C$64,3,FALSE)</f>
        <v>120</v>
      </c>
      <c r="J307" s="5">
        <f>VLOOKUP(F307,'Set up'!$A$2:$D$64,4,FALSE)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up'!$A$2:$E$64,5,FALSE)</f>
        <v>Trsf</v>
      </c>
      <c r="S307" s="1" t="s">
        <v>523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up'!$A$2:$C$64,2,FALSE)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up'!$A$2:$C$64,3,FALSE)</f>
        <v>120</v>
      </c>
      <c r="J308" s="5">
        <f>VLOOKUP(F308,'Set up'!$A$2:$D$64,4,FALSE)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up'!$A$2:$E$64,5,FALSE)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up'!$A$2:$C$64,2,FALSE)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up'!$A$2:$C$64,3,FALSE)</f>
        <v>120</v>
      </c>
      <c r="J309" s="5">
        <f>VLOOKUP(F309,'Set up'!$A$2:$D$64,4,FALSE)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up'!$A$2:$E$64,5,FALSE)</f>
        <v>Trsf</v>
      </c>
      <c r="S309" s="1" t="s">
        <v>523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up'!$A$2:$C$64,2,FALSE)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up'!$A$2:$C$64,3,FALSE)</f>
        <v>120</v>
      </c>
      <c r="J310" s="5">
        <f>VLOOKUP(F310,'Set up'!$A$2:$D$64,4,FALSE)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up'!$A$2:$E$64,5,FALSE)</f>
        <v>Trsf</v>
      </c>
      <c r="S310" s="1" t="s">
        <v>523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up'!$A$2:$C$64,2,FALSE)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up'!$A$2:$C$64,3,FALSE)</f>
        <v>Cash</v>
      </c>
      <c r="J311" s="5">
        <f>VLOOKUP(F311,'Set up'!$A$2:$D$64,4,FALSE)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up'!$A$2:$E$64,5,FALSE)</f>
        <v>Trsf</v>
      </c>
      <c r="S311" s="1" t="s">
        <v>392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up'!$A$2:$C$64,2,FALSE)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up'!$A$2:$C$64,3,FALSE)</f>
        <v>Cash</v>
      </c>
      <c r="J312" s="5">
        <f>VLOOKUP(F312,'Set up'!$A$2:$D$64,4,FALSE)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up'!$A$2:$E$64,5,FALSE)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up'!$A$2:$C$64,2,FALSE)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up'!$A$2:$C$64,3,FALSE)</f>
        <v>Cash</v>
      </c>
      <c r="J313" s="5">
        <f>VLOOKUP(F313,'Set up'!$A$2:$D$64,4,FALSE)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up'!$A$2:$E$64,5,FALSE)</f>
        <v>Trsf</v>
      </c>
      <c r="S313" s="1" t="s">
        <v>392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up'!$A$2:$C$64,2,FALSE)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up'!$A$2:$C$64,3,FALSE)</f>
        <v>Cash</v>
      </c>
      <c r="J314" s="5">
        <f>VLOOKUP(F314,'Set up'!$A$2:$D$64,4,FALSE)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up'!$A$2:$E$64,5,FALSE)</f>
        <v>Trsf</v>
      </c>
      <c r="S314" s="1" t="s">
        <v>432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up'!$A$2:$C$64,2,FALSE)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up'!$A$2:$C$64,3,FALSE)</f>
        <v>120</v>
      </c>
      <c r="J315" s="5">
        <f>VLOOKUP(F315,'Set up'!$A$2:$D$64,4,FALSE)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up'!$A$2:$E$64,5,FALSE)</f>
        <v>Chq</v>
      </c>
      <c r="S315" s="1" t="s">
        <v>575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up'!$A$2:$C$64,2,FALSE)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up'!$A$2:$C$64,3,FALSE)</f>
        <v>120</v>
      </c>
      <c r="J316" s="5">
        <f>VLOOKUP(F316,'Set up'!$A$2:$D$64,4,FALSE)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up'!$A$2:$E$64,5,FALSE)</f>
        <v>Chq</v>
      </c>
      <c r="S316" s="1" t="s">
        <v>575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up'!$A$2:$C$64,2,FALSE)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up'!$A$2:$C$64,3,FALSE)</f>
        <v>120</v>
      </c>
      <c r="J317" s="5">
        <f>VLOOKUP(F317,'Set up'!$A$2:$D$64,4,FALSE)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up'!$A$2:$E$64,5,FALSE)</f>
        <v>Chq</v>
      </c>
      <c r="S317" s="1" t="s">
        <v>575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up'!$A$2:$C$64,2,FALSE)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up'!$A$2:$C$64,3,FALSE)</f>
        <v>120</v>
      </c>
      <c r="J318" s="5">
        <f>VLOOKUP(F318,'Set up'!$A$2:$D$64,4,FALSE)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up'!$A$2:$E$64,5,FALSE)</f>
        <v>Chq</v>
      </c>
      <c r="S318" s="1" t="s">
        <v>575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up'!$A$2:$C$64,2,FALSE)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up'!$A$2:$C$64,3,FALSE)</f>
        <v>Cash</v>
      </c>
      <c r="J319" s="5">
        <f>VLOOKUP(F319,'Set up'!$A$2:$D$64,4,FALSE)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up'!$A$2:$E$64,5,FALSE)</f>
        <v>Chq</v>
      </c>
      <c r="S319" s="1" t="s">
        <v>433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up'!$A$2:$C$64,2,FALSE)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up'!$A$2:$C$64,3,FALSE)</f>
        <v>120</v>
      </c>
      <c r="J320" s="5">
        <f>VLOOKUP(F320,'Set up'!$A$2:$D$64,4,FALSE)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up'!$A$2:$E$64,5,FALSE)</f>
        <v>Chq</v>
      </c>
      <c r="S320" s="1" t="s">
        <v>575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up'!$A$2:$C$64,2,FALSE)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up'!$A$2:$C$64,3,FALSE)</f>
        <v>Cash</v>
      </c>
      <c r="J321" s="5">
        <f>VLOOKUP(F321,'Set up'!$A$2:$D$64,4,FALSE)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up'!$A$2:$E$64,5,FALSE)</f>
        <v>Chq</v>
      </c>
      <c r="S321" s="1" t="s">
        <v>479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up'!$A$2:$C$64,2,FALSE)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up'!$A$2:$C$64,3,FALSE)</f>
        <v>Cash</v>
      </c>
      <c r="J322" s="5">
        <f>VLOOKUP(F322,'Set up'!$A$2:$D$64,4,FALSE)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up'!$A$2:$E$64,5,FALSE)</f>
        <v>Trsf</v>
      </c>
      <c r="S322" s="1" t="s">
        <v>430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up'!$A$2:$C$64,2,FALSE)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up'!$A$2:$C$64,3,FALSE)</f>
        <v>Cash</v>
      </c>
      <c r="J323" s="5">
        <f>VLOOKUP(F323,'Set up'!$A$2:$D$64,4,FALSE)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up'!$A$2:$E$64,5,FALSE)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up'!$A$2:$C$64,2,FALSE)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up'!$A$2:$C$64,3,FALSE)</f>
        <v>Cash</v>
      </c>
      <c r="J324" s="5">
        <f>VLOOKUP(F324,'Set up'!$A$2:$D$64,4,FALSE)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up'!$A$2:$E$64,5,FALSE)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up'!$A$2:$C$64,2,FALSE)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up'!$A$2:$C$64,3,FALSE)</f>
        <v>Cash</v>
      </c>
      <c r="J325" s="5">
        <f>VLOOKUP(F325,'Set up'!$A$2:$D$64,4,FALSE)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up'!$A$2:$E$64,5,FALSE)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up'!$A$2:$C$64,2,FALSE)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up'!$A$2:$C$64,3,FALSE)</f>
        <v>Cash</v>
      </c>
      <c r="J326" s="5">
        <f>VLOOKUP(F326,'Set up'!$A$2:$D$64,4,FALSE)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up'!$A$2:$E$64,5,FALSE)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up'!$A$2:$C$64,2,FALSE)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up'!$A$2:$C$64,3,FALSE)</f>
        <v>120</v>
      </c>
      <c r="J327" s="5">
        <f>VLOOKUP(F327,'Set up'!$A$2:$D$64,4,FALSE)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up'!$A$2:$E$64,5,FALSE)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up'!$A$2:$C$64,2,FALSE)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up'!$A$2:$C$64,3,FALSE)</f>
        <v>120</v>
      </c>
      <c r="J328" s="5">
        <f>VLOOKUP(F328,'Set up'!$A$2:$D$64,4,FALSE)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up'!$A$2:$E$64,5,FALSE)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up'!$A$2:$C$64,2,FALSE)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up'!$A$2:$C$64,3,FALSE)</f>
        <v>120</v>
      </c>
      <c r="J329" s="5">
        <f>VLOOKUP(F329,'Set up'!$A$2:$D$64,4,FALSE)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up'!$A$2:$E$64,5,FALSE)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up'!$A$2:$C$64,2,FALSE)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up'!$A$2:$C$64,3,FALSE)</f>
        <v>120</v>
      </c>
      <c r="J330" s="5">
        <f>VLOOKUP(F330,'Set up'!$A$2:$D$64,4,FALSE)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up'!$A$2:$E$64,5,FALSE)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up'!$A$2:$C$64,2,FALSE)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up'!$A$2:$C$64,3,FALSE)</f>
        <v>45</v>
      </c>
      <c r="J331" s="5">
        <f>VLOOKUP(F331,'Set up'!$A$2:$D$64,4,FALSE)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up'!$A$2:$E$64,5,FALSE)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up'!$A$2:$C$64,2,FALSE)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up'!$A$2:$C$64,3,FALSE)</f>
        <v>45</v>
      </c>
      <c r="J332" s="5">
        <f>VLOOKUP(F332,'Set up'!$A$2:$D$64,4,FALSE)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up'!$A$2:$E$64,5,FALSE)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up'!$A$2:$C$64,2,FALSE)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up'!$A$2:$C$64,3,FALSE)</f>
        <v>45</v>
      </c>
      <c r="J333" s="5">
        <f>VLOOKUP(F333,'Set up'!$A$2:$D$64,4,FALSE)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up'!$A$2:$E$64,5,FALSE)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up'!$A$2:$C$64,2,FALSE)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up'!$A$2:$C$64,3,FALSE)</f>
        <v>45</v>
      </c>
      <c r="J334" s="5">
        <f>VLOOKUP(F334,'Set up'!$A$2:$D$64,4,FALSE)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up'!$A$2:$E$64,5,FALSE)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up'!$A$2:$C$64,2,FALSE)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up'!$A$2:$C$64,3,FALSE)</f>
        <v>Cash</v>
      </c>
      <c r="J335" s="5">
        <f>VLOOKUP(F335,'Set up'!$A$2:$D$64,4,FALSE)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up'!$A$2:$E$64,5,FALSE)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up'!$A$2:$C$64,2,FALSE)</f>
        <v>C00000013a</v>
      </c>
      <c r="F336" s="1" t="s">
        <v>1453</v>
      </c>
      <c r="G336" s="11" t="s">
        <v>64</v>
      </c>
      <c r="H336" s="5">
        <v>2</v>
      </c>
      <c r="I336" s="5" t="str">
        <f>VLOOKUP(F336,'Set up'!$A$2:$C$64,3,FALSE)</f>
        <v>Cash</v>
      </c>
      <c r="J336" s="5">
        <f>VLOOKUP(F336,'Set up'!$A$2:$D$64,4,FALSE)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up'!$A$2:$E$64,5,FALSE)</f>
        <v>Chq</v>
      </c>
      <c r="S336" s="1" t="s">
        <v>431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up'!$A$2:$C$64,2,FALSE)</f>
        <v>C00000013a</v>
      </c>
      <c r="F337" s="1" t="s">
        <v>1453</v>
      </c>
      <c r="G337" s="77" t="s">
        <v>381</v>
      </c>
      <c r="H337" s="5">
        <v>1</v>
      </c>
      <c r="I337" s="5" t="str">
        <f>VLOOKUP(F337,'Set up'!$A$2:$C$64,3,FALSE)</f>
        <v>Cash</v>
      </c>
      <c r="J337" s="5">
        <f>VLOOKUP(F337,'Set up'!$A$2:$D$64,4,FALSE)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up'!$A$2:$E$64,5,FALSE)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up'!$A$2:$C$64,2,FALSE)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up'!$A$2:$C$64,3,FALSE)</f>
        <v>Cash</v>
      </c>
      <c r="J338" s="5">
        <f>VLOOKUP(F338,'Set up'!$A$2:$D$64,4,FALSE)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up'!$A$2:$E$64,5,FALSE)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up'!$A$2:$C$64,2,FALSE)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up'!$A$2:$C$64,3,FALSE)</f>
        <v>Cash</v>
      </c>
      <c r="J339" s="5">
        <f>VLOOKUP(F339,'Set up'!$A$2:$D$64,4,FALSE)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up'!$A$2:$E$64,5,FALSE)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up'!$A$2:$C$64,2,FALSE)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up'!$A$2:$C$64,3,FALSE)</f>
        <v>Cash</v>
      </c>
      <c r="J340" s="5">
        <f>VLOOKUP(F340,'Set up'!$A$2:$D$64,4,FALSE)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up'!$A$2:$E$64,5,FALSE)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up'!$A$2:$C$64,2,FALSE)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up'!$A$2:$C$64,3,FALSE)</f>
        <v>Cash</v>
      </c>
      <c r="J341" s="5">
        <f>VLOOKUP(F341,'Set up'!$A$2:$D$64,4,FALSE)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up'!$A$2:$E$64,5,FALSE)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up'!$A$2:$C$64,2,FALSE)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up'!$A$2:$C$64,3,FALSE)</f>
        <v>Cash</v>
      </c>
      <c r="J342" s="5">
        <f>VLOOKUP(F342,'Set up'!$A$2:$D$64,4,FALSE)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up'!$A$2:$E$64,5,FALSE)</f>
        <v>Trsf</v>
      </c>
      <c r="S342" s="1" t="s">
        <v>434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up'!$A$2:$C$64,2,FALSE)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up'!$A$2:$C$64,3,FALSE)</f>
        <v>Cash</v>
      </c>
      <c r="J343" s="5">
        <f>VLOOKUP(F343,'Set up'!$A$2:$D$64,4,FALSE)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up'!$A$2:$E$64,5,FALSE)</f>
        <v>Trsf</v>
      </c>
      <c r="S343" s="1" t="s">
        <v>435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up'!$A$2:$C$64,2,FALSE)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up'!$A$2:$C$64,3,FALSE)</f>
        <v>Cash</v>
      </c>
      <c r="J344" s="5">
        <f>VLOOKUP(F344,'Set up'!$A$2:$D$64,4,FALSE)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up'!$A$2:$E$64,5,FALSE)</f>
        <v>Trsf</v>
      </c>
      <c r="S344" s="1" t="s">
        <v>435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up'!$A$2:$C$64,2,FALSE)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up'!$A$2:$C$64,3,FALSE)</f>
        <v>Cash</v>
      </c>
      <c r="J345" s="5">
        <f>VLOOKUP(F345,'Set up'!$A$2:$D$64,4,FALSE)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up'!$A$2:$E$64,5,FALSE)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up'!$A$2:$C$64,2,FALSE)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up'!$A$2:$C$64,3,FALSE)</f>
        <v>Cash</v>
      </c>
      <c r="J346" s="5">
        <f>VLOOKUP(F346,'Set up'!$A$2:$D$64,4,FALSE)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up'!$A$2:$E$64,5,FALSE)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up'!$A$2:$C$64,2,FALSE)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up'!$A$2:$C$64,3,FALSE)</f>
        <v>Cash</v>
      </c>
      <c r="J347" s="5">
        <f>VLOOKUP(F347,'Set up'!$A$2:$D$64,4,FALSE)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up'!$A$2:$E$64,5,FALSE)</f>
        <v>Trsf</v>
      </c>
      <c r="S347" s="1" t="s">
        <v>435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up'!$A$2:$C$64,2,FALSE)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up'!$A$2:$C$64,3,FALSE)</f>
        <v>60</v>
      </c>
      <c r="J348" s="5">
        <f>VLOOKUP(F348,'Set up'!$A$2:$D$64,4,FALSE)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up'!$A$2:$E$64,5,FALSE)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up'!$A$2:$C$64,2,FALSE)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up'!$A$2:$C$64,3,FALSE)</f>
        <v>Cash</v>
      </c>
      <c r="J349" s="5">
        <f>VLOOKUP(F349,'Set up'!$A$2:$D$64,4,FALSE)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up'!$A$2:$E$64,5,FALSE)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up'!$A$2:$C$64,2,FALSE)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up'!$A$2:$C$64,3,FALSE)</f>
        <v>Cash</v>
      </c>
      <c r="J350" s="5">
        <f>VLOOKUP(F350,'Set up'!$A$2:$D$64,4,FALSE)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up'!$A$2:$E$64,5,FALSE)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up'!$A$2:$C$64,2,FALSE)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up'!$A$2:$C$64,3,FALSE)</f>
        <v>Cash</v>
      </c>
      <c r="J351" s="5">
        <f>VLOOKUP(F351,'Set up'!$A$2:$D$64,4,FALSE)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up'!$A$2:$E$64,5,FALSE)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up'!$A$2:$C$64,2,FALSE)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up'!$A$2:$C$64,3,FALSE)</f>
        <v>Cash</v>
      </c>
      <c r="J352" s="5">
        <f>VLOOKUP(F352,'Set up'!$A$2:$D$64,4,FALSE)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up'!$A$2:$E$64,5,FALSE)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up'!$A$2:$C$64,2,FALSE)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up'!$A$2:$C$64,3,FALSE)</f>
        <v>Cash</v>
      </c>
      <c r="J353" s="5">
        <f>VLOOKUP(F353,'Set up'!$A$2:$D$64,4,FALSE)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up'!$A$2:$E$64,5,FALSE)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up'!$A$2:$C$64,2,FALSE)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up'!$A$2:$C$64,3,FALSE)</f>
        <v>Cash</v>
      </c>
      <c r="J354" s="5">
        <f>VLOOKUP(F354,'Set up'!$A$2:$D$64,4,FALSE)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up'!$A$2:$E$64,5,FALSE)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up'!$A$2:$C$64,2,FALSE)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up'!$A$2:$C$64,3,FALSE)</f>
        <v>Cash</v>
      </c>
      <c r="J355" s="5">
        <f>VLOOKUP(F355,'Set up'!$A$2:$D$64,4,FALSE)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up'!$A$2:$E$64,5,FALSE)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up'!$A$2:$C$64,2,FALSE)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up'!$A$2:$C$64,3,FALSE)</f>
        <v>Cash</v>
      </c>
      <c r="J356" s="5">
        <f>VLOOKUP(F356,'Set up'!$A$2:$D$64,4,FALSE)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up'!$A$2:$E$64,5,FALSE)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up'!$A$2:$C$64,2,FALSE)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up'!$A$2:$C$64,3,FALSE)</f>
        <v>Cash</v>
      </c>
      <c r="J357" s="5">
        <f>VLOOKUP(F357,'Set up'!$A$2:$D$64,4,FALSE)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up'!$A$2:$E$64,5,FALSE)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up'!$A$2:$C$64,2,FALSE)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up'!$A$2:$C$64,3,FALSE)</f>
        <v>Cash</v>
      </c>
      <c r="J358" s="5">
        <f>VLOOKUP(F358,'Set up'!$A$2:$D$64,4,FALSE)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up'!$A$2:$E$64,5,FALSE)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up'!$A$2:$C$64,2,FALSE)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up'!$A$2:$C$64,3,FALSE)</f>
        <v>Cash</v>
      </c>
      <c r="J359" s="5">
        <f>VLOOKUP(F359,'Set up'!$A$2:$D$64,4,FALSE)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up'!$A$2:$E$64,5,FALSE)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up'!$A$2:$C$64,2,FALSE)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up'!$A$2:$C$64,3,FALSE)</f>
        <v>Cash</v>
      </c>
      <c r="J360" s="5">
        <f>VLOOKUP(F360,'Set up'!$A$2:$D$64,4,FALSE)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up'!$A$2:$E$64,5,FALSE)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up'!$A$2:$C$64,2,FALSE)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up'!$A$2:$C$64,3,FALSE)</f>
        <v>Cash</v>
      </c>
      <c r="J361" s="5">
        <f>VLOOKUP(F361,'Set up'!$A$2:$D$64,4,FALSE)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up'!$A$2:$E$64,5,FALSE)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up'!$A$2:$C$64,2,FALSE)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up'!$A$2:$C$64,3,FALSE)</f>
        <v>Cash</v>
      </c>
      <c r="J362" s="5">
        <f>VLOOKUP(F362,'Set up'!$A$2:$D$64,4,FALSE)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up'!$A$2:$E$64,5,FALSE)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up'!$A$2:$C$64,2,FALSE)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up'!$A$2:$C$64,3,FALSE)</f>
        <v>Cash</v>
      </c>
      <c r="J363" s="5">
        <f>VLOOKUP(F363,'Set up'!$A$2:$D$64,4,FALSE)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up'!$A$2:$E$64,5,FALSE)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up'!$A$2:$C$64,2,FALSE)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up'!$A$2:$C$64,3,FALSE)</f>
        <v>Cash</v>
      </c>
      <c r="J364" s="5">
        <f>VLOOKUP(F364,'Set up'!$A$2:$D$64,4,FALSE)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up'!$A$2:$E$64,5,FALSE)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up'!$A$2:$C$64,2,FALSE)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up'!$A$2:$C$64,3,FALSE)</f>
        <v>Cash</v>
      </c>
      <c r="J365" s="5">
        <f>VLOOKUP(F365,'Set up'!$A$2:$D$64,4,FALSE)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up'!$A$2:$E$64,5,FALSE)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up'!$A$2:$C$64,2,FALSE)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up'!$A$2:$C$64,3,FALSE)</f>
        <v>Cash</v>
      </c>
      <c r="J366" s="5">
        <f>VLOOKUP(F366,'Set up'!$A$2:$D$64,4,FALSE)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up'!$A$2:$E$64,5,FALSE)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up'!$A$2:$C$64,2,FALSE)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up'!$A$2:$C$64,3,FALSE)</f>
        <v>Cash</v>
      </c>
      <c r="J367" s="5">
        <f>VLOOKUP(F367,'Set up'!$A$2:$D$64,4,FALSE)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up'!$A$2:$E$64,5,FALSE)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up'!$A$2:$C$64,2,FALSE)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up'!$A$2:$C$64,3,FALSE)</f>
        <v>Cash</v>
      </c>
      <c r="J368" s="5">
        <f>VLOOKUP(F368,'Set up'!$A$2:$D$64,4,FALSE)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up'!$A$2:$E$64,5,FALSE)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up'!$A$2:$C$64,2,FALSE)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up'!$A$2:$C$64,3,FALSE)</f>
        <v>Cash</v>
      </c>
      <c r="J369" s="5">
        <f>VLOOKUP(F369,'Set up'!$A$2:$D$64,4,FALSE)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up'!$A$2:$E$64,5,FALSE)</f>
        <v>Trsf</v>
      </c>
      <c r="S369" s="1" t="s">
        <v>452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up'!$A$2:$C$64,2,FALSE)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up'!$A$2:$C$64,3,FALSE)</f>
        <v>Cash</v>
      </c>
      <c r="J370" s="5">
        <f>VLOOKUP(F370,'Set up'!$A$2:$D$64,4,FALSE)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up'!$A$2:$E$64,5,FALSE)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up'!$A$2:$C$64,2,FALSE)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up'!$A$2:$C$64,3,FALSE)</f>
        <v>Cash</v>
      </c>
      <c r="J371" s="5">
        <f>VLOOKUP(F371,'Set up'!$A$2:$D$64,4,FALSE)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up'!$A$2:$E$64,5,FALSE)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up'!$A$2:$C$64,2,FALSE)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up'!$A$2:$C$64,3,FALSE)</f>
        <v>Cash</v>
      </c>
      <c r="J372" s="5">
        <f>VLOOKUP(F372,'Set up'!$A$2:$D$64,4,FALSE)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up'!$A$2:$E$64,5,FALSE)</f>
        <v>Trsf</v>
      </c>
      <c r="S372" s="1" t="s">
        <v>450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up'!$A$2:$C$64,2,FALSE)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up'!$A$2:$C$64,3,FALSE)</f>
        <v>Cash</v>
      </c>
      <c r="J373" s="5">
        <f>VLOOKUP(F373,'Set up'!$A$2:$D$64,4,FALSE)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up'!$A$2:$E$64,5,FALSE)</f>
        <v>Trsf</v>
      </c>
      <c r="S373" s="1" t="s">
        <v>450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up'!$A$2:$C$64,2,FALSE)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up'!$A$2:$C$64,3,FALSE)</f>
        <v>Cash</v>
      </c>
      <c r="J374" s="5">
        <f>VLOOKUP(F374,'Set up'!$A$2:$D$64,4,FALSE)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up'!$A$2:$E$64,5,FALSE)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up'!$A$2:$C$64,2,FALSE)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up'!$A$2:$C$64,3,FALSE)</f>
        <v>Cash</v>
      </c>
      <c r="J375" s="5">
        <f>VLOOKUP(F375,'Set up'!$A$2:$D$64,4,FALSE)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up'!$A$2:$E$64,5,FALSE)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up'!$A$2:$C$64,2,FALSE)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up'!$A$2:$C$64,3,FALSE)</f>
        <v>Cash</v>
      </c>
      <c r="J376" s="5">
        <f>VLOOKUP(F376,'Set up'!$A$2:$D$64,4,FALSE)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up'!$A$2:$E$64,5,FALSE)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up'!$A$2:$C$64,2,FALSE)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up'!$A$2:$C$64,3,FALSE)</f>
        <v>Cash</v>
      </c>
      <c r="J377" s="5">
        <f>VLOOKUP(F377,'Set up'!$A$2:$D$64,4,FALSE)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up'!$A$2:$E$64,5,FALSE)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up'!$A$2:$C$64,2,FALSE)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up'!$A$2:$C$64,3,FALSE)</f>
        <v>Cash</v>
      </c>
      <c r="J378" s="5">
        <f>VLOOKUP(F378,'Set up'!$A$2:$D$64,4,FALSE)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up'!$A$2:$E$64,5,FALSE)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up'!$A$2:$C$64,2,FALSE)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up'!$A$2:$C$64,3,FALSE)</f>
        <v>Cash</v>
      </c>
      <c r="J379" s="5">
        <f>VLOOKUP(F379,'Set up'!$A$2:$D$64,4,FALSE)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up'!$A$2:$E$64,5,FALSE)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up'!$A$2:$C$64,2,FALSE)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up'!$A$2:$C$64,3,FALSE)</f>
        <v>Cash</v>
      </c>
      <c r="J380" s="5">
        <f>VLOOKUP(F380,'Set up'!$A$2:$D$64,4,FALSE)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up'!$A$2:$E$64,5,FALSE)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up'!$A$2:$C$64,2,FALSE)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up'!$A$2:$C$64,3,FALSE)</f>
        <v>Cash</v>
      </c>
      <c r="J381" s="5">
        <f>VLOOKUP(F381,'Set up'!$A$2:$D$64,4,FALSE)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up'!$A$2:$E$64,5,FALSE)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up'!$A$2:$C$64,2,FALSE)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up'!$A$2:$C$64,3,FALSE)</f>
        <v>Cash</v>
      </c>
      <c r="J382" s="5">
        <f>VLOOKUP(F382,'Set up'!$A$2:$D$64,4,FALSE)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up'!$A$2:$E$64,5,FALSE)</f>
        <v>Trsf</v>
      </c>
      <c r="S382" s="1" t="s">
        <v>520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up'!$A$2:$C$64,2,FALSE)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up'!$A$2:$C$64,3,FALSE)</f>
        <v>120</v>
      </c>
      <c r="J383" s="5">
        <f>VLOOKUP(F383,'Set up'!$A$2:$D$64,4,FALSE)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up'!$A$2:$E$64,5,FALSE)</f>
        <v>Trsf</v>
      </c>
      <c r="S383" s="1" t="s">
        <v>577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up'!$A$2:$C$64,2,FALSE)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up'!$A$2:$C$64,3,FALSE)</f>
        <v>120</v>
      </c>
      <c r="J384" s="5">
        <f>VLOOKUP(F384,'Set up'!$A$2:$D$64,4,FALSE)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up'!$A$2:$E$64,5,FALSE)</f>
        <v>Trsf</v>
      </c>
      <c r="S384" s="1" t="s">
        <v>577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up'!$A$2:$C$64,2,FALSE)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up'!$A$2:$C$64,3,FALSE)</f>
        <v>Cash</v>
      </c>
      <c r="J385" s="5">
        <f>VLOOKUP(F385,'Set up'!$A$2:$D$64,4,FALSE)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up'!$A$2:$E$64,5,FALSE)</f>
        <v>Trsf</v>
      </c>
      <c r="S385" s="1" t="s">
        <v>451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up'!$A$2:$C$64,2,FALSE)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up'!$A$2:$C$64,3,FALSE)</f>
        <v>120</v>
      </c>
      <c r="J386" s="5">
        <f>VLOOKUP(F386,'Set up'!$A$2:$D$64,4,FALSE)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up'!$A$2:$E$64,5,FALSE)</f>
        <v>Trsf</v>
      </c>
      <c r="S386" s="1" t="s">
        <v>577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up'!$A$2:$C$64,2,FALSE)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up'!$A$2:$C$64,3,FALSE)</f>
        <v>120</v>
      </c>
      <c r="J387" s="5">
        <f>VLOOKUP(F387,'Set up'!$A$2:$D$64,4,FALSE)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up'!$A$2:$E$64,5,FALSE)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up'!$A$2:$C$64,2,FALSE)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up'!$A$2:$C$64,3,FALSE)</f>
        <v>120</v>
      </c>
      <c r="J388" s="5">
        <f>VLOOKUP(F388,'Set up'!$A$2:$D$64,4,FALSE)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up'!$A$2:$E$64,5,FALSE)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up'!$A$2:$C$64,2,FALSE)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up'!$A$2:$C$64,3,FALSE)</f>
        <v>120</v>
      </c>
      <c r="J389" s="5">
        <f>VLOOKUP(F389,'Set up'!$A$2:$D$64,4,FALSE)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up'!$A$2:$E$64,5,FALSE)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up'!$A$2:$C$64,2,FALSE)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up'!$A$2:$C$64,3,FALSE)</f>
        <v>Cash</v>
      </c>
      <c r="J390" s="5">
        <f>VLOOKUP(F390,'Set up'!$A$2:$D$64,4,FALSE)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up'!$A$2:$E$64,5,FALSE)</f>
        <v>Chq</v>
      </c>
      <c r="S390" s="1" t="s">
        <v>490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up'!$A$2:$C$64,2,FALSE)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up'!$A$2:$C$64,3,FALSE)</f>
        <v>Cash</v>
      </c>
      <c r="J391" s="5">
        <f>VLOOKUP(F391,'Set up'!$A$2:$D$64,4,FALSE)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up'!$A$2:$E$64,5,FALSE)</f>
        <v>Chq</v>
      </c>
      <c r="S391" s="1" t="s">
        <v>490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up'!$A$2:$C$64,2,FALSE)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up'!$A$2:$C$64,3,FALSE)</f>
        <v>Cash</v>
      </c>
      <c r="J392" s="5">
        <f>VLOOKUP(F392,'Set up'!$A$2:$D$64,4,FALSE)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up'!$A$2:$E$64,5,FALSE)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up'!$A$2:$C$64,2,FALSE)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up'!$A$2:$C$64,3,FALSE)</f>
        <v>Cash</v>
      </c>
      <c r="J393" s="5">
        <f>VLOOKUP(F393,'Set up'!$A$2:$D$64,4,FALSE)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up'!$A$2:$E$64,5,FALSE)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up'!$A$2:$C$64,2,FALSE)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up'!$A$2:$C$64,3,FALSE)</f>
        <v>Cash</v>
      </c>
      <c r="J394" s="5">
        <f>VLOOKUP(F394,'Set up'!$A$2:$D$64,4,FALSE)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up'!$A$2:$E$64,5,FALSE)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up'!$A$2:$C$64,2,FALSE)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up'!$A$2:$C$64,3,FALSE)</f>
        <v>Cash</v>
      </c>
      <c r="J395" s="5">
        <f>VLOOKUP(F395,'Set up'!$A$2:$D$64,4,FALSE)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up'!$A$2:$E$64,5,FALSE)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up'!$A$2:$C$64,2,FALSE)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up'!$A$2:$C$64,3,FALSE)</f>
        <v>45</v>
      </c>
      <c r="J396" s="5">
        <f>VLOOKUP(F396,'Set up'!$A$2:$D$64,4,FALSE)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up'!$A$2:$E$64,5,FALSE)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up'!$A$2:$C$64,2,FALSE)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up'!$A$2:$C$64,3,FALSE)</f>
        <v>45</v>
      </c>
      <c r="J397" s="5">
        <f>VLOOKUP(F397,'Set up'!$A$2:$D$64,4,FALSE)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up'!$A$2:$E$64,5,FALSE)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up'!$A$2:$C$64,2,FALSE)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up'!$A$2:$C$64,3,FALSE)</f>
        <v>Cash</v>
      </c>
      <c r="J398" s="5">
        <f>VLOOKUP(F398,'Set up'!$A$2:$D$64,4,FALSE)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up'!$A$2:$E$64,5,FALSE)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up'!$A$2:$C$64,2,FALSE)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up'!$A$2:$C$64,3,FALSE)</f>
        <v>Cash</v>
      </c>
      <c r="J399" s="5">
        <f>VLOOKUP(F399,'Set up'!$A$2:$D$64,4,FALSE)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up'!$A$2:$E$64,5,FALSE)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up'!$A$2:$C$64,2,FALSE)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up'!$A$2:$C$64,3,FALSE)</f>
        <v>Cash</v>
      </c>
      <c r="J400" s="5">
        <f>VLOOKUP(F400,'Set up'!$A$2:$D$64,4,FALSE)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up'!$A$2:$E$64,5,FALSE)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up'!$A$2:$C$64,2,FALSE)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up'!$A$2:$C$64,3,FALSE)</f>
        <v>Cash</v>
      </c>
      <c r="J401" s="5">
        <f>VLOOKUP(F401,'Set up'!$A$2:$D$64,4,FALSE)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up'!$A$2:$E$64,5,FALSE)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up'!$A$2:$C$64,2,FALSE)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up'!$A$2:$C$64,3,FALSE)</f>
        <v>Cash</v>
      </c>
      <c r="J402" s="5">
        <f>VLOOKUP(F402,'Set up'!$A$2:$D$64,4,FALSE)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up'!$A$2:$E$64,5,FALSE)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up'!$A$2:$C$64,2,FALSE)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up'!$A$2:$C$64,3,FALSE)</f>
        <v>Cash</v>
      </c>
      <c r="J403" s="5">
        <f>VLOOKUP(F403,'Set up'!$A$2:$D$64,4,FALSE)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up'!$A$2:$E$64,5,FALSE)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up'!$A$2:$C$64,2,FALSE)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up'!$A$2:$C$64,3,FALSE)</f>
        <v>120</v>
      </c>
      <c r="J404" s="5">
        <f>VLOOKUP(F404,'Set up'!$A$2:$D$64,4,FALSE)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up'!$A$2:$E$64,5,FALSE)</f>
        <v>Trsf</v>
      </c>
      <c r="S404" s="1" t="s">
        <v>631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up'!$A$2:$C$64,2,FALSE)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up'!$A$2:$C$64,3,FALSE)</f>
        <v>120</v>
      </c>
      <c r="J405" s="5">
        <f>VLOOKUP(F405,'Set up'!$A$2:$D$64,4,FALSE)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up'!$A$2:$E$64,5,FALSE)</f>
        <v>Trsf</v>
      </c>
      <c r="S405" s="1" t="s">
        <v>631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up'!$A$2:$C$64,2,FALSE)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up'!$A$2:$C$64,3,FALSE)</f>
        <v>120</v>
      </c>
      <c r="J406" s="5">
        <f>VLOOKUP(F406,'Set up'!$A$2:$D$64,4,FALSE)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up'!$A$2:$E$64,5,FALSE)</f>
        <v>Trsf</v>
      </c>
      <c r="S406" s="1" t="s">
        <v>631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up'!$A$2:$C$64,2,FALSE)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up'!$A$2:$C$64,3,FALSE)</f>
        <v>120</v>
      </c>
      <c r="J407" s="5">
        <f>VLOOKUP(F407,'Set up'!$A$2:$D$64,4,FALSE)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up'!$A$2:$E$64,5,FALSE)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up'!$A$2:$C$64,2,FALSE)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up'!$A$2:$C$64,3,FALSE)</f>
        <v>Cash</v>
      </c>
      <c r="J408" s="5">
        <f>VLOOKUP(F408,'Set up'!$A$2:$D$64,4,FALSE)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up'!$A$2:$E$64,5,FALSE)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up'!$A$2:$C$64,2,FALSE)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up'!$A$2:$C$64,3,FALSE)</f>
        <v>Cash</v>
      </c>
      <c r="J409" s="5">
        <f>VLOOKUP(F409,'Set up'!$A$2:$D$64,4,FALSE)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up'!$A$2:$E$64,5,FALSE)</f>
        <v>Trsf</v>
      </c>
      <c r="S409" s="1" t="s">
        <v>543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up'!$A$2:$C$64,2,FALSE)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up'!$A$2:$C$64,3,FALSE)</f>
        <v>Cash</v>
      </c>
      <c r="J410" s="5">
        <f>VLOOKUP(F410,'Set up'!$A$2:$D$64,4,FALSE)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up'!$A$2:$E$64,5,FALSE)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up'!$A$2:$C$64,2,FALSE)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up'!$A$2:$C$64,3,FALSE)</f>
        <v>Cash</v>
      </c>
      <c r="J411" s="5">
        <f>VLOOKUP(F411,'Set up'!$A$2:$D$64,4,FALSE)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up'!$A$2:$E$64,5,FALSE)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up'!$A$2:$C$64,2,FALSE)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up'!$A$2:$C$64,3,FALSE)</f>
        <v>Cash</v>
      </c>
      <c r="J412" s="5">
        <f>VLOOKUP(F412,'Set up'!$A$2:$D$64,4,FALSE)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up'!$A$2:$E$64,5,FALSE)</f>
        <v>Trsf</v>
      </c>
      <c r="S412" s="1" t="s">
        <v>572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up'!$A$2:$C$64,2,FALSE)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up'!$A$2:$C$64,3,FALSE)</f>
        <v>Cash</v>
      </c>
      <c r="J413" s="5">
        <f>VLOOKUP(F413,'Set up'!$A$2:$D$64,4,FALSE)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up'!$A$2:$E$64,5,FALSE)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up'!$A$2:$C$64,2,FALSE)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up'!$A$2:$C$64,3,FALSE)</f>
        <v>Cash</v>
      </c>
      <c r="J414" s="5">
        <f>VLOOKUP(F414,'Set up'!$A$2:$D$64,4,FALSE)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up'!$A$2:$E$64,5,FALSE)</f>
        <v>Trsf</v>
      </c>
      <c r="S414" s="1" t="s">
        <v>572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up'!$A$2:$C$64,2,FALSE)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up'!$A$2:$C$64,3,FALSE)</f>
        <v>120</v>
      </c>
      <c r="J415" s="5">
        <f>VLOOKUP(F415,'Set up'!$A$2:$D$64,4,FALSE)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up'!$A$2:$E$64,5,FALSE)</f>
        <v>Trsf</v>
      </c>
      <c r="S415" s="1" t="s">
        <v>631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up'!$A$2:$C$64,2,FALSE)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up'!$A$2:$C$64,3,FALSE)</f>
        <v>120</v>
      </c>
      <c r="J416" s="5">
        <f>VLOOKUP(F416,'Set up'!$A$2:$D$64,4,FALSE)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up'!$A$2:$E$64,5,FALSE)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up'!$A$2:$C$64,2,FALSE)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up'!$A$2:$C$64,3,FALSE)</f>
        <v>#N/A</v>
      </c>
      <c r="J417" s="5" t="e">
        <f>VLOOKUP(F417,'Set up'!$A$2:$D$64,4,FALSE)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up'!$A$2:$E$64,5,FALSE)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up'!$A$2:$C$64,2,FALSE)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up'!$A$2:$C$64,3,FALSE)</f>
        <v>Cash</v>
      </c>
      <c r="J418" s="5">
        <f>VLOOKUP(F418,'Set up'!$A$2:$D$64,4,FALSE)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up'!$A$2:$E$64,5,FALSE)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up'!$A$2:$C$64,2,FALSE)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up'!$A$2:$C$64,3,FALSE)</f>
        <v>Cash</v>
      </c>
      <c r="J419" s="5">
        <f>VLOOKUP(F419,'Set up'!$A$2:$D$64,4,FALSE)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up'!$A$2:$E$64,5,FALSE)</f>
        <v>Trsf</v>
      </c>
      <c r="S419" s="1" t="s">
        <v>572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up'!$A$2:$C$64,2,FALSE)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up'!$A$2:$C$64,3,FALSE)</f>
        <v>Cash</v>
      </c>
      <c r="J420" s="5">
        <f>VLOOKUP(F420,'Set up'!$A$2:$D$64,4,FALSE)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up'!$A$2:$E$64,5,FALSE)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up'!$A$2:$C$64,2,FALSE)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up'!$A$2:$C$64,3,FALSE)</f>
        <v>Cash</v>
      </c>
      <c r="J421" s="5">
        <f>VLOOKUP(F421,'Set up'!$A$2:$D$64,4,FALSE)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up'!$A$2:$E$64,5,FALSE)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up'!$A$2:$C$64,2,FALSE)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up'!$A$2:$C$64,3,FALSE)</f>
        <v>Cash</v>
      </c>
      <c r="J422" s="5">
        <f>VLOOKUP(F422,'Set up'!$A$2:$D$64,4,FALSE)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up'!$A$2:$E$64,5,FALSE)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up'!$A$2:$C$64,2,FALSE)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up'!$A$2:$C$64,3,FALSE)</f>
        <v>Cash</v>
      </c>
      <c r="J423" s="5">
        <f>VLOOKUP(F423,'Set up'!$A$2:$D$64,4,FALSE)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up'!$A$2:$E$64,5,FALSE)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up'!$A$2:$C$64,2,FALSE)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up'!$A$2:$C$64,3,FALSE)</f>
        <v>Cash</v>
      </c>
      <c r="J424" s="5">
        <f>VLOOKUP(F424,'Set up'!$A$2:$D$64,4,FALSE)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up'!$A$2:$E$64,5,FALSE)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up'!$A$2:$C$64,2,FALSE)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up'!$A$2:$C$64,3,FALSE)</f>
        <v>#N/A</v>
      </c>
      <c r="J425" s="5" t="e">
        <f>VLOOKUP(F425,'Set up'!$A$2:$D$64,4,FALSE)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up'!$A$2:$E$64,5,FALSE)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up'!$A$2:$C$64,2,FALSE)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up'!$A$2:$C$64,3,FALSE)</f>
        <v>#N/A</v>
      </c>
      <c r="J426" s="5" t="e">
        <f>VLOOKUP(F426,'Set up'!$A$2:$D$64,4,FALSE)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up'!$A$2:$E$64,5,FALSE)</f>
        <v>#N/A</v>
      </c>
      <c r="S426" s="1" t="s">
        <v>496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up'!$A$2:$C$64,2,FALSE)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up'!$A$2:$C$64,3,FALSE)</f>
        <v>#N/A</v>
      </c>
      <c r="J427" s="5" t="e">
        <f>VLOOKUP(F427,'Set up'!$A$2:$D$64,4,FALSE)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up'!$A$2:$E$64,5,FALSE)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up'!$A$2:$C$64,2,FALSE)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up'!$A$2:$C$64,3,FALSE)</f>
        <v>#N/A</v>
      </c>
      <c r="J428" s="5" t="e">
        <f>VLOOKUP(F428,'Set up'!$A$2:$D$64,4,FALSE)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up'!$A$2:$E$64,5,FALSE)</f>
        <v>#N/A</v>
      </c>
      <c r="S428" s="1" t="s">
        <v>496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up'!$A$2:$C$64,2,FALSE)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up'!$A$2:$C$64,3,FALSE)</f>
        <v>Cash</v>
      </c>
      <c r="J429" s="5">
        <f>VLOOKUP(F429,'Set up'!$A$2:$D$64,4,FALSE)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up'!$A$2:$E$64,5,FALSE)</f>
        <v>Trsf</v>
      </c>
      <c r="S429" s="1" t="s">
        <v>495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up'!$A$2:$C$64,2,FALSE)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up'!$A$2:$C$64,3,FALSE)</f>
        <v>Cash</v>
      </c>
      <c r="J430" s="5">
        <f>VLOOKUP(F430,'Set up'!$A$2:$D$64,4,FALSE)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up'!$A$2:$E$64,5,FALSE)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up'!$A$2:$C$64,2,FALSE)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up'!$A$2:$C$64,3,FALSE)</f>
        <v>Cash</v>
      </c>
      <c r="J431" s="5">
        <f>VLOOKUP(F431,'Set up'!$A$2:$D$64,4,FALSE)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up'!$A$2:$E$64,5,FALSE)</f>
        <v>Trsf</v>
      </c>
      <c r="S431" s="1" t="s">
        <v>495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up'!$A$2:$C$64,2,FALSE)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up'!$A$2:$C$64,3,FALSE)</f>
        <v>Cash</v>
      </c>
      <c r="J432" s="5">
        <f>VLOOKUP(F432,'Set up'!$A$2:$D$64,4,FALSE)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up'!$A$2:$E$64,5,FALSE)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up'!$A$2:$C$64,2,FALSE)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up'!$A$2:$C$64,3,FALSE)</f>
        <v>45</v>
      </c>
      <c r="J433" s="5">
        <f>VLOOKUP(F433,'Set up'!$A$2:$D$64,4,FALSE)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up'!$A$2:$E$64,5,FALSE)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up'!$A$2:$C$64,2,FALSE)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up'!$A$2:$C$64,3,FALSE)</f>
        <v>45</v>
      </c>
      <c r="J434" s="5">
        <f>VLOOKUP(F434,'Set up'!$A$2:$D$64,4,FALSE)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up'!$A$2:$E$64,5,FALSE)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up'!$A$2:$C$64,2,FALSE)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up'!$A$2:$C$64,3,FALSE)</f>
        <v>45</v>
      </c>
      <c r="J435" s="5">
        <f>VLOOKUP(F435,'Set up'!$A$2:$D$64,4,FALSE)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up'!$A$2:$E$64,5,FALSE)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up'!$A$2:$C$64,2,FALSE)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up'!$A$2:$C$64,3,FALSE)</f>
        <v>Cash</v>
      </c>
      <c r="J436" s="5">
        <f>VLOOKUP(F436,'Set up'!$A$2:$D$64,4,FALSE)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up'!$A$2:$E$64,5,FALSE)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up'!$A$2:$C$64,2,FALSE)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up'!$A$2:$C$64,3,FALSE)</f>
        <v>Cash</v>
      </c>
      <c r="J437" s="5">
        <f>VLOOKUP(F437,'Set up'!$A$2:$D$64,4,FALSE)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up'!$A$2:$E$64,5,FALSE)</f>
        <v>Trsf</v>
      </c>
      <c r="S437" s="1" t="s">
        <v>516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up'!$A$2:$C$64,2,FALSE)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up'!$A$2:$C$64,3,FALSE)</f>
        <v>Cash</v>
      </c>
      <c r="J438" s="5">
        <f>VLOOKUP(F438,'Set up'!$A$2:$D$64,4,FALSE)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up'!$A$2:$E$64,5,FALSE)</f>
        <v>Trsf</v>
      </c>
      <c r="S438" s="1" t="s">
        <v>516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up'!$A$2:$C$64,2,FALSE)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up'!$A$2:$C$64,3,FALSE)</f>
        <v>Cash</v>
      </c>
      <c r="J439" s="5">
        <f>VLOOKUP(F439,'Set up'!$A$2:$D$64,4,FALSE)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up'!$A$2:$E$64,5,FALSE)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up'!$A$2:$C$64,2,FALSE)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up'!$A$2:$C$64,3,FALSE)</f>
        <v>Cash</v>
      </c>
      <c r="J440" s="5">
        <f>VLOOKUP(F440,'Set up'!$A$2:$D$64,4,FALSE)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up'!$A$2:$E$64,5,FALSE)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up'!$A$2:$C$64,2,FALSE)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up'!$A$2:$C$64,3,FALSE)</f>
        <v>Cash</v>
      </c>
      <c r="J441" s="5">
        <f>VLOOKUP(F441,'Set up'!$A$2:$D$64,4,FALSE)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up'!$A$2:$E$64,5,FALSE)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up'!$A$2:$C$64,2,FALSE)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up'!$A$2:$C$64,3,FALSE)</f>
        <v>Cash</v>
      </c>
      <c r="J442" s="5">
        <f>VLOOKUP(F442,'Set up'!$A$2:$D$64,4,FALSE)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up'!$A$2:$E$64,5,FALSE)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up'!$A$2:$C$64,2,FALSE)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up'!$A$2:$C$64,3,FALSE)</f>
        <v>Cash</v>
      </c>
      <c r="J443" s="5">
        <f>VLOOKUP(F443,'Set up'!$A$2:$D$64,4,FALSE)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up'!$A$2:$E$64,5,FALSE)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up'!$A$2:$C$64,2,FALSE)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up'!$A$2:$C$64,3,FALSE)</f>
        <v>Cash</v>
      </c>
      <c r="J444" s="5">
        <f>VLOOKUP(F444,'Set up'!$A$2:$D$64,4,FALSE)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up'!$A$2:$E$64,5,FALSE)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up'!$A$2:$C$64,2,FALSE)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up'!$A$2:$C$64,3,FALSE)</f>
        <v>Cash</v>
      </c>
      <c r="J445" s="5">
        <f>VLOOKUP(F445,'Set up'!$A$2:$D$64,4,FALSE)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up'!$A$2:$E$64,5,FALSE)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up'!$A$2:$C$64,2,FALSE)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up'!$A$2:$C$64,3,FALSE)</f>
        <v>Cash</v>
      </c>
      <c r="J446" s="5">
        <f>VLOOKUP(F446,'Set up'!$A$2:$D$64,4,FALSE)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up'!$A$2:$E$64,5,FALSE)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up'!$A$2:$C$64,2,FALSE)</f>
        <v>C00000013a</v>
      </c>
      <c r="F447" s="1" t="s">
        <v>1453</v>
      </c>
      <c r="G447" s="74" t="s">
        <v>67</v>
      </c>
      <c r="H447" s="5">
        <v>1</v>
      </c>
      <c r="I447" s="5" t="str">
        <f>VLOOKUP(F447,'Set up'!$A$2:$C$64,3,FALSE)</f>
        <v>Cash</v>
      </c>
      <c r="J447" s="5">
        <f>VLOOKUP(F447,'Set up'!$A$2:$D$64,4,FALSE)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up'!$A$2:$E$64,5,FALSE)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up'!$A$2:$C$64,2,FALSE)</f>
        <v>C00000013a</v>
      </c>
      <c r="F448" s="1" t="s">
        <v>1453</v>
      </c>
      <c r="G448" s="79" t="s">
        <v>417</v>
      </c>
      <c r="H448" s="5">
        <v>1</v>
      </c>
      <c r="I448" s="5" t="str">
        <f>VLOOKUP(F448,'Set up'!$A$2:$C$64,3,FALSE)</f>
        <v>Cash</v>
      </c>
      <c r="J448" s="5">
        <f>VLOOKUP(F448,'Set up'!$A$2:$D$64,4,FALSE)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up'!$A$2:$E$64,5,FALSE)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up'!$A$2:$C$64,2,FALSE)</f>
        <v>C00000013a</v>
      </c>
      <c r="F449" s="1" t="s">
        <v>1453</v>
      </c>
      <c r="G449" s="75" t="s">
        <v>24</v>
      </c>
      <c r="H449" s="5">
        <v>1</v>
      </c>
      <c r="I449" s="5" t="str">
        <f>VLOOKUP(F449,'Set up'!$A$2:$C$64,3,FALSE)</f>
        <v>Cash</v>
      </c>
      <c r="J449" s="5">
        <f>VLOOKUP(F449,'Set up'!$A$2:$D$64,4,FALSE)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up'!$A$2:$E$64,5,FALSE)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up'!$A$2:$C$64,2,FALSE)</f>
        <v>C00000013a</v>
      </c>
      <c r="F450" s="1" t="s">
        <v>1453</v>
      </c>
      <c r="G450" s="84" t="s">
        <v>234</v>
      </c>
      <c r="H450" s="5">
        <v>2</v>
      </c>
      <c r="I450" s="5" t="str">
        <f>VLOOKUP(F450,'Set up'!$A$2:$C$64,3,FALSE)</f>
        <v>Cash</v>
      </c>
      <c r="J450" s="5">
        <f>VLOOKUP(F450,'Set up'!$A$2:$D$64,4,FALSE)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up'!$A$2:$E$64,5,FALSE)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up'!$A$2:$C$64,2,FALSE)</f>
        <v>C00000013a</v>
      </c>
      <c r="F451" s="1" t="s">
        <v>1453</v>
      </c>
      <c r="G451" s="79" t="s">
        <v>292</v>
      </c>
      <c r="H451" s="5">
        <v>1</v>
      </c>
      <c r="I451" s="5" t="str">
        <f>VLOOKUP(F451,'Set up'!$A$2:$C$64,3,FALSE)</f>
        <v>Cash</v>
      </c>
      <c r="J451" s="5">
        <f>VLOOKUP(F451,'Set up'!$A$2:$D$64,4,FALSE)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up'!$A$2:$E$64,5,FALSE)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up'!$A$2:$C$64,2,FALSE)</f>
        <v>C00000013a</v>
      </c>
      <c r="F452" s="1" t="s">
        <v>1453</v>
      </c>
      <c r="G452" s="74" t="s">
        <v>381</v>
      </c>
      <c r="H452" s="5">
        <v>2</v>
      </c>
      <c r="I452" s="5" t="str">
        <f>VLOOKUP(F452,'Set up'!$A$2:$C$64,3,FALSE)</f>
        <v>Cash</v>
      </c>
      <c r="J452" s="5">
        <f>VLOOKUP(F452,'Set up'!$A$2:$D$64,4,FALSE)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up'!$A$2:$E$64,5,FALSE)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up'!$A$2:$C$64,2,FALSE)</f>
        <v>C00000013a</v>
      </c>
      <c r="F453" s="1" t="s">
        <v>1453</v>
      </c>
      <c r="G453" s="79" t="s">
        <v>528</v>
      </c>
      <c r="H453" s="5">
        <v>1</v>
      </c>
      <c r="I453" s="5" t="str">
        <f>VLOOKUP(F453,'Set up'!$A$2:$C$64,3,FALSE)</f>
        <v>Cash</v>
      </c>
      <c r="J453" s="5">
        <f>VLOOKUP(F453,'Set up'!$A$2:$D$64,4,FALSE)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up'!$A$2:$E$64,5,FALSE)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up'!$A$2:$C$64,2,FALSE)</f>
        <v>C00000013a</v>
      </c>
      <c r="F454" s="1" t="s">
        <v>1453</v>
      </c>
      <c r="G454" s="74" t="s">
        <v>96</v>
      </c>
      <c r="H454" s="5">
        <v>1</v>
      </c>
      <c r="I454" s="5" t="str">
        <f>VLOOKUP(F454,'Set up'!$A$2:$C$64,3,FALSE)</f>
        <v>Cash</v>
      </c>
      <c r="J454" s="5">
        <f>VLOOKUP(F454,'Set up'!$A$2:$D$64,4,FALSE)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up'!$A$2:$E$64,5,FALSE)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up'!$A$2:$C$64,2,FALSE)</f>
        <v>C00000013a</v>
      </c>
      <c r="F455" s="1" t="s">
        <v>1453</v>
      </c>
      <c r="G455" s="74" t="s">
        <v>97</v>
      </c>
      <c r="H455" s="5">
        <v>1</v>
      </c>
      <c r="I455" s="5" t="str">
        <f>VLOOKUP(F455,'Set up'!$A$2:$C$64,3,FALSE)</f>
        <v>Cash</v>
      </c>
      <c r="J455" s="5">
        <f>VLOOKUP(F455,'Set up'!$A$2:$D$64,4,FALSE)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up'!$A$2:$E$64,5,FALSE)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up'!$A$2:$C$64,2,FALSE)</f>
        <v>C00000013a</v>
      </c>
      <c r="F456" s="1" t="s">
        <v>1453</v>
      </c>
      <c r="G456" s="79" t="s">
        <v>503</v>
      </c>
      <c r="H456" s="5">
        <v>1</v>
      </c>
      <c r="I456" s="5" t="str">
        <f>VLOOKUP(F456,'Set up'!$A$2:$C$64,3,FALSE)</f>
        <v>Cash</v>
      </c>
      <c r="J456" s="5">
        <f>VLOOKUP(F456,'Set up'!$A$2:$D$64,4,FALSE)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up'!$A$2:$E$64,5,FALSE)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up'!$A$2:$C$64,2,FALSE)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up'!$A$2:$C$64,3,FALSE)</f>
        <v>Cash</v>
      </c>
      <c r="J457" s="5">
        <f>VLOOKUP(F457,'Set up'!$A$2:$D$64,4,FALSE)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up'!$A$2:$E$64,5,FALSE)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up'!$A$2:$C$64,2,FALSE)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up'!$A$2:$C$64,3,FALSE)</f>
        <v>Cash</v>
      </c>
      <c r="J458" s="5">
        <f>VLOOKUP(F458,'Set up'!$A$2:$D$64,4,FALSE)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up'!$A$2:$E$64,5,FALSE)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up'!$A$2:$C$64,2,FALSE)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up'!$A$2:$C$64,3,FALSE)</f>
        <v>Cash</v>
      </c>
      <c r="J459" s="5">
        <f>VLOOKUP(F459,'Set up'!$A$2:$D$64,4,FALSE)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up'!$A$2:$E$64,5,FALSE)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up'!$A$2:$C$64,2,FALSE)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up'!$A$2:$C$64,3,FALSE)</f>
        <v>Cash</v>
      </c>
      <c r="J460" s="5">
        <f>VLOOKUP(F460,'Set up'!$A$2:$D$64,4,FALSE)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up'!$A$2:$E$64,5,FALSE)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up'!$A$2:$C$64,2,FALSE)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up'!$A$2:$C$64,3,FALSE)</f>
        <v>Cash</v>
      </c>
      <c r="J461" s="5">
        <f>VLOOKUP(F461,'Set up'!$A$2:$D$64,4,FALSE)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up'!$A$2:$E$64,5,FALSE)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up'!$A$2:$C$64,2,FALSE)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up'!$A$2:$C$64,3,FALSE)</f>
        <v>Cash</v>
      </c>
      <c r="J462" s="5">
        <f>VLOOKUP(F462,'Set up'!$A$2:$D$64,4,FALSE)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up'!$A$2:$E$64,5,FALSE)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up'!$A$2:$C$64,2,FALSE)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up'!$A$2:$C$64,3,FALSE)</f>
        <v>Cash</v>
      </c>
      <c r="J463" s="5">
        <f>VLOOKUP(F463,'Set up'!$A$2:$D$64,4,FALSE)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up'!$A$2:$E$64,5,FALSE)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up'!$A$2:$C$64,2,FALSE)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up'!$A$2:$C$64,3,FALSE)</f>
        <v>120</v>
      </c>
      <c r="J464" s="5">
        <f>VLOOKUP(F464,'Set up'!$A$2:$D$64,4,FALSE)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up'!$A$2:$E$64,5,FALSE)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up'!$A$2:$C$64,2,FALSE)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up'!$A$2:$C$64,3,FALSE)</f>
        <v>120</v>
      </c>
      <c r="J465" s="5">
        <f>VLOOKUP(F465,'Set up'!$A$2:$D$64,4,FALSE)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up'!$A$2:$E$64,5,FALSE)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up'!$A$2:$C$64,2,FALSE)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up'!$A$2:$C$64,3,FALSE)</f>
        <v>120</v>
      </c>
      <c r="J466" s="5">
        <f>VLOOKUP(F466,'Set up'!$A$2:$D$64,4,FALSE)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up'!$A$2:$E$64,5,FALSE)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up'!$A$2:$C$64,2,FALSE)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up'!$A$2:$C$64,3,FALSE)</f>
        <v>120</v>
      </c>
      <c r="J467" s="5">
        <f>VLOOKUP(F467,'Set up'!$A$2:$D$64,4,FALSE)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up'!$A$2:$E$64,5,FALSE)</f>
        <v>Chq</v>
      </c>
      <c r="S467" s="1" t="s">
        <v>749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up'!$A$2:$C$64,2,FALSE)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up'!$A$2:$C$64,3,FALSE)</f>
        <v>120</v>
      </c>
      <c r="J468" s="5">
        <f>VLOOKUP(F468,'Set up'!$A$2:$D$64,4,FALSE)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up'!$A$2:$E$64,5,FALSE)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up'!$A$2:$C$64,2,FALSE)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up'!$A$2:$C$64,3,FALSE)</f>
        <v>Cash</v>
      </c>
      <c r="J469" s="5">
        <f>VLOOKUP(F469,'Set up'!$A$2:$D$64,4,FALSE)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up'!$A$2:$E$64,5,FALSE)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up'!$A$2:$C$64,2,FALSE)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up'!$A$2:$C$64,3,FALSE)</f>
        <v>Cash</v>
      </c>
      <c r="J470" s="5">
        <f>VLOOKUP(F470,'Set up'!$A$2:$D$64,4,FALSE)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up'!$A$2:$E$64,5,FALSE)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up'!$A$2:$C$64,2,FALSE)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up'!$A$2:$C$64,3,FALSE)</f>
        <v>Cash</v>
      </c>
      <c r="J471" s="5">
        <f>VLOOKUP(F471,'Set up'!$A$2:$D$64,4,FALSE)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up'!$A$2:$E$64,5,FALSE)</f>
        <v>Trsf</v>
      </c>
      <c r="S471" s="1" t="s">
        <v>674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up'!$A$2:$C$64,2,FALSE)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up'!$A$2:$C$64,3,FALSE)</f>
        <v>120</v>
      </c>
      <c r="J472" s="5">
        <f>VLOOKUP(F472,'Set up'!$A$2:$D$64,4,FALSE)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up'!$A$2:$E$64,5,FALSE)</f>
        <v>Chq</v>
      </c>
      <c r="S472" s="1" t="s">
        <v>749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up'!$A$2:$C$64,2,FALSE)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up'!$A$2:$C$64,3,FALSE)</f>
        <v>120</v>
      </c>
      <c r="J473" s="5">
        <f>VLOOKUP(F473,'Set up'!$A$2:$D$64,4,FALSE)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up'!$A$2:$E$64,5,FALSE)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up'!$A$2:$C$64,2,FALSE)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up'!$A$2:$C$64,3,FALSE)</f>
        <v>Cash</v>
      </c>
      <c r="J474" s="5">
        <f>VLOOKUP(F474,'Set up'!$A$2:$D$64,4,FALSE)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up'!$A$2:$E$64,5,FALSE)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up'!$A$2:$C$64,2,FALSE)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up'!$A$2:$C$64,3,FALSE)</f>
        <v>Cash</v>
      </c>
      <c r="J475" s="5">
        <f>VLOOKUP(F475,'Set up'!$A$2:$D$64,4,FALSE)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up'!$A$2:$E$64,5,FALSE)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up'!$A$2:$C$64,2,FALSE)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up'!$A$2:$C$64,3,FALSE)</f>
        <v>Cash</v>
      </c>
      <c r="J476" s="5">
        <f>VLOOKUP(F476,'Set up'!$A$2:$D$64,4,FALSE)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up'!$A$2:$E$64,5,FALSE)</f>
        <v>Trsf</v>
      </c>
      <c r="S476" s="1" t="s">
        <v>676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up'!$A$2:$C$64,2,FALSE)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up'!$A$2:$C$64,3,FALSE)</f>
        <v>Cash</v>
      </c>
      <c r="J477" s="5">
        <f>VLOOKUP(F477,'Set up'!$A$2:$D$64,4,FALSE)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up'!$A$2:$E$64,5,FALSE)</f>
        <v>Trsf</v>
      </c>
      <c r="S477" s="1" t="s">
        <v>678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up'!$A$2:$C$64,2,FALSE)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up'!$A$2:$C$64,3,FALSE)</f>
        <v>Cash</v>
      </c>
      <c r="J478" s="5">
        <f>VLOOKUP(F478,'Set up'!$A$2:$D$64,4,FALSE)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up'!$A$2:$E$64,5,FALSE)</f>
        <v>Trsf</v>
      </c>
      <c r="S478" s="1" t="s">
        <v>738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up'!$A$2:$C$64,2,FALSE)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up'!$A$2:$C$64,3,FALSE)</f>
        <v>Cash</v>
      </c>
      <c r="J479" s="5">
        <f>VLOOKUP(F479,'Set up'!$A$2:$D$64,4,FALSE)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up'!$A$2:$E$64,5,FALSE)</f>
        <v>Trsf</v>
      </c>
      <c r="S479" s="1" t="s">
        <v>738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up'!$A$2:$C$64,2,FALSE)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up'!$A$2:$C$64,3,FALSE)</f>
        <v>Cash</v>
      </c>
      <c r="J480" s="5">
        <f>VLOOKUP(F480,'Set up'!$A$2:$D$64,4,FALSE)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up'!$A$2:$E$64,5,FALSE)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up'!$A$2:$C$64,2,FALSE)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up'!$A$2:$C$64,3,FALSE)</f>
        <v>Cash</v>
      </c>
      <c r="J481" s="5">
        <f>VLOOKUP(F481,'Set up'!$A$2:$D$64,4,FALSE)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up'!$A$2:$E$64,5,FALSE)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up'!$A$2:$C$64,2,FALSE)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up'!$A$2:$C$64,3,FALSE)</f>
        <v>Cash</v>
      </c>
      <c r="J482" s="5">
        <f>VLOOKUP(F482,'Set up'!$A$2:$D$64,4,FALSE)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up'!$A$2:$E$64,5,FALSE)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up'!$A$2:$C$64,2,FALSE)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up'!$A$2:$C$64,3,FALSE)</f>
        <v>Cash</v>
      </c>
      <c r="J483" s="5">
        <f>VLOOKUP(F483,'Set up'!$A$2:$D$64,4,FALSE)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up'!$A$2:$E$64,5,FALSE)</f>
        <v>Trsf</v>
      </c>
      <c r="S483" s="1" t="s">
        <v>739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up'!$A$2:$C$64,2,FALSE)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up'!$A$2:$C$64,3,FALSE)</f>
        <v>Cash</v>
      </c>
      <c r="J484" s="5">
        <f>VLOOKUP(F484,'Set up'!$A$2:$D$64,4,FALSE)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up'!$A$2:$E$64,5,FALSE)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up'!$A$2:$C$64,2,FALSE)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up'!$A$2:$C$64,3,FALSE)</f>
        <v>Cash</v>
      </c>
      <c r="J485" s="5">
        <f>VLOOKUP(F485,'Set up'!$A$2:$D$64,4,FALSE)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up'!$A$2:$E$64,5,FALSE)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up'!$A$2:$C$64,2,FALSE)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up'!$A$2:$C$64,3,FALSE)</f>
        <v>Cash</v>
      </c>
      <c r="J486" s="5">
        <f>VLOOKUP(F486,'Set up'!$A$2:$D$64,4,FALSE)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up'!$A$2:$E$64,5,FALSE)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up'!$A$2:$C$64,2,FALSE)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up'!$A$2:$C$64,3,FALSE)</f>
        <v>Cash</v>
      </c>
      <c r="J487" s="5">
        <f>VLOOKUP(F487,'Set up'!$A$2:$D$64,4,FALSE)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up'!$A$2:$E$64,5,FALSE)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up'!$A$2:$C$64,2,FALSE)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up'!$A$2:$C$64,3,FALSE)</f>
        <v>Cash</v>
      </c>
      <c r="J488" s="5">
        <f>VLOOKUP(F488,'Set up'!$A$2:$D$64,4,FALSE)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up'!$A$2:$E$64,5,FALSE)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up'!$A$2:$C$64,2,FALSE)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up'!$A$2:$C$64,3,FALSE)</f>
        <v>120</v>
      </c>
      <c r="J489" s="5">
        <f>VLOOKUP(F489,'Set up'!$A$2:$D$64,4,FALSE)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up'!$A$2:$E$64,5,FALSE)</f>
        <v>Trsf</v>
      </c>
      <c r="S489" s="1" t="s">
        <v>667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up'!$A$2:$C$64,2,FALSE)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up'!$A$2:$C$64,3,FALSE)</f>
        <v>120</v>
      </c>
      <c r="J490" s="5">
        <f>VLOOKUP(F490,'Set up'!$A$2:$D$64,4,FALSE)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up'!$A$2:$E$64,5,FALSE)</f>
        <v>Trsf</v>
      </c>
      <c r="S490" s="1" t="s">
        <v>667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up'!$A$2:$C$64,2,FALSE)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up'!$A$2:$C$64,3,FALSE)</f>
        <v>Cash</v>
      </c>
      <c r="J491" s="5">
        <f>VLOOKUP(F491,'Set up'!$A$2:$D$64,4,FALSE)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up'!$A$2:$E$64,5,FALSE)</f>
        <v>Trsf</v>
      </c>
      <c r="S491" s="1" t="s">
        <v>579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up'!$A$2:$C$64,2,FALSE)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up'!$A$2:$C$64,3,FALSE)</f>
        <v>Cash</v>
      </c>
      <c r="J492" s="5">
        <f>VLOOKUP(F492,'Set up'!$A$2:$D$64,4,FALSE)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up'!$A$2:$E$64,5,FALSE)</f>
        <v>Trsf</v>
      </c>
      <c r="S492" s="1" t="s">
        <v>579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up'!$A$2:$C$64,2,FALSE)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up'!$A$2:$C$64,3,FALSE)</f>
        <v>Cash</v>
      </c>
      <c r="J493" s="5">
        <f>VLOOKUP(F493,'Set up'!$A$2:$D$64,4,FALSE)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up'!$A$2:$E$64,5,FALSE)</f>
        <v>Trsf</v>
      </c>
      <c r="S493" s="1" t="s">
        <v>579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up'!$A$2:$C$64,2,FALSE)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up'!$A$2:$C$64,3,FALSE)</f>
        <v>Cash</v>
      </c>
      <c r="J494" s="5">
        <f>VLOOKUP(F494,'Set up'!$A$2:$D$64,4,FALSE)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up'!$A$2:$E$64,5,FALSE)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up'!$A$2:$C$64,2,FALSE)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up'!$A$2:$C$64,3,FALSE)</f>
        <v>Cash</v>
      </c>
      <c r="J495" s="5">
        <f>VLOOKUP(F495,'Set up'!$A$2:$D$64,4,FALSE)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up'!$A$2:$E$64,5,FALSE)</f>
        <v>Trsf</v>
      </c>
      <c r="S495" s="1" t="s">
        <v>734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up'!$A$2:$C$64,2,FALSE)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up'!$A$2:$C$64,3,FALSE)</f>
        <v>Cash</v>
      </c>
      <c r="J496" s="5">
        <f>VLOOKUP(F496,'Set up'!$A$2:$D$64,4,FALSE)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up'!$A$2:$E$64,5,FALSE)</f>
        <v>Trsf</v>
      </c>
      <c r="S496" s="1" t="s">
        <v>735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up'!$A$2:$C$64,2,FALSE)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up'!$A$2:$C$64,3,FALSE)</f>
        <v>Cash</v>
      </c>
      <c r="J497" s="5">
        <f>VLOOKUP(F497,'Set up'!$A$2:$D$64,4,FALSE)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up'!$A$2:$E$64,5,FALSE)</f>
        <v>Trsf</v>
      </c>
      <c r="S497" s="1" t="s">
        <v>735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up'!$A$2:$C$64,2,FALSE)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up'!$A$2:$C$64,3,FALSE)</f>
        <v>Cash</v>
      </c>
      <c r="J498" s="5">
        <f>VLOOKUP(F498,'Set up'!$A$2:$D$64,4,FALSE)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up'!$A$2:$E$64,5,FALSE)</f>
        <v>Trsf</v>
      </c>
      <c r="S498" s="1" t="s">
        <v>735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up'!$A$2:$C$64,2,FALSE)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up'!$A$2:$C$64,3,FALSE)</f>
        <v>Cash</v>
      </c>
      <c r="J499" s="5">
        <f>VLOOKUP(F499,'Set up'!$A$2:$D$64,4,FALSE)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up'!$A$2:$E$64,5,FALSE)</f>
        <v>Trsf</v>
      </c>
      <c r="S499" s="1" t="s">
        <v>580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up'!$A$2:$C$64,2,FALSE)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up'!$A$2:$C$64,3,FALSE)</f>
        <v>Cash</v>
      </c>
      <c r="J500" s="5">
        <f>VLOOKUP(F500,'Set up'!$A$2:$D$64,4,FALSE)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up'!$A$2:$E$64,5,FALSE)</f>
        <v>Trsf</v>
      </c>
      <c r="S500" s="1" t="s">
        <v>580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up'!$A$2:$C$64,2,FALSE)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up'!$A$2:$C$64,3,FALSE)</f>
        <v>Cash</v>
      </c>
      <c r="J501" s="5">
        <f>VLOOKUP(F501,'Set up'!$A$2:$D$64,4,FALSE)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up'!$A$2:$E$64,5,FALSE)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up'!$A$2:$C$64,2,FALSE)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up'!$A$2:$C$64,3,FALSE)</f>
        <v>Cash</v>
      </c>
      <c r="J502" s="5">
        <f>VLOOKUP(F502,'Set up'!$A$2:$D$64,4,FALSE)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up'!$A$2:$E$64,5,FALSE)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up'!$A$2:$C$64,2,FALSE)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up'!$A$2:$C$64,3,FALSE)</f>
        <v>Cash</v>
      </c>
      <c r="J503" s="5">
        <f>VLOOKUP(F503,'Set up'!$A$2:$D$64,4,FALSE)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up'!$A$2:$E$64,5,FALSE)</f>
        <v>Trsf</v>
      </c>
      <c r="S503" s="1" t="s">
        <v>735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up'!$A$2:$C$64,2,FALSE)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up'!$A$2:$C$64,3,FALSE)</f>
        <v>Cash</v>
      </c>
      <c r="J504" s="5">
        <f>VLOOKUP(F504,'Set up'!$A$2:$D$64,4,FALSE)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up'!$A$2:$E$64,5,FALSE)</f>
        <v>Trsf</v>
      </c>
      <c r="S504" s="1" t="s">
        <v>736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up'!$A$2:$C$64,2,FALSE)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up'!$A$2:$C$64,3,FALSE)</f>
        <v>Cash</v>
      </c>
      <c r="J505" s="5">
        <f>VLOOKUP(F505,'Set up'!$A$2:$D$64,4,FALSE)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up'!$A$2:$E$64,5,FALSE)</f>
        <v>Trsf</v>
      </c>
      <c r="S505" s="1" t="s">
        <v>737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up'!$A$2:$C$64,2,FALSE)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up'!$A$2:$C$64,3,FALSE)</f>
        <v>Cash</v>
      </c>
      <c r="J506" s="5">
        <f>VLOOKUP(F506,'Set up'!$A$2:$D$64,4,FALSE)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up'!$A$2:$E$64,5,FALSE)</f>
        <v>Trsf</v>
      </c>
      <c r="S506" s="1" t="s">
        <v>737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up'!$A$2:$C$64,2,FALSE)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up'!$A$2:$C$64,3,FALSE)</f>
        <v>Cash</v>
      </c>
      <c r="J507" s="5">
        <f>VLOOKUP(F507,'Set up'!$A$2:$D$64,4,FALSE)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up'!$A$2:$E$64,5,FALSE)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up'!$A$2:$C$64,2,FALSE)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up'!$A$2:$C$64,3,FALSE)</f>
        <v>45</v>
      </c>
      <c r="J508" s="5">
        <f>VLOOKUP(F508,'Set up'!$A$2:$D$64,4,FALSE)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up'!$A$2:$E$64,5,FALSE)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up'!$A$2:$C$64,2,FALSE)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up'!$A$2:$C$64,3,FALSE)</f>
        <v>45</v>
      </c>
      <c r="J509" s="5">
        <f>VLOOKUP(F509,'Set up'!$A$2:$D$64,4,FALSE)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up'!$A$2:$E$64,5,FALSE)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up'!$A$2:$C$64,2,FALSE)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up'!$A$2:$C$64,3,FALSE)</f>
        <v>45</v>
      </c>
      <c r="J510" s="5">
        <f>VLOOKUP(F510,'Set up'!$A$2:$D$64,4,FALSE)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up'!$A$2:$E$64,5,FALSE)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up'!$A$2:$C$64,2,FALSE)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up'!$A$2:$C$64,3,FALSE)</f>
        <v>45</v>
      </c>
      <c r="J511" s="5">
        <f>VLOOKUP(F511,'Set up'!$A$2:$D$64,4,FALSE)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up'!$A$2:$E$64,5,FALSE)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up'!$A$2:$C$64,2,FALSE)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up'!$A$2:$C$64,3,FALSE)</f>
        <v>120</v>
      </c>
      <c r="J512" s="5">
        <f>VLOOKUP(F512,'Set up'!$A$2:$D$64,4,FALSE)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up'!$A$2:$E$64,5,FALSE)</f>
        <v>Trsf</v>
      </c>
      <c r="S512" s="1" t="s">
        <v>750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up'!$A$2:$C$64,2,FALSE)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up'!$A$2:$C$64,3,FALSE)</f>
        <v>120</v>
      </c>
      <c r="J513" s="5">
        <f>VLOOKUP(F513,'Set up'!$A$2:$D$64,4,FALSE)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up'!$A$2:$E$64,5,FALSE)</f>
        <v>Trsf</v>
      </c>
      <c r="S513" s="1" t="s">
        <v>750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up'!$A$2:$C$64,2,FALSE)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up'!$A$2:$C$64,3,FALSE)</f>
        <v>120</v>
      </c>
      <c r="J514" s="5">
        <f>VLOOKUP(F514,'Set up'!$A$2:$D$64,4,FALSE)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up'!$A$2:$E$64,5,FALSE)</f>
        <v>Trsf</v>
      </c>
      <c r="S514" s="1" t="s">
        <v>750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up'!$A$2:$C$64,2,FALSE)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up'!$A$2:$C$64,3,FALSE)</f>
        <v>120</v>
      </c>
      <c r="J515" s="5">
        <f>VLOOKUP(F515,'Set up'!$A$2:$D$64,4,FALSE)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up'!$A$2:$E$64,5,FALSE)</f>
        <v>Trsf</v>
      </c>
      <c r="S515" s="1" t="s">
        <v>750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up'!$A$2:$C$64,2,FALSE)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up'!$A$2:$C$64,3,FALSE)</f>
        <v>120</v>
      </c>
      <c r="J516" s="5">
        <f>VLOOKUP(F516,'Set up'!$A$2:$D$64,4,FALSE)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up'!$A$2:$E$64,5,FALSE)</f>
        <v>Trsf</v>
      </c>
      <c r="S516" s="1" t="s">
        <v>750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up'!$A$2:$C$64,2,FALSE)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up'!$A$2:$C$64,3,FALSE)</f>
        <v>120</v>
      </c>
      <c r="J517" s="5">
        <f>VLOOKUP(F517,'Set up'!$A$2:$D$64,4,FALSE)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up'!$A$2:$E$64,5,FALSE)</f>
        <v>Trsf</v>
      </c>
      <c r="S517" s="1" t="s">
        <v>750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up'!$A$2:$C$64,2,FALSE)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up'!$A$2:$C$64,3,FALSE)</f>
        <v>Cash</v>
      </c>
      <c r="J518" s="5">
        <f>VLOOKUP(F518,'Set up'!$A$2:$D$64,4,FALSE)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up'!$A$2:$E$64,5,FALSE)</f>
        <v>Trsf</v>
      </c>
      <c r="S518" s="1" t="s">
        <v>578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up'!$A$2:$C$64,2,FALSE)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up'!$A$2:$C$64,3,FALSE)</f>
        <v>Cash</v>
      </c>
      <c r="J519" s="5">
        <f>VLOOKUP(F519,'Set up'!$A$2:$D$64,4,FALSE)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up'!$A$2:$E$64,5,FALSE)</f>
        <v>Trsf</v>
      </c>
      <c r="S519" s="1" t="s">
        <v>578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up'!$A$2:$C$64,2,FALSE)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up'!$A$2:$C$64,3,FALSE)</f>
        <v>Cash</v>
      </c>
      <c r="J520" s="5">
        <f>VLOOKUP(F520,'Set up'!$A$2:$D$64,4,FALSE)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up'!$A$2:$E$64,5,FALSE)</f>
        <v>Trsf</v>
      </c>
      <c r="S520" s="1" t="s">
        <v>740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up'!$A$2:$C$64,2,FALSE)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up'!$A$2:$C$64,3,FALSE)</f>
        <v>Cash</v>
      </c>
      <c r="J521" s="5">
        <f>VLOOKUP(F521,'Set up'!$A$2:$D$64,4,FALSE)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up'!$A$2:$E$64,5,FALSE)</f>
        <v>Trsf</v>
      </c>
      <c r="S521" s="1" t="s">
        <v>741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up'!$A$2:$C$64,2,FALSE)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up'!$A$2:$C$64,3,FALSE)</f>
        <v>Cash</v>
      </c>
      <c r="J522" s="5">
        <f>VLOOKUP(F522,'Set up'!$A$2:$D$64,4,FALSE)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up'!$A$2:$E$64,5,FALSE)</f>
        <v>Trsf</v>
      </c>
      <c r="S522" s="1" t="s">
        <v>819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up'!$A$2:$C$64,2,FALSE)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up'!$A$2:$C$64,3,FALSE)</f>
        <v>Cash</v>
      </c>
      <c r="J523" s="5">
        <f>VLOOKUP(F523,'Set up'!$A$2:$D$64,4,FALSE)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up'!$A$2:$E$64,5,FALSE)</f>
        <v>Trsf</v>
      </c>
      <c r="S523" s="1" t="s">
        <v>818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up'!$A$2:$C$64,2,FALSE)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up'!$A$2:$C$64,3,FALSE)</f>
        <v>Cash</v>
      </c>
      <c r="J524" s="5">
        <f>VLOOKUP(F524,'Set up'!$A$2:$D$64,4,FALSE)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up'!$A$2:$E$64,5,FALSE)</f>
        <v>Trsf</v>
      </c>
      <c r="S524" s="1" t="s">
        <v>818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up'!$A$2:$C$64,2,FALSE)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up'!$A$2:$C$64,3,FALSE)</f>
        <v>120</v>
      </c>
      <c r="J525" s="5">
        <f>VLOOKUP(F525,'Set up'!$A$2:$D$64,4,FALSE)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up'!$A$2:$E$64,5,FALSE)</f>
        <v>Chq</v>
      </c>
      <c r="S525" s="1" t="s">
        <v>817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up'!$A$2:$C$64,2,FALSE)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up'!$A$2:$C$64,3,FALSE)</f>
        <v>120</v>
      </c>
      <c r="J526" s="5">
        <f>VLOOKUP(F526,'Set up'!$A$2:$D$64,4,FALSE)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up'!$A$2:$E$64,5,FALSE)</f>
        <v>Chq</v>
      </c>
      <c r="S526" s="1" t="s">
        <v>817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up'!$A$2:$C$64,2,FALSE)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up'!$A$2:$C$64,3,FALSE)</f>
        <v>120</v>
      </c>
      <c r="J527" s="5">
        <f>VLOOKUP(F527,'Set up'!$A$2:$D$64,4,FALSE)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up'!$A$2:$E$64,5,FALSE)</f>
        <v>Chq</v>
      </c>
      <c r="S527" s="1" t="s">
        <v>817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up'!$A$2:$C$64,2,FALSE)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up'!$A$2:$C$64,3,FALSE)</f>
        <v>120</v>
      </c>
      <c r="J528" s="5">
        <f>VLOOKUP(F528,'Set up'!$A$2:$D$64,4,FALSE)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up'!$A$2:$E$64,5,FALSE)</f>
        <v>Chq</v>
      </c>
      <c r="S528" s="1" t="s">
        <v>817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up'!$A$2:$C$64,2,FALSE)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up'!$A$2:$C$64,3,FALSE)</f>
        <v>120</v>
      </c>
      <c r="J529" s="5">
        <f>VLOOKUP(F529,'Set up'!$A$2:$D$64,4,FALSE)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up'!$A$2:$E$64,5,FALSE)</f>
        <v>Chq</v>
      </c>
      <c r="S529" s="1" t="s">
        <v>817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up'!$A$2:$C$64,2,FALSE)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up'!$A$2:$C$64,3,FALSE)</f>
        <v>120</v>
      </c>
      <c r="J530" s="5">
        <f>VLOOKUP(F530,'Set up'!$A$2:$D$64,4,FALSE)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up'!$A$2:$E$64,5,FALSE)</f>
        <v>Chq</v>
      </c>
      <c r="S530" s="1" t="s">
        <v>817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up'!$A$2:$C$64,2,FALSE)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up'!$A$2:$C$64,3,FALSE)</f>
        <v>120</v>
      </c>
      <c r="J531" s="5">
        <f>VLOOKUP(F531,'Set up'!$A$2:$D$64,4,FALSE)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up'!$A$2:$E$64,5,FALSE)</f>
        <v>Chq</v>
      </c>
      <c r="S531" s="1" t="s">
        <v>817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up'!$A$2:$C$64,2,FALSE)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up'!$A$2:$C$64,3,FALSE)</f>
        <v>120</v>
      </c>
      <c r="J532" s="5">
        <f>VLOOKUP(F532,'Set up'!$A$2:$D$64,4,FALSE)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up'!$A$2:$E$64,5,FALSE)</f>
        <v>Chq</v>
      </c>
      <c r="S532" s="1" t="s">
        <v>817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up'!$A$2:$C$64,2,FALSE)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up'!$A$2:$C$64,3,FALSE)</f>
        <v>120</v>
      </c>
      <c r="J533" s="5">
        <f>VLOOKUP(F533,'Set up'!$A$2:$D$64,4,FALSE)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up'!$A$2:$E$64,5,FALSE)</f>
        <v>Chq</v>
      </c>
      <c r="S533" s="1" t="s">
        <v>817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up'!$A$2:$C$64,2,FALSE)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up'!$A$2:$C$64,3,FALSE)</f>
        <v>120</v>
      </c>
      <c r="J534" s="5">
        <f>VLOOKUP(F534,'Set up'!$A$2:$D$64,4,FALSE)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up'!$A$2:$E$64,5,FALSE)</f>
        <v>Chq</v>
      </c>
      <c r="S534" s="1" t="s">
        <v>817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up'!$A$2:$C$64,2,FALSE)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up'!$A$2:$C$64,3,FALSE)</f>
        <v>120</v>
      </c>
      <c r="J535" s="5">
        <f>VLOOKUP(F535,'Set up'!$A$2:$D$64,4,FALSE)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up'!$A$2:$E$64,5,FALSE)</f>
        <v>Chq</v>
      </c>
      <c r="S535" s="1" t="s">
        <v>817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up'!$A$2:$C$64,2,FALSE)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up'!$A$2:$C$64,3,FALSE)</f>
        <v>Cash</v>
      </c>
      <c r="J536" s="5">
        <f>VLOOKUP(F536,'Set up'!$A$2:$D$64,4,FALSE)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up'!$A$2:$E$64,5,FALSE)</f>
        <v>Trsf</v>
      </c>
      <c r="S536" s="1" t="s">
        <v>818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up'!$A$2:$C$64,2,FALSE)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up'!$A$2:$C$64,3,FALSE)</f>
        <v>Cash</v>
      </c>
      <c r="J537" s="5">
        <f>VLOOKUP(F537,'Set up'!$A$2:$D$64,4,FALSE)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up'!$A$2:$E$64,5,FALSE)</f>
        <v>Trsf</v>
      </c>
      <c r="S537" s="1" t="s">
        <v>818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up'!$A$2:$C$64,2,FALSE)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up'!$A$2:$C$64,3,FALSE)</f>
        <v>Cash</v>
      </c>
      <c r="J538" s="5">
        <f>VLOOKUP(F538,'Set up'!$A$2:$D$64,4,FALSE)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up'!$A$2:$E$64,5,FALSE)</f>
        <v>Trsf</v>
      </c>
      <c r="S538" s="1" t="s">
        <v>818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up'!$A$2:$C$64,2,FALSE)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up'!$A$2:$C$64,3,FALSE)</f>
        <v>Cash</v>
      </c>
      <c r="J539" s="5">
        <f>VLOOKUP(F539,'Set up'!$A$2:$D$64,4,FALSE)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up'!$A$2:$E$64,5,FALSE)</f>
        <v>Trsf</v>
      </c>
      <c r="S539" s="1" t="s">
        <v>818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up'!$A$2:$C$64,2,FALSE)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up'!$A$2:$C$64,3,FALSE)</f>
        <v>Cash</v>
      </c>
      <c r="J540" s="5">
        <f>VLOOKUP(F540,'Set up'!$A$2:$D$64,4,FALSE)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up'!$A$2:$E$64,5,FALSE)</f>
        <v>Trsf</v>
      </c>
      <c r="S540" s="1" t="s">
        <v>818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up'!$A$2:$C$64,2,FALSE)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up'!$A$2:$C$64,3,FALSE)</f>
        <v>Cash</v>
      </c>
      <c r="J541" s="5">
        <f>VLOOKUP(F541,'Set up'!$A$2:$D$64,4,FALSE)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up'!$A$2:$E$64,5,FALSE)</f>
        <v>Trsf</v>
      </c>
      <c r="S541" s="1" t="s">
        <v>582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up'!$A$2:$C$64,2,FALSE)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up'!$A$2:$C$64,3,FALSE)</f>
        <v>Cash</v>
      </c>
      <c r="J542" s="5">
        <f>VLOOKUP(F542,'Set up'!$A$2:$D$64,4,FALSE)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up'!$A$2:$E$64,5,FALSE)</f>
        <v>Trsf</v>
      </c>
      <c r="S542" s="1" t="s">
        <v>582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up'!$A$2:$C$64,2,FALSE)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up'!$A$2:$C$64,3,FALSE)</f>
        <v>Cash</v>
      </c>
      <c r="J543" s="5">
        <f>VLOOKUP(F543,'Set up'!$A$2:$D$64,4,FALSE)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up'!$A$2:$E$64,5,FALSE)</f>
        <v>Trsf</v>
      </c>
      <c r="S543" s="1" t="s">
        <v>582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up'!$A$2:$C$64,2,FALSE)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up'!$A$2:$C$64,3,FALSE)</f>
        <v>120</v>
      </c>
      <c r="J544" s="5">
        <f>VLOOKUP(F544,'Set up'!$A$2:$D$64,4,FALSE)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up'!$A$2:$E$64,5,FALSE)</f>
        <v>Trsf</v>
      </c>
      <c r="S544" s="1" t="s">
        <v>750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up'!$A$2:$C$64,2,FALSE)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up'!$A$2:$C$64,3,FALSE)</f>
        <v>120</v>
      </c>
      <c r="J545" s="5">
        <f>VLOOKUP(F545,'Set up'!$A$2:$D$64,4,FALSE)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up'!$A$2:$E$64,5,FALSE)</f>
        <v>Trsf</v>
      </c>
      <c r="S545" s="1" t="s">
        <v>750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up'!$A$2:$C$64,2,FALSE)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up'!$A$2:$C$64,3,FALSE)</f>
        <v>120</v>
      </c>
      <c r="J546" s="5">
        <f>VLOOKUP(F546,'Set up'!$A$2:$D$64,4,FALSE)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up'!$A$2:$E$64,5,FALSE)</f>
        <v>Trsf</v>
      </c>
      <c r="S546" s="1" t="s">
        <v>750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up'!$A$2:$C$64,2,FALSE)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up'!$A$2:$C$64,3,FALSE)</f>
        <v>120</v>
      </c>
      <c r="J547" s="5">
        <f>VLOOKUP(F547,'Set up'!$A$2:$D$64,4,FALSE)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up'!$A$2:$E$64,5,FALSE)</f>
        <v>Trsf</v>
      </c>
      <c r="S547" s="1" t="s">
        <v>750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up'!$A$2:$C$64,2,FALSE)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up'!$A$2:$C$64,3,FALSE)</f>
        <v>Cash</v>
      </c>
      <c r="J548" s="5">
        <f>VLOOKUP(F548,'Set up'!$A$2:$D$64,4,FALSE)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up'!$A$2:$E$64,5,FALSE)</f>
        <v>Chq</v>
      </c>
      <c r="S548" s="1" t="s">
        <v>618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up'!$A$2:$C$64,2,FALSE)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up'!$A$2:$C$64,3,FALSE)</f>
        <v>Cash</v>
      </c>
      <c r="J549" s="5">
        <f>VLOOKUP(F549,'Set up'!$A$2:$D$64,4,FALSE)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up'!$A$2:$E$64,5,FALSE)</f>
        <v>Chq</v>
      </c>
      <c r="S549" s="1" t="s">
        <v>618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up'!$A$2:$C$64,2,FALSE)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up'!$A$2:$C$64,3,FALSE)</f>
        <v>120</v>
      </c>
      <c r="J550" s="5">
        <f>VLOOKUP(F550,'Set up'!$A$2:$D$64,4,FALSE)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up'!$A$2:$E$64,5,FALSE)</f>
        <v>Chq</v>
      </c>
      <c r="S550" s="1" t="s">
        <v>817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up'!$A$2:$C$64,2,FALSE)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up'!$A$2:$C$64,3,FALSE)</f>
        <v>120</v>
      </c>
      <c r="J551" s="5">
        <f>VLOOKUP(F551,'Set up'!$A$2:$D$64,4,FALSE)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up'!$A$2:$E$64,5,FALSE)</f>
        <v>Chq</v>
      </c>
      <c r="S551" s="1" t="s">
        <v>817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up'!$A$2:$C$64,2,FALSE)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up'!$A$2:$C$64,3,FALSE)</f>
        <v>120</v>
      </c>
      <c r="J552" s="5">
        <f>VLOOKUP(F552,'Set up'!$A$2:$D$64,4,FALSE)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up'!$A$2:$E$64,5,FALSE)</f>
        <v>Chq</v>
      </c>
      <c r="S552" s="1" t="s">
        <v>817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up'!$A$2:$C$64,2,FALSE)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up'!$A$2:$C$64,3,FALSE)</f>
        <v>120</v>
      </c>
      <c r="J553" s="5">
        <f>VLOOKUP(F553,'Set up'!$A$2:$D$64,4,FALSE)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up'!$A$2:$E$64,5,FALSE)</f>
        <v>Chq</v>
      </c>
      <c r="S553" s="1" t="s">
        <v>817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up'!$A$2:$C$64,2,FALSE)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up'!$A$2:$C$64,3,FALSE)</f>
        <v>Cash</v>
      </c>
      <c r="J554" s="5">
        <f>VLOOKUP(F554,'Set up'!$A$2:$D$64,4,FALSE)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up'!$A$2:$E$64,5,FALSE)</f>
        <v>Trsf</v>
      </c>
      <c r="S554" s="1" t="s">
        <v>619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up'!$A$2:$C$64,2,FALSE)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up'!$A$2:$C$64,3,FALSE)</f>
        <v>Cash</v>
      </c>
      <c r="J555" s="5">
        <f>VLOOKUP(F555,'Set up'!$A$2:$D$64,4,FALSE)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up'!$A$2:$E$64,5,FALSE)</f>
        <v>Trsf</v>
      </c>
      <c r="S555" s="1" t="s">
        <v>619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up'!$A$2:$C$64,2,FALSE)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up'!$A$2:$C$64,3,FALSE)</f>
        <v>Cash</v>
      </c>
      <c r="J556" s="5">
        <f>VLOOKUP(F556,'Set up'!$A$2:$D$64,4,FALSE)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up'!$A$2:$E$64,5,FALSE)</f>
        <v>Trsf</v>
      </c>
      <c r="S556" s="1" t="s">
        <v>619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up'!$A$2:$C$64,2,FALSE)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up'!$A$2:$C$64,3,FALSE)</f>
        <v>Cash</v>
      </c>
      <c r="J557" s="5">
        <f>VLOOKUP(F557,'Set up'!$A$2:$D$64,4,FALSE)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up'!$A$2:$E$64,5,FALSE)</f>
        <v>Trsf</v>
      </c>
      <c r="S557" s="1" t="s">
        <v>619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up'!$A$2:$C$64,2,FALSE)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up'!$A$2:$C$64,3,FALSE)</f>
        <v>120</v>
      </c>
      <c r="J558" s="5">
        <f>VLOOKUP(F558,'Set up'!$A$2:$D$64,4,FALSE)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up'!$A$2:$E$64,5,FALSE)</f>
        <v>Chq</v>
      </c>
      <c r="S558" s="1" t="s">
        <v>852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up'!$A$2:$C$64,2,FALSE)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up'!$A$2:$C$64,3,FALSE)</f>
        <v>120</v>
      </c>
      <c r="J559" s="5">
        <f>VLOOKUP(F559,'Set up'!$A$2:$D$64,4,FALSE)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up'!$A$2:$E$64,5,FALSE)</f>
        <v>Chq</v>
      </c>
      <c r="S559" s="1" t="s">
        <v>852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up'!$A$2:$C$64,2,FALSE)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up'!$A$2:$C$64,3,FALSE)</f>
        <v>120</v>
      </c>
      <c r="J560" s="5">
        <f>VLOOKUP(F560,'Set up'!$A$2:$D$64,4,FALSE)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up'!$A$2:$E$64,5,FALSE)</f>
        <v>Trsf</v>
      </c>
      <c r="S560" s="1" t="s">
        <v>813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up'!$A$2:$C$64,2,FALSE)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up'!$A$2:$C$64,3,FALSE)</f>
        <v>120</v>
      </c>
      <c r="J561" s="5">
        <f>VLOOKUP(F561,'Set up'!$A$2:$D$64,4,FALSE)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up'!$A$2:$E$64,5,FALSE)</f>
        <v>Trsf</v>
      </c>
      <c r="S561" s="1" t="s">
        <v>813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up'!$A$2:$C$64,2,FALSE)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up'!$A$2:$C$64,3,FALSE)</f>
        <v>120</v>
      </c>
      <c r="J562" s="5">
        <f>VLOOKUP(F562,'Set up'!$A$2:$D$64,4,FALSE)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up'!$A$2:$E$64,5,FALSE)</f>
        <v>Trsf</v>
      </c>
      <c r="S562" s="1" t="s">
        <v>813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up'!$A$2:$C$64,2,FALSE)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up'!$A$2:$C$64,3,FALSE)</f>
        <v>120</v>
      </c>
      <c r="J563" s="5">
        <f>VLOOKUP(F563,'Set up'!$A$2:$D$64,4,FALSE)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up'!$A$2:$E$64,5,FALSE)</f>
        <v>Trsf</v>
      </c>
      <c r="S563" s="1" t="s">
        <v>813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up'!$A$2:$C$64,2,FALSE)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up'!$A$2:$C$64,3,FALSE)</f>
        <v>120</v>
      </c>
      <c r="J564" s="5">
        <f>VLOOKUP(F564,'Set up'!$A$2:$D$64,4,FALSE)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up'!$A$2:$E$64,5,FALSE)</f>
        <v>Trsf</v>
      </c>
      <c r="S564" s="1" t="s">
        <v>813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up'!$A$2:$C$64,2,FALSE)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up'!$A$2:$C$64,3,FALSE)</f>
        <v>60</v>
      </c>
      <c r="J565" s="5">
        <f>VLOOKUP(F565,'Set up'!$A$2:$D$64,4,FALSE)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up'!$A$2:$E$64,5,FALSE)</f>
        <v>Chq</v>
      </c>
      <c r="S565" s="1" t="s">
        <v>815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up'!$A$2:$C$64,2,FALSE)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up'!$A$2:$C$64,3,FALSE)</f>
        <v>60</v>
      </c>
      <c r="J566" s="5">
        <f>VLOOKUP(F566,'Set up'!$A$2:$D$64,4,FALSE)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up'!$A$2:$E$64,5,FALSE)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up'!$A$2:$C$64,2,FALSE)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up'!$A$2:$C$64,3,FALSE)</f>
        <v>45</v>
      </c>
      <c r="J567" s="5">
        <f>VLOOKUP(F567,'Set up'!$A$2:$D$64,4,FALSE)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up'!$A$2:$E$64,5,FALSE)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up'!$A$2:$C$64,2,FALSE)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up'!$A$2:$C$64,3,FALSE)</f>
        <v>45</v>
      </c>
      <c r="J568" s="5">
        <f>VLOOKUP(F568,'Set up'!$A$2:$D$64,4,FALSE)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up'!$A$2:$E$64,5,FALSE)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up'!$A$2:$C$64,2,FALSE)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up'!$A$2:$C$64,3,FALSE)</f>
        <v>45</v>
      </c>
      <c r="J569" s="5">
        <f>VLOOKUP(F569,'Set up'!$A$2:$D$64,4,FALSE)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up'!$A$2:$E$64,5,FALSE)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up'!$A$2:$C$64,2,FALSE)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up'!$A$2:$C$64,3,FALSE)</f>
        <v>45</v>
      </c>
      <c r="J570" s="5">
        <f>VLOOKUP(F570,'Set up'!$A$2:$D$64,4,FALSE)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up'!$A$2:$E$64,5,FALSE)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up'!$A$2:$C$64,2,FALSE)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up'!$A$2:$C$64,3,FALSE)</f>
        <v>Cash</v>
      </c>
      <c r="J571" s="5">
        <f>VLOOKUP(F571,'Set up'!$A$2:$D$64,4,FALSE)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up'!$A$2:$E$64,5,FALSE)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up'!$A$2:$C$64,2,FALSE)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up'!$A$2:$C$64,3,FALSE)</f>
        <v>Cash</v>
      </c>
      <c r="J572" s="5">
        <f>VLOOKUP(F572,'Set up'!$A$2:$D$64,4,FALSE)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up'!$A$2:$E$64,5,FALSE)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up'!$A$2:$C$64,2,FALSE)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up'!$A$2:$C$64,3,FALSE)</f>
        <v>Cash</v>
      </c>
      <c r="J573" s="5">
        <f>VLOOKUP(F573,'Set up'!$A$2:$D$64,4,FALSE)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up'!$A$2:$E$64,5,FALSE)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up'!$A$2:$C$64,2,FALSE)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up'!$A$2:$C$64,3,FALSE)</f>
        <v>Cash</v>
      </c>
      <c r="J574" s="5">
        <f>VLOOKUP(F574,'Set up'!$A$2:$D$64,4,FALSE)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up'!$A$2:$E$64,5,FALSE)</f>
        <v>Chq</v>
      </c>
      <c r="S574" s="1" t="s">
        <v>746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up'!$A$2:$C$64,2,FALSE)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up'!$A$2:$C$64,3,FALSE)</f>
        <v>Cash</v>
      </c>
      <c r="J575" s="5">
        <f>VLOOKUP(F575,'Set up'!$A$2:$D$64,4,FALSE)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up'!$A$2:$E$64,5,FALSE)</f>
        <v>Trsf</v>
      </c>
      <c r="S575" s="1" t="s">
        <v>620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up'!$A$2:$C$64,2,FALSE)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up'!$A$2:$C$64,3,FALSE)</f>
        <v>Cash</v>
      </c>
      <c r="J576" s="5">
        <f>VLOOKUP(F576,'Set up'!$A$2:$D$64,4,FALSE)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up'!$A$2:$E$64,5,FALSE)</f>
        <v>Trsf</v>
      </c>
      <c r="S576" s="1" t="s">
        <v>620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up'!$A$2:$C$64,2,FALSE)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up'!$A$2:$C$64,3,FALSE)</f>
        <v>Cash</v>
      </c>
      <c r="J577" s="5">
        <f>VLOOKUP(F577,'Set up'!$A$2:$D$64,4,FALSE)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up'!$A$2:$E$64,5,FALSE)</f>
        <v>Trsf</v>
      </c>
      <c r="S577" s="1" t="s">
        <v>620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up'!$A$2:$C$64,2,FALSE)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up'!$A$2:$C$64,3,FALSE)</f>
        <v>Cash</v>
      </c>
      <c r="J578" s="5">
        <f>VLOOKUP(F578,'Set up'!$A$2:$D$64,4,FALSE)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up'!$A$2:$E$64,5,FALSE)</f>
        <v>Trsf</v>
      </c>
      <c r="S578" s="1" t="s">
        <v>620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up'!$A$2:$C$64,2,FALSE)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up'!$A$2:$C$64,3,FALSE)</f>
        <v>Cash</v>
      </c>
      <c r="J579" s="5">
        <f>VLOOKUP(F579,'Set up'!$A$2:$D$64,4,FALSE)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up'!$A$2:$E$64,5,FALSE)</f>
        <v>Trsf</v>
      </c>
      <c r="S579" s="1" t="s">
        <v>620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up'!$A$2:$C$64,2,FALSE)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up'!$A$2:$C$64,3,FALSE)</f>
        <v>Cash</v>
      </c>
      <c r="J580" s="5">
        <f>VLOOKUP(F580,'Set up'!$A$2:$D$64,4,FALSE)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up'!$A$2:$E$64,5,FALSE)</f>
        <v>Trsf</v>
      </c>
      <c r="S580" s="1" t="s">
        <v>620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up'!$A$2:$C$64,2,FALSE)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up'!$A$2:$C$64,3,FALSE)</f>
        <v>Cash</v>
      </c>
      <c r="J581" s="5">
        <f>VLOOKUP(F581,'Set up'!$A$2:$D$64,4,FALSE)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up'!$A$2:$E$64,5,FALSE)</f>
        <v>Trsf</v>
      </c>
      <c r="S581" s="1" t="s">
        <v>821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up'!$A$2:$C$64,2,FALSE)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up'!$A$2:$C$64,3,FALSE)</f>
        <v>Cash</v>
      </c>
      <c r="J582" s="5">
        <f>VLOOKUP(F582,'Set up'!$A$2:$D$64,4,FALSE)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up'!$A$2:$E$64,5,FALSE)</f>
        <v>Trsf</v>
      </c>
      <c r="S582" s="1" t="s">
        <v>820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up'!$A$2:$C$64,2,FALSE)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up'!$A$2:$C$64,3,FALSE)</f>
        <v>Cash</v>
      </c>
      <c r="J583" s="5">
        <f>VLOOKUP(F583,'Set up'!$A$2:$D$64,4,FALSE)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up'!$A$2:$E$64,5,FALSE)</f>
        <v>Trsf</v>
      </c>
      <c r="S583" s="1" t="s">
        <v>820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up'!$A$2:$C$64,2,FALSE)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up'!$A$2:$C$64,3,FALSE)</f>
        <v>Cash</v>
      </c>
      <c r="J584" s="5">
        <f>VLOOKUP(F584,'Set up'!$A$2:$D$64,4,FALSE)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up'!$A$2:$E$64,5,FALSE)</f>
        <v>Trsf</v>
      </c>
      <c r="S584" s="1" t="s">
        <v>820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up'!$A$2:$C$64,2,FALSE)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up'!$A$2:$C$64,3,FALSE)</f>
        <v>Cash</v>
      </c>
      <c r="J585" s="5">
        <f>VLOOKUP(F585,'Set up'!$A$2:$D$64,4,FALSE)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up'!$A$2:$E$64,5,FALSE)</f>
        <v>Trsf</v>
      </c>
      <c r="S585" s="1" t="s">
        <v>820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up'!$A$2:$C$64,2,FALSE)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up'!$A$2:$C$64,3,FALSE)</f>
        <v>Cash</v>
      </c>
      <c r="J586" s="5">
        <f>VLOOKUP(F586,'Set up'!$A$2:$D$64,4,FALSE)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up'!$A$2:$E$64,5,FALSE)</f>
        <v>Trsf</v>
      </c>
      <c r="S586" s="1" t="s">
        <v>820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up'!$A$2:$C$64,2,FALSE)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up'!$A$2:$C$64,3,FALSE)</f>
        <v>Cash</v>
      </c>
      <c r="J587" s="5">
        <f>VLOOKUP(F587,'Set up'!$A$2:$D$64,4,FALSE)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up'!$A$2:$E$64,5,FALSE)</f>
        <v>Trsf</v>
      </c>
      <c r="S587" s="1" t="s">
        <v>820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up'!$A$2:$C$64,2,FALSE)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up'!$A$2:$C$64,3,FALSE)</f>
        <v>45</v>
      </c>
      <c r="J588" s="5">
        <f>VLOOKUP(F588,'Set up'!$A$2:$D$64,4,FALSE)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up'!$A$2:$E$64,5,FALSE)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up'!$A$2:$C$64,2,FALSE)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up'!$A$2:$C$64,3,FALSE)</f>
        <v>Cash</v>
      </c>
      <c r="J589" s="5">
        <f>VLOOKUP(F589,'Set up'!$A$2:$D$64,4,FALSE)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up'!$A$2:$E$64,5,FALSE)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up'!$A$2:$C$64,2,FALSE)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up'!$A$2:$C$64,3,FALSE)</f>
        <v>Cash</v>
      </c>
      <c r="J590" s="5">
        <f>VLOOKUP(F590,'Set up'!$A$2:$D$64,4,FALSE)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up'!$A$2:$E$64,5,FALSE)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up'!$A$2:$C$64,2,FALSE)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up'!$A$2:$C$64,3,FALSE)</f>
        <v>Cash</v>
      </c>
      <c r="J591" s="5">
        <f>VLOOKUP(F591,'Set up'!$A$2:$D$64,4,FALSE)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up'!$A$2:$E$64,5,FALSE)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up'!$A$2:$C$64,2,FALSE)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up'!$A$2:$C$64,3,FALSE)</f>
        <v>Cash</v>
      </c>
      <c r="J592" s="5">
        <f>VLOOKUP(F592,'Set up'!$A$2:$D$64,4,FALSE)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up'!$A$2:$E$64,5,FALSE)</f>
        <v>Trsf</v>
      </c>
      <c r="S592" s="1" t="s">
        <v>668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up'!$A$2:$C$64,2,FALSE)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up'!$A$2:$C$64,3,FALSE)</f>
        <v>Cash</v>
      </c>
      <c r="J593" s="5">
        <f>VLOOKUP(F593,'Set up'!$A$2:$D$64,4,FALSE)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up'!$A$2:$E$64,5,FALSE)</f>
        <v>Trsf</v>
      </c>
      <c r="S593" s="1" t="s">
        <v>668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up'!$A$2:$C$64,2,FALSE)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up'!$A$2:$C$64,3,FALSE)</f>
        <v>Cash</v>
      </c>
      <c r="J594" s="5">
        <f>VLOOKUP(F594,'Set up'!$A$2:$D$64,4,FALSE)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up'!$A$2:$E$64,5,FALSE)</f>
        <v>Trsf</v>
      </c>
      <c r="S594" s="1" t="s">
        <v>668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up'!$A$2:$C$64,2,FALSE)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up'!$A$2:$C$64,3,FALSE)</f>
        <v>Cash</v>
      </c>
      <c r="J595" s="5">
        <f>VLOOKUP(F595,'Set up'!$A$2:$D$64,4,FALSE)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up'!$A$2:$E$64,5,FALSE)</f>
        <v>Trsf</v>
      </c>
      <c r="S595" s="1" t="s">
        <v>668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up'!$A$2:$C$64,2,FALSE)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up'!$A$2:$C$64,3,FALSE)</f>
        <v>Cash</v>
      </c>
      <c r="J596" s="5">
        <f>VLOOKUP(F596,'Set up'!$A$2:$D$64,4,FALSE)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up'!$A$2:$E$64,5,FALSE)</f>
        <v>Trsf</v>
      </c>
      <c r="S596" s="1" t="s">
        <v>668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up'!$A$2:$C$64,2,FALSE)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up'!$A$2:$C$64,3,FALSE)</f>
        <v>Cash</v>
      </c>
      <c r="J597" s="5">
        <f>VLOOKUP(F597,'Set up'!$A$2:$D$64,4,FALSE)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up'!$A$2:$E$64,5,FALSE)</f>
        <v>Trsf</v>
      </c>
      <c r="S597" s="1" t="s">
        <v>668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up'!$A$2:$C$64,2,FALSE)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up'!$A$2:$C$64,3,FALSE)</f>
        <v>Cash</v>
      </c>
      <c r="J598" s="5">
        <f>VLOOKUP(F598,'Set up'!$A$2:$D$64,4,FALSE)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up'!$A$2:$E$64,5,FALSE)</f>
        <v>Trsf</v>
      </c>
      <c r="S598" s="1" t="s">
        <v>668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up'!$A$2:$C$64,2,FALSE)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up'!$A$2:$C$64,3,FALSE)</f>
        <v>Cash</v>
      </c>
      <c r="J599" s="5">
        <f>VLOOKUP(F599,'Set up'!$A$2:$D$64,4,FALSE)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up'!$A$2:$E$64,5,FALSE)</f>
        <v>Trsf</v>
      </c>
      <c r="S599" s="1" t="s">
        <v>668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up'!$A$2:$C$64,2,FALSE)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up'!$A$2:$C$64,3,FALSE)</f>
        <v>120</v>
      </c>
      <c r="J600" s="5">
        <f>VLOOKUP(F600,'Set up'!$A$2:$D$64,4,FALSE)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up'!$A$2:$E$64,5,FALSE)</f>
        <v>Trsf</v>
      </c>
      <c r="S600" s="1" t="s">
        <v>853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up'!$A$2:$C$64,2,FALSE)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up'!$A$2:$C$64,3,FALSE)</f>
        <v>120</v>
      </c>
      <c r="J601" s="5">
        <f>VLOOKUP(F601,'Set up'!$A$2:$D$64,4,FALSE)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up'!$A$2:$E$64,5,FALSE)</f>
        <v>Trsf</v>
      </c>
      <c r="S601" s="1" t="s">
        <v>853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up'!$A$2:$C$64,2,FALSE)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up'!$A$2:$C$64,3,FALSE)</f>
        <v>120</v>
      </c>
      <c r="J602" s="5">
        <f>VLOOKUP(F602,'Set up'!$A$2:$D$64,4,FALSE)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up'!$A$2:$E$64,5,FALSE)</f>
        <v>Trsf</v>
      </c>
      <c r="S602" s="1" t="s">
        <v>853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up'!$A$2:$C$64,2,FALSE)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up'!$A$2:$C$64,3,FALSE)</f>
        <v>Cash</v>
      </c>
      <c r="J603" s="5">
        <f>VLOOKUP(F603,'Set up'!$A$2:$D$64,4,FALSE)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up'!$A$2:$E$64,5,FALSE)</f>
        <v>Trsf</v>
      </c>
      <c r="S603" s="1" t="s">
        <v>668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up'!$A$2:$C$64,2,FALSE)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up'!$A$2:$C$64,3,FALSE)</f>
        <v>Cash</v>
      </c>
      <c r="J604" s="5">
        <f>VLOOKUP(F604,'Set up'!$A$2:$D$64,4,FALSE)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up'!$A$2:$E$64,5,FALSE)</f>
        <v>Trsf</v>
      </c>
      <c r="S604" s="1" t="s">
        <v>802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up'!$A$2:$C$64,2,FALSE)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up'!$A$2:$C$64,3,FALSE)</f>
        <v>Cash</v>
      </c>
      <c r="J605" s="5">
        <f>VLOOKUP(F605,'Set up'!$A$2:$D$64,4,FALSE)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up'!$A$2:$E$64,5,FALSE)</f>
        <v>Trsf</v>
      </c>
      <c r="S605" s="1" t="s">
        <v>802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up'!$A$2:$C$64,2,FALSE)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up'!$A$2:$C$64,3,FALSE)</f>
        <v>Cash</v>
      </c>
      <c r="J606" s="5">
        <f>VLOOKUP(F606,'Set up'!$A$2:$D$64,4,FALSE)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up'!$A$2:$E$64,5,FALSE)</f>
        <v>Trsf</v>
      </c>
      <c r="S606" s="1" t="s">
        <v>802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up'!$A$2:$C$64,2,FALSE)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up'!$A$2:$C$64,3,FALSE)</f>
        <v>Cash</v>
      </c>
      <c r="J607" s="5">
        <f>VLOOKUP(F607,'Set up'!$A$2:$D$64,4,FALSE)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up'!$A$2:$E$64,5,FALSE)</f>
        <v>Trsf</v>
      </c>
      <c r="S607" s="1" t="s">
        <v>802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up'!$A$2:$C$64,2,FALSE)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up'!$A$2:$C$64,3,FALSE)</f>
        <v>Cash</v>
      </c>
      <c r="J608" s="5">
        <f>VLOOKUP(F608,'Set up'!$A$2:$D$64,4,FALSE)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up'!$A$2:$E$64,5,FALSE)</f>
        <v>Trsf</v>
      </c>
      <c r="S608" s="1" t="s">
        <v>668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up'!$A$2:$C$64,2,FALSE)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up'!$A$2:$C$64,3,FALSE)</f>
        <v>Cash</v>
      </c>
      <c r="J609" s="5">
        <f>VLOOKUP(F609,'Set up'!$A$2:$D$64,4,FALSE)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up'!$A$2:$E$64,5,FALSE)</f>
        <v>Chq</v>
      </c>
      <c r="S609" s="1" t="s">
        <v>746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up'!$A$2:$C$64,2,FALSE)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up'!$A$2:$C$64,3,FALSE)</f>
        <v>Cash</v>
      </c>
      <c r="J610" s="5">
        <f>VLOOKUP(F610,'Set up'!$A$2:$D$64,4,FALSE)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up'!$A$2:$E$64,5,FALSE)</f>
        <v>Trsf</v>
      </c>
      <c r="S610" s="1" t="s">
        <v>823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up'!$A$2:$C$64,2,FALSE)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up'!$A$2:$C$64,3,FALSE)</f>
        <v>Cash</v>
      </c>
      <c r="J611" s="5">
        <f>VLOOKUP(F611,'Set up'!$A$2:$D$64,4,FALSE)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up'!$A$2:$E$64,5,FALSE)</f>
        <v>Trsf</v>
      </c>
      <c r="S611" s="1" t="s">
        <v>822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up'!$A$2:$C$64,2,FALSE)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up'!$A$2:$C$64,3,FALSE)</f>
        <v>Cash</v>
      </c>
      <c r="J612" s="5">
        <f>VLOOKUP(F612,'Set up'!$A$2:$D$64,4,FALSE)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up'!$A$2:$E$64,5,FALSE)</f>
        <v>Trsf</v>
      </c>
      <c r="S612" s="1" t="s">
        <v>822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up'!$A$2:$C$64,2,FALSE)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up'!$A$2:$C$64,3,FALSE)</f>
        <v>120</v>
      </c>
      <c r="J613" s="5">
        <f>VLOOKUP(F613,'Set up'!$A$2:$D$64,4,FALSE)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up'!$A$2:$E$64,5,FALSE)</f>
        <v>Trsf</v>
      </c>
      <c r="S613" s="1" t="s">
        <v>853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up'!$A$2:$C$64,2,FALSE)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up'!$A$2:$C$64,3,FALSE)</f>
        <v>120</v>
      </c>
      <c r="J614" s="5">
        <f>VLOOKUP(F614,'Set up'!$A$2:$D$64,4,FALSE)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up'!$A$2:$E$64,5,FALSE)</f>
        <v>Trsf</v>
      </c>
      <c r="S614" s="1" t="s">
        <v>853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up'!$A$2:$C$64,2,FALSE)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up'!$A$2:$C$64,3,FALSE)</f>
        <v>120</v>
      </c>
      <c r="J615" s="5">
        <f>VLOOKUP(F615,'Set up'!$A$2:$D$64,4,FALSE)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up'!$A$2:$E$64,5,FALSE)</f>
        <v>Trsf</v>
      </c>
      <c r="S615" s="1" t="s">
        <v>853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up'!$A$2:$C$64,2,FALSE)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up'!$A$2:$C$64,3,FALSE)</f>
        <v>Cash</v>
      </c>
      <c r="J616" s="5">
        <f>VLOOKUP(F616,'Set up'!$A$2:$D$64,4,FALSE)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up'!$A$2:$E$64,5,FALSE)</f>
        <v>Trsf</v>
      </c>
      <c r="S616" s="1" t="s">
        <v>822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up'!$A$2:$C$64,2,FALSE)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up'!$A$2:$C$64,3,FALSE)</f>
        <v>Cash</v>
      </c>
      <c r="J617" s="5">
        <f>VLOOKUP(F617,'Set up'!$A$2:$D$64,4,FALSE)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up'!$A$2:$E$64,5,FALSE)</f>
        <v>Trsf</v>
      </c>
      <c r="S617" s="1" t="s">
        <v>825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up'!$A$2:$C$64,2,FALSE)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up'!$A$2:$C$64,3,FALSE)</f>
        <v>Cash</v>
      </c>
      <c r="J618" s="5">
        <f>VLOOKUP(F618,'Set up'!$A$2:$D$64,4,FALSE)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up'!$A$2:$E$64,5,FALSE)</f>
        <v>Trsf</v>
      </c>
      <c r="S618" s="1" t="s">
        <v>824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up'!$A$2:$C$64,2,FALSE)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up'!$A$2:$C$64,3,FALSE)</f>
        <v>Cash</v>
      </c>
      <c r="J619" s="5">
        <f>VLOOKUP(F619,'Set up'!$A$2:$D$64,4,FALSE)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up'!$A$2:$E$64,5,FALSE)</f>
        <v>Trsf</v>
      </c>
      <c r="S619" s="1" t="s">
        <v>824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up'!$A$2:$C$64,2,FALSE)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up'!$A$2:$C$64,3,FALSE)</f>
        <v>Cash</v>
      </c>
      <c r="J620" s="5">
        <f>VLOOKUP(F620,'Set up'!$A$2:$D$64,4,FALSE)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up'!$A$2:$E$64,5,FALSE)</f>
        <v>Trsf</v>
      </c>
      <c r="S620" s="1" t="s">
        <v>824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up'!$A$2:$C$64,2,FALSE)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up'!$A$2:$C$64,3,FALSE)</f>
        <v>Cash</v>
      </c>
      <c r="J621" s="5">
        <f>VLOOKUP(F621,'Set up'!$A$2:$D$64,4,FALSE)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up'!$A$2:$E$64,5,FALSE)</f>
        <v>Trsf</v>
      </c>
      <c r="S621" s="1" t="s">
        <v>803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up'!$A$2:$C$64,2,FALSE)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up'!$A$2:$C$64,3,FALSE)</f>
        <v>Cash</v>
      </c>
      <c r="J622" s="5">
        <f>VLOOKUP(F622,'Set up'!$A$2:$D$64,4,FALSE)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up'!$A$2:$E$64,5,FALSE)</f>
        <v>Trsf</v>
      </c>
      <c r="S622" s="1" t="s">
        <v>839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up'!$A$2:$C$64,2,FALSE)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up'!$A$2:$C$64,3,FALSE)</f>
        <v>Cash</v>
      </c>
      <c r="J623" s="5">
        <f>VLOOKUP(F623,'Set up'!$A$2:$D$64,4,FALSE)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up'!$A$2:$E$64,5,FALSE)</f>
        <v>Trsf</v>
      </c>
      <c r="S623" s="1" t="s">
        <v>838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up'!$A$2:$C$64,2,FALSE)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up'!$A$2:$C$64,3,FALSE)</f>
        <v>Cash</v>
      </c>
      <c r="J624" s="5">
        <f>VLOOKUP(F624,'Set up'!$A$2:$D$64,4,FALSE)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up'!$A$2:$E$64,5,FALSE)</f>
        <v>Trsf</v>
      </c>
      <c r="S624" s="1" t="s">
        <v>838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up'!$A$2:$C$64,2,FALSE)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up'!$A$2:$C$64,3,FALSE)</f>
        <v>Cash</v>
      </c>
      <c r="J625" s="5">
        <f>VLOOKUP(F625,'Set up'!$A$2:$D$64,4,FALSE)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up'!$A$2:$E$64,5,FALSE)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up'!$A$2:$C$64,2,FALSE)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up'!$A$2:$C$64,3,FALSE)</f>
        <v>Cash</v>
      </c>
      <c r="J626" s="5">
        <f>VLOOKUP(F626,'Set up'!$A$2:$D$64,4,FALSE)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up'!$A$2:$E$64,5,FALSE)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up'!$A$2:$C$64,2,FALSE)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up'!$A$2:$C$64,3,FALSE)</f>
        <v>Cash</v>
      </c>
      <c r="J627" s="5">
        <f>VLOOKUP(F627,'Set up'!$A$2:$D$64,4,FALSE)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up'!$A$2:$E$64,5,FALSE)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up'!$A$2:$C$64,2,FALSE)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up'!$A$2:$C$64,3,FALSE)</f>
        <v>Cash</v>
      </c>
      <c r="J628" s="5">
        <f>VLOOKUP(F628,'Set up'!$A$2:$D$64,4,FALSE)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up'!$A$2:$E$64,5,FALSE)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up'!$A$2:$C$64,2,FALSE)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up'!$A$2:$C$64,3,FALSE)</f>
        <v>Cash</v>
      </c>
      <c r="J629" s="5">
        <f>VLOOKUP(F629,'Set up'!$A$2:$D$64,4,FALSE)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up'!$A$2:$E$64,5,FALSE)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up'!$A$2:$C$64,2,FALSE)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up'!$A$2:$C$64,3,FALSE)</f>
        <v>Cash</v>
      </c>
      <c r="J630" s="5">
        <f>VLOOKUP(F630,'Set up'!$A$2:$D$64,4,FALSE)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up'!$A$2:$E$64,5,FALSE)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up'!$A$2:$C$64,2,FALSE)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up'!$A$2:$C$64,3,FALSE)</f>
        <v>Cash</v>
      </c>
      <c r="J631" s="5">
        <f>VLOOKUP(F631,'Set up'!$A$2:$D$64,4,FALSE)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up'!$A$2:$E$64,5,FALSE)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up'!$A$2:$C$64,2,FALSE)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up'!$A$2:$C$64,3,FALSE)</f>
        <v>Cash</v>
      </c>
      <c r="J632" s="5">
        <f>VLOOKUP(F632,'Set up'!$A$2:$D$64,4,FALSE)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up'!$A$2:$E$64,5,FALSE)</f>
        <v>Chq</v>
      </c>
      <c r="S632" s="1" t="s">
        <v>746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up'!$A$2:$C$64,2,FALSE)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up'!$A$2:$C$64,3,FALSE)</f>
        <v>Cash</v>
      </c>
      <c r="J633" s="5">
        <f>VLOOKUP(F633,'Set up'!$A$2:$D$64,4,FALSE)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up'!$A$2:$E$64,5,FALSE)</f>
        <v>Trsf</v>
      </c>
      <c r="S633" s="1" t="s">
        <v>838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up'!$A$2:$C$64,2,FALSE)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up'!$A$2:$C$64,3,FALSE)</f>
        <v>Cash</v>
      </c>
      <c r="J634" s="5">
        <f>VLOOKUP(F634,'Set up'!$A$2:$D$64,4,FALSE)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up'!$A$2:$E$64,5,FALSE)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up'!$A$2:$C$64,2,FALSE)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up'!$A$2:$C$64,3,FALSE)</f>
        <v>Cash</v>
      </c>
      <c r="J635" s="5">
        <f>VLOOKUP(F635,'Set up'!$A$2:$D$64,4,FALSE)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up'!$A$2:$E$64,5,FALSE)</f>
        <v>Trsf</v>
      </c>
      <c r="S635" s="1" t="s">
        <v>838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up'!$A$2:$C$64,2,FALSE)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up'!$A$2:$C$64,3,FALSE)</f>
        <v>Cash</v>
      </c>
      <c r="J636" s="5">
        <f>VLOOKUP(F636,'Set up'!$A$2:$D$64,4,FALSE)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up'!$A$2:$E$64,5,FALSE)</f>
        <v>Trsf</v>
      </c>
      <c r="S636" s="1" t="s">
        <v>838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up'!$A$2:$C$64,2,FALSE)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up'!$A$2:$C$64,3,FALSE)</f>
        <v>Cash</v>
      </c>
      <c r="J637" s="5">
        <f>VLOOKUP(F637,'Set up'!$A$2:$D$64,4,FALSE)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up'!$A$2:$E$64,5,FALSE)</f>
        <v>Trsf</v>
      </c>
      <c r="S637" s="1" t="s">
        <v>838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up'!$A$2:$C$64,2,FALSE)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up'!$A$2:$C$64,3,FALSE)</f>
        <v>Cash</v>
      </c>
      <c r="J638" s="5">
        <f>VLOOKUP(F638,'Set up'!$A$2:$D$64,4,FALSE)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up'!$A$2:$E$64,5,FALSE)</f>
        <v>Trsf</v>
      </c>
      <c r="S638" s="1" t="s">
        <v>838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up'!$A$2:$C$64,2,FALSE)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up'!$A$2:$C$64,3,FALSE)</f>
        <v>Cash</v>
      </c>
      <c r="J639" s="5">
        <f>VLOOKUP(F639,'Set up'!$A$2:$D$64,4,FALSE)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up'!$A$2:$E$64,5,FALSE)</f>
        <v>Trsf</v>
      </c>
      <c r="S639" s="1" t="s">
        <v>838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up'!$A$2:$C$64,2,FALSE)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up'!$A$2:$C$64,3,FALSE)</f>
        <v>Cash</v>
      </c>
      <c r="J640" s="5">
        <f>VLOOKUP(F640,'Set up'!$A$2:$D$64,4,FALSE)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up'!$A$2:$E$64,5,FALSE)</f>
        <v>Trsf</v>
      </c>
      <c r="S640" s="1" t="s">
        <v>848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up'!$A$2:$C$64,2,FALSE)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up'!$A$2:$C$64,3,FALSE)</f>
        <v>Cash</v>
      </c>
      <c r="J641" s="5">
        <f>VLOOKUP(F641,'Set up'!$A$2:$D$64,4,FALSE)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up'!$A$2:$E$64,5,FALSE)</f>
        <v>Trsf</v>
      </c>
      <c r="S641" s="1" t="s">
        <v>881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up'!$A$2:$C$64,2,FALSE)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up'!$A$2:$C$64,3,FALSE)</f>
        <v>Cash</v>
      </c>
      <c r="J642" s="5">
        <f>VLOOKUP(F642,'Set up'!$A$2:$D$64,4,FALSE)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up'!$A$2:$E$64,5,FALSE)</f>
        <v>Trsf</v>
      </c>
      <c r="S642" s="1" t="s">
        <v>672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up'!$A$2:$C$64,2,FALSE)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up'!$A$2:$C$64,3,FALSE)</f>
        <v>Cash</v>
      </c>
      <c r="J643" s="5">
        <f>VLOOKUP(F643,'Set up'!$A$2:$D$64,4,FALSE)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up'!$A$2:$E$64,5,FALSE)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up'!$A$2:$C$64,2,FALSE)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up'!$A$2:$C$64,3,FALSE)</f>
        <v>Cash</v>
      </c>
      <c r="J644" s="5">
        <f>VLOOKUP(F644,'Set up'!$A$2:$D$64,4,FALSE)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up'!$A$2:$E$64,5,FALSE)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up'!$A$2:$C$64,2,FALSE)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up'!$A$2:$C$64,3,FALSE)</f>
        <v>Cash</v>
      </c>
      <c r="J645" s="5">
        <f>VLOOKUP(F645,'Set up'!$A$2:$D$64,4,FALSE)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up'!$A$2:$E$64,5,FALSE)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up'!$A$2:$C$64,2,FALSE)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up'!$A$2:$C$64,3,FALSE)</f>
        <v>Cash</v>
      </c>
      <c r="J646" s="5">
        <f>VLOOKUP(F646,'Set up'!$A$2:$D$64,4,FALSE)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up'!$A$2:$E$64,5,FALSE)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up'!$A$2:$C$64,2,FALSE)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up'!$A$2:$C$64,3,FALSE)</f>
        <v>Cash</v>
      </c>
      <c r="J647" s="5">
        <f>VLOOKUP(F647,'Set up'!$A$2:$D$64,4,FALSE)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up'!$A$2:$E$64,5,FALSE)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up'!$A$2:$C$64,2,FALSE)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up'!$A$2:$C$64,3,FALSE)</f>
        <v>Cash</v>
      </c>
      <c r="J648" s="5">
        <f>VLOOKUP(F648,'Set up'!$A$2:$D$64,4,FALSE)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up'!$A$2:$E$64,5,FALSE)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up'!$A$2:$C$64,2,FALSE)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up'!$A$2:$C$64,3,FALSE)</f>
        <v>Cash</v>
      </c>
      <c r="J649" s="5">
        <f>VLOOKUP(F649,'Set up'!$A$2:$D$64,4,FALSE)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up'!$A$2:$E$64,5,FALSE)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up'!$A$2:$C$64,2,FALSE)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up'!$A$2:$C$64,3,FALSE)</f>
        <v>Cash</v>
      </c>
      <c r="J650" s="5">
        <f>VLOOKUP(F650,'Set up'!$A$2:$D$64,4,FALSE)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up'!$A$2:$E$64,5,FALSE)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up'!$A$2:$C$64,2,FALSE)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up'!$A$2:$C$64,3,FALSE)</f>
        <v>Cash</v>
      </c>
      <c r="J651" s="5">
        <f>VLOOKUP(F651,'Set up'!$A$2:$D$64,4,FALSE)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up'!$A$2:$E$64,5,FALSE)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up'!$A$2:$C$64,2,FALSE)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up'!$A$2:$C$64,3,FALSE)</f>
        <v>Cash</v>
      </c>
      <c r="J652" s="5">
        <f>VLOOKUP(F652,'Set up'!$A$2:$D$64,4,FALSE)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up'!$A$2:$E$64,5,FALSE)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up'!$A$2:$C$64,2,FALSE)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up'!$A$2:$C$64,3,FALSE)</f>
        <v>Cash</v>
      </c>
      <c r="J653" s="5">
        <f>VLOOKUP(F653,'Set up'!$A$2:$D$64,4,FALSE)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up'!$A$2:$E$64,5,FALSE)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up'!$A$2:$C$64,2,FALSE)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up'!$A$2:$C$64,3,FALSE)</f>
        <v>Cash</v>
      </c>
      <c r="J654" s="5">
        <f>VLOOKUP(F654,'Set up'!$A$2:$D$64,4,FALSE)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up'!$A$2:$E$64,5,FALSE)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up'!$A$2:$C$64,2,FALSE)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up'!$A$2:$C$64,3,FALSE)</f>
        <v>Cash</v>
      </c>
      <c r="J655" s="5">
        <f>VLOOKUP(F655,'Set up'!$A$2:$D$64,4,FALSE)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up'!$A$2:$E$64,5,FALSE)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up'!$A$2:$C$64,2,FALSE)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up'!$A$2:$C$64,3,FALSE)</f>
        <v>Cash</v>
      </c>
      <c r="J656" s="5">
        <f>VLOOKUP(F656,'Set up'!$A$2:$D$64,4,FALSE)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up'!$A$2:$E$64,5,FALSE)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up'!$A$2:$C$64,2,FALSE)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up'!$A$2:$C$64,3,FALSE)</f>
        <v>Cash</v>
      </c>
      <c r="J657" s="5">
        <f>VLOOKUP(F657,'Set up'!$A$2:$D$64,4,FALSE)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up'!$A$2:$E$64,5,FALSE)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up'!$A$2:$C$64,2,FALSE)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up'!$A$2:$C$64,3,FALSE)</f>
        <v>Cash</v>
      </c>
      <c r="J658" s="5">
        <f>VLOOKUP(F658,'Set up'!$A$2:$D$64,4,FALSE)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up'!$A$2:$E$64,5,FALSE)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up'!$A$2:$C$64,2,FALSE)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up'!$A$2:$C$64,3,FALSE)</f>
        <v>Cash</v>
      </c>
      <c r="J659" s="5">
        <f>VLOOKUP(F659,'Set up'!$A$2:$D$64,4,FALSE)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up'!$A$2:$E$64,5,FALSE)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up'!$A$2:$C$64,2,FALSE)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up'!$A$2:$C$64,3,FALSE)</f>
        <v>Cash</v>
      </c>
      <c r="J660" s="5">
        <f>VLOOKUP(F660,'Set up'!$A$2:$D$64,4,FALSE)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up'!$A$2:$E$64,5,FALSE)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up'!$A$2:$C$64,2,FALSE)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up'!$A$2:$C$64,3,FALSE)</f>
        <v>Cash</v>
      </c>
      <c r="J661" s="5">
        <f>VLOOKUP(F661,'Set up'!$A$2:$D$64,4,FALSE)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up'!$A$2:$E$64,5,FALSE)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up'!$A$2:$C$64,2,FALSE)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up'!$A$2:$C$64,3,FALSE)</f>
        <v>Cash</v>
      </c>
      <c r="J662" s="5">
        <f>VLOOKUP(F662,'Set up'!$A$2:$D$64,4,FALSE)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up'!$A$2:$E$64,5,FALSE)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up'!$A$2:$C$64,2,FALSE)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up'!$A$2:$C$64,3,FALSE)</f>
        <v>Cash</v>
      </c>
      <c r="J663" s="5">
        <f>VLOOKUP(F663,'Set up'!$A$2:$D$64,4,FALSE)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up'!$A$2:$E$64,5,FALSE)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up'!$A$2:$C$64,2,FALSE)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up'!$A$2:$C$64,3,FALSE)</f>
        <v>Cash</v>
      </c>
      <c r="J664" s="5">
        <f>VLOOKUP(F664,'Set up'!$A$2:$D$64,4,FALSE)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up'!$A$2:$E$64,5,FALSE)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up'!$A$2:$C$64,2,FALSE)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up'!$A$2:$C$64,3,FALSE)</f>
        <v>Cash</v>
      </c>
      <c r="J665" s="5">
        <f>VLOOKUP(F665,'Set up'!$A$2:$D$64,4,FALSE)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up'!$A$2:$E$64,5,FALSE)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up'!$A$2:$C$64,2,FALSE)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up'!$A$2:$C$64,3,FALSE)</f>
        <v>Cash</v>
      </c>
      <c r="J666" s="5">
        <f>VLOOKUP(F666,'Set up'!$A$2:$D$64,4,FALSE)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up'!$A$2:$E$64,5,FALSE)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up'!$A$2:$C$64,2,FALSE)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up'!$A$2:$C$64,3,FALSE)</f>
        <v>Cash</v>
      </c>
      <c r="J667" s="5">
        <f>VLOOKUP(F667,'Set up'!$A$2:$D$64,4,FALSE)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up'!$A$2:$E$64,5,FALSE)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up'!$A$2:$C$64,2,FALSE)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up'!$A$2:$C$64,3,FALSE)</f>
        <v>Cash</v>
      </c>
      <c r="J668" s="5">
        <f>VLOOKUP(F668,'Set up'!$A$2:$D$64,4,FALSE)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up'!$A$2:$E$64,5,FALSE)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up'!$A$2:$C$64,2,FALSE)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up'!$A$2:$C$64,3,FALSE)</f>
        <v>Cash</v>
      </c>
      <c r="J669" s="5">
        <f>VLOOKUP(F669,'Set up'!$A$2:$D$64,4,FALSE)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up'!$A$2:$E$64,5,FALSE)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up'!$A$2:$C$64,2,FALSE)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up'!$A$2:$C$64,3,FALSE)</f>
        <v>Cash</v>
      </c>
      <c r="J670" s="5">
        <f>VLOOKUP(F670,'Set up'!$A$2:$D$64,4,FALSE)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up'!$A$2:$E$64,5,FALSE)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up'!$A$2:$C$64,2,FALSE)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up'!$A$2:$C$64,3,FALSE)</f>
        <v>Cash</v>
      </c>
      <c r="J671" s="5">
        <f>VLOOKUP(F671,'Set up'!$A$2:$D$64,4,FALSE)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up'!$A$2:$E$64,5,FALSE)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up'!$A$2:$C$64,2,FALSE)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up'!$A$2:$C$64,3,FALSE)</f>
        <v>Cash</v>
      </c>
      <c r="J672" s="5">
        <f>VLOOKUP(F672,'Set up'!$A$2:$D$64,4,FALSE)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up'!$A$2:$E$64,5,FALSE)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up'!$A$2:$C$64,2,FALSE)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up'!$A$2:$C$64,3,FALSE)</f>
        <v>Cash</v>
      </c>
      <c r="J673" s="5">
        <f>VLOOKUP(F673,'Set up'!$A$2:$D$64,4,FALSE)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up'!$A$2:$E$64,5,FALSE)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up'!$A$2:$C$64,2,FALSE)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up'!$A$2:$C$64,3,FALSE)</f>
        <v>Cash</v>
      </c>
      <c r="J674" s="5">
        <f>VLOOKUP(F674,'Set up'!$A$2:$D$64,4,FALSE)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up'!$A$2:$E$64,5,FALSE)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up'!$A$2:$C$64,2,FALSE)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up'!$A$2:$C$64,3,FALSE)</f>
        <v>Cash</v>
      </c>
      <c r="J675" s="5">
        <f>VLOOKUP(F675,'Set up'!$A$2:$D$64,4,FALSE)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up'!$A$2:$E$64,5,FALSE)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up'!$A$2:$C$64,2,FALSE)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up'!$A$2:$C$64,3,FALSE)</f>
        <v>Cash</v>
      </c>
      <c r="J676" s="5">
        <f>VLOOKUP(F676,'Set up'!$A$2:$D$64,4,FALSE)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up'!$A$2:$E$64,5,FALSE)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up'!$A$2:$C$64,2,FALSE)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up'!$A$2:$C$64,3,FALSE)</f>
        <v>45</v>
      </c>
      <c r="J677" s="5">
        <f>VLOOKUP(F677,'Set up'!$A$2:$D$64,4,FALSE)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up'!$A$2:$E$64,5,FALSE)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up'!$A$2:$C$64,2,FALSE)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up'!$A$2:$C$64,3,FALSE)</f>
        <v>45</v>
      </c>
      <c r="J678" s="5">
        <f>VLOOKUP(F678,'Set up'!$A$2:$D$64,4,FALSE)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up'!$A$2:$E$64,5,FALSE)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up'!$A$2:$C$64,2,FALSE)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up'!$A$2:$C$64,3,FALSE)</f>
        <v>45</v>
      </c>
      <c r="J679" s="5">
        <f>VLOOKUP(F679,'Set up'!$A$2:$D$64,4,FALSE)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up'!$A$2:$E$64,5,FALSE)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up'!$A$2:$C$64,2,FALSE)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up'!$A$2:$C$64,3,FALSE)</f>
        <v>45</v>
      </c>
      <c r="J680" s="5">
        <f>VLOOKUP(F680,'Set up'!$A$2:$D$64,4,FALSE)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up'!$A$2:$E$64,5,FALSE)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up'!$A$2:$C$64,2,FALSE)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up'!$A$2:$C$64,3,FALSE)</f>
        <v>60</v>
      </c>
      <c r="J681" s="5">
        <f>VLOOKUP(F681,'Set up'!$A$2:$D$64,4,FALSE)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up'!$A$2:$E$64,5,FALSE)</f>
        <v>Chq</v>
      </c>
      <c r="S681" s="1" t="s">
        <v>923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up'!$A$2:$C$64,2,FALSE)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up'!$A$2:$C$64,3,FALSE)</f>
        <v>60</v>
      </c>
      <c r="J682" s="5">
        <f>VLOOKUP(F682,'Set up'!$A$2:$D$64,4,FALSE)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up'!$A$2:$E$64,5,FALSE)</f>
        <v>Chq</v>
      </c>
      <c r="S682" s="1" t="s">
        <v>923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up'!$A$2:$C$64,2,FALSE)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up'!$A$2:$C$64,3,FALSE)</f>
        <v>60</v>
      </c>
      <c r="J683" s="5">
        <f>VLOOKUP(F683,'Set up'!$A$2:$D$64,4,FALSE)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up'!$A$2:$E$64,5,FALSE)</f>
        <v>Chq</v>
      </c>
      <c r="S683" s="1" t="s">
        <v>923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up'!$A$2:$C$64,2,FALSE)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up'!$A$2:$C$64,3,FALSE)</f>
        <v>Cash</v>
      </c>
      <c r="J684" s="5">
        <f>VLOOKUP(F684,'Set up'!$A$2:$D$64,4,FALSE)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up'!$A$2:$E$64,5,FALSE)</f>
        <v>Trsf</v>
      </c>
      <c r="S684" s="1" t="s">
        <v>965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up'!$A$2:$C$64,2,FALSE)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up'!$A$2:$C$64,3,FALSE)</f>
        <v>Cash</v>
      </c>
      <c r="J685" s="5">
        <f>VLOOKUP(F685,'Set up'!$A$2:$D$64,4,FALSE)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up'!$A$2:$E$64,5,FALSE)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up'!$A$2:$C$64,2,FALSE)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up'!$A$2:$C$64,3,FALSE)</f>
        <v>Cash</v>
      </c>
      <c r="J686" s="5">
        <f>VLOOKUP(F686,'Set up'!$A$2:$D$64,4,FALSE)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up'!$A$2:$E$64,5,FALSE)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up'!$A$2:$C$64,2,FALSE)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up'!$A$2:$C$64,3,FALSE)</f>
        <v>Cash</v>
      </c>
      <c r="J687" s="5">
        <f>VLOOKUP(F687,'Set up'!$A$2:$D$64,4,FALSE)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up'!$A$2:$E$64,5,FALSE)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up'!$A$2:$C$64,2,FALSE)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up'!$A$2:$C$64,3,FALSE)</f>
        <v>Cash</v>
      </c>
      <c r="J688" s="5">
        <f>VLOOKUP(F688,'Set up'!$A$2:$D$64,4,FALSE)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up'!$A$2:$E$64,5,FALSE)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up'!$A$2:$C$64,2,FALSE)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up'!$A$2:$C$64,3,FALSE)</f>
        <v>Cash</v>
      </c>
      <c r="J689" s="5">
        <f>VLOOKUP(F689,'Set up'!$A$2:$D$64,4,FALSE)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up'!$A$2:$E$64,5,FALSE)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up'!$A$2:$C$64,2,FALSE)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up'!$A$2:$C$64,3,FALSE)</f>
        <v>Cash</v>
      </c>
      <c r="J690" s="5">
        <f>VLOOKUP(F690,'Set up'!$A$2:$D$64,4,FALSE)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up'!$A$2:$E$64,5,FALSE)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up'!$A$2:$C$64,2,FALSE)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up'!$A$2:$C$64,3,FALSE)</f>
        <v>Cash</v>
      </c>
      <c r="J691" s="5">
        <f>VLOOKUP(F691,'Set up'!$A$2:$D$64,4,FALSE)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up'!$A$2:$E$64,5,FALSE)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up'!$A$2:$C$64,2,FALSE)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up'!$A$2:$C$64,3,FALSE)</f>
        <v>Cash</v>
      </c>
      <c r="J692" s="5">
        <f>VLOOKUP(F692,'Set up'!$A$2:$D$64,4,FALSE)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up'!$A$2:$E$64,5,FALSE)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up'!$A$2:$C$64,2,FALSE)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up'!$A$2:$C$64,3,FALSE)</f>
        <v>Cash</v>
      </c>
      <c r="J693" s="5">
        <f>VLOOKUP(F693,'Set up'!$A$2:$D$64,4,FALSE)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up'!$A$2:$E$64,5,FALSE)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up'!$A$2:$C$64,2,FALSE)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up'!$A$2:$C$64,3,FALSE)</f>
        <v>Cash</v>
      </c>
      <c r="J694" s="5">
        <f>VLOOKUP(F694,'Set up'!$A$2:$D$64,4,FALSE)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up'!$A$2:$E$64,5,FALSE)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up'!$A$2:$C$64,2,FALSE)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up'!$A$2:$C$64,3,FALSE)</f>
        <v>Cash</v>
      </c>
      <c r="J695" s="5">
        <f>VLOOKUP(F695,'Set up'!$A$2:$D$64,4,FALSE)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up'!$A$2:$E$64,5,FALSE)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up'!$A$2:$C$64,2,FALSE)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up'!$A$2:$C$64,3,FALSE)</f>
        <v>Cash</v>
      </c>
      <c r="J696" s="5">
        <f>VLOOKUP(F696,'Set up'!$A$2:$D$64,4,FALSE)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up'!$A$2:$E$64,5,FALSE)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up'!$A$2:$C$64,2,FALSE)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up'!$A$2:$C$64,3,FALSE)</f>
        <v>Cash</v>
      </c>
      <c r="J697" s="5">
        <f>VLOOKUP(F697,'Set up'!$A$2:$D$64,4,FALSE)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up'!$A$2:$E$64,5,FALSE)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up'!$A$2:$C$64,2,FALSE)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up'!$A$2:$C$64,3,FALSE)</f>
        <v>Cash</v>
      </c>
      <c r="J698" s="5">
        <f>VLOOKUP(F698,'Set up'!$A$2:$D$64,4,FALSE)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up'!$A$2:$E$64,5,FALSE)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up'!$A$2:$C$64,2,FALSE)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up'!$A$2:$C$64,3,FALSE)</f>
        <v>Cash</v>
      </c>
      <c r="J699" s="5">
        <f>VLOOKUP(F699,'Set up'!$A$2:$D$64,4,FALSE)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up'!$A$2:$E$64,5,FALSE)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up'!$A$2:$C$64,2,FALSE)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up'!$A$2:$C$64,3,FALSE)</f>
        <v>Cash</v>
      </c>
      <c r="J700" s="5">
        <f>VLOOKUP(F700,'Set up'!$A$2:$D$64,4,FALSE)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up'!$A$2:$E$64,5,FALSE)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up'!$A$2:$C$64,2,FALSE)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up'!$A$2:$C$64,3,FALSE)</f>
        <v>Cash</v>
      </c>
      <c r="J701" s="5">
        <f>VLOOKUP(F701,'Set up'!$A$2:$D$64,4,FALSE)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up'!$A$2:$E$64,5,FALSE)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up'!$A$2:$C$64,2,FALSE)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up'!$A$2:$C$64,3,FALSE)</f>
        <v>Cash</v>
      </c>
      <c r="J702" s="5">
        <f>VLOOKUP(F702,'Set up'!$A$2:$D$64,4,FALSE)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up'!$A$2:$E$64,5,FALSE)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up'!$A$2:$C$64,2,FALSE)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up'!$A$2:$C$64,3,FALSE)</f>
        <v>Cash</v>
      </c>
      <c r="J703" s="5">
        <f>VLOOKUP(F703,'Set up'!$A$2:$D$64,4,FALSE)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up'!$A$2:$E$64,5,FALSE)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up'!$A$2:$C$64,2,FALSE)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up'!$A$2:$C$64,3,FALSE)</f>
        <v>Cash</v>
      </c>
      <c r="J704" s="5">
        <f>VLOOKUP(F704,'Set up'!$A$2:$D$64,4,FALSE)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up'!$A$2:$E$64,5,FALSE)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up'!$A$2:$C$64,2,FALSE)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up'!$A$2:$C$64,3,FALSE)</f>
        <v>Cash</v>
      </c>
      <c r="J705" s="5">
        <f>VLOOKUP(F705,'Set up'!$A$2:$D$64,4,FALSE)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up'!$A$2:$E$64,5,FALSE)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up'!$A$2:$C$64,2,FALSE)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up'!$A$2:$C$64,3,FALSE)</f>
        <v>Cash</v>
      </c>
      <c r="J706" s="5">
        <f>VLOOKUP(F706,'Set up'!$A$2:$D$64,4,FALSE)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up'!$A$2:$E$64,5,FALSE)</f>
        <v>Trsf</v>
      </c>
      <c r="S706" s="1" t="s">
        <v>970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up'!$A$2:$C$64,2,FALSE)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up'!$A$2:$C$64,3,FALSE)</f>
        <v>Cash</v>
      </c>
      <c r="J707" s="5">
        <f>VLOOKUP(F707,'Set up'!$A$2:$D$64,4,FALSE)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up'!$A$2:$E$64,5,FALSE)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up'!$A$2:$C$64,2,FALSE)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up'!$A$2:$C$64,3,FALSE)</f>
        <v>Cash</v>
      </c>
      <c r="J708" s="5">
        <f>VLOOKUP(F708,'Set up'!$A$2:$D$64,4,FALSE)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up'!$A$2:$E$64,5,FALSE)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up'!$A$2:$C$64,2,FALSE)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up'!$A$2:$C$64,3,FALSE)</f>
        <v>Cash</v>
      </c>
      <c r="J709" s="5">
        <f>VLOOKUP(F709,'Set up'!$A$2:$D$64,4,FALSE)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up'!$A$2:$E$64,5,FALSE)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up'!$A$2:$C$64,2,FALSE)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up'!$A$2:$C$64,3,FALSE)</f>
        <v>Cash</v>
      </c>
      <c r="J710" s="5">
        <f>VLOOKUP(F710,'Set up'!$A$2:$D$64,4,FALSE)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up'!$A$2:$E$64,5,FALSE)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up'!$A$2:$C$64,2,FALSE)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up'!$A$2:$C$64,3,FALSE)</f>
        <v>Cash</v>
      </c>
      <c r="J711" s="5">
        <f>VLOOKUP(F711,'Set up'!$A$2:$D$64,4,FALSE)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up'!$A$2:$E$64,5,FALSE)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up'!$A$2:$C$64,2,FALSE)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up'!$A$2:$C$64,3,FALSE)</f>
        <v>Cash</v>
      </c>
      <c r="J712" s="5">
        <f>VLOOKUP(F712,'Set up'!$A$2:$D$64,4,FALSE)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up'!$A$2:$E$64,5,FALSE)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up'!$A$2:$C$64,2,FALSE)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up'!$A$2:$C$64,3,FALSE)</f>
        <v>Cash</v>
      </c>
      <c r="J713" s="5">
        <f>VLOOKUP(F713,'Set up'!$A$2:$D$64,4,FALSE)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up'!$A$2:$E$64,5,FALSE)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up'!$A$2:$C$64,2,FALSE)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up'!$A$2:$C$64,3,FALSE)</f>
        <v>Cash</v>
      </c>
      <c r="J714" s="5">
        <f>VLOOKUP(F714,'Set up'!$A$2:$D$64,4,FALSE)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up'!$A$2:$E$64,5,FALSE)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up'!$A$2:$C$64,2,FALSE)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up'!$A$2:$C$64,3,FALSE)</f>
        <v>Cash</v>
      </c>
      <c r="J715" s="5">
        <f>VLOOKUP(F715,'Set up'!$A$2:$D$64,4,FALSE)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up'!$A$2:$E$64,5,FALSE)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up'!$A$2:$C$64,2,FALSE)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up'!$A$2:$C$64,3,FALSE)</f>
        <v>Cash</v>
      </c>
      <c r="J716" s="5">
        <f>VLOOKUP(F716,'Set up'!$A$2:$D$64,4,FALSE)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up'!$A$2:$E$64,5,FALSE)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up'!$A$2:$C$64,2,FALSE)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up'!$A$2:$C$64,3,FALSE)</f>
        <v>Cash</v>
      </c>
      <c r="J717" s="5">
        <f>VLOOKUP(F717,'Set up'!$A$2:$D$64,4,FALSE)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up'!$A$2:$E$64,5,FALSE)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up'!$A$2:$C$64,2,FALSE)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up'!$A$2:$C$64,3,FALSE)</f>
        <v>Cash</v>
      </c>
      <c r="J718" s="5">
        <f>VLOOKUP(F718,'Set up'!$A$2:$D$64,4,FALSE)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up'!$A$2:$E$64,5,FALSE)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up'!$A$2:$C$64,2,FALSE)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up'!$A$2:$C$64,3,FALSE)</f>
        <v>Cash</v>
      </c>
      <c r="J719" s="5">
        <f>VLOOKUP(F719,'Set up'!$A$2:$D$64,4,FALSE)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up'!$A$2:$E$64,5,FALSE)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up'!$A$2:$C$64,2,FALSE)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up'!$A$2:$C$64,3,FALSE)</f>
        <v>Cash</v>
      </c>
      <c r="J720" s="5">
        <f>VLOOKUP(F720,'Set up'!$A$2:$D$64,4,FALSE)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up'!$A$2:$E$64,5,FALSE)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up'!$A$2:$C$64,2,FALSE)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up'!$A$2:$C$64,3,FALSE)</f>
        <v>Cash</v>
      </c>
      <c r="J721" s="5">
        <f>VLOOKUP(F721,'Set up'!$A$2:$D$64,4,FALSE)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up'!$A$2:$E$64,5,FALSE)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up'!$A$2:$C$64,2,FALSE)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up'!$A$2:$C$64,3,FALSE)</f>
        <v>120</v>
      </c>
      <c r="J722" s="5">
        <f>VLOOKUP(F722,'Set up'!$A$2:$D$64,4,FALSE)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up'!$A$2:$E$64,5,FALSE)</f>
        <v>Chq</v>
      </c>
      <c r="S722" s="1" t="s">
        <v>916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up'!$A$2:$C$64,2,FALSE)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up'!$A$2:$C$64,3,FALSE)</f>
        <v>120</v>
      </c>
      <c r="J723" s="5">
        <f>VLOOKUP(F723,'Set up'!$A$2:$D$64,4,FALSE)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up'!$A$2:$E$64,5,FALSE)</f>
        <v>Chq</v>
      </c>
      <c r="S723" s="1" t="s">
        <v>916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up'!$A$2:$C$64,2,FALSE)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up'!$A$2:$C$64,3,FALSE)</f>
        <v>120</v>
      </c>
      <c r="J724" s="5">
        <f>VLOOKUP(F724,'Set up'!$A$2:$D$64,4,FALSE)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up'!$A$2:$E$64,5,FALSE)</f>
        <v>Chq</v>
      </c>
      <c r="S724" s="1" t="s">
        <v>916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up'!$A$2:$C$64,2,FALSE)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up'!$A$2:$C$64,3,FALSE)</f>
        <v>120</v>
      </c>
      <c r="J725" s="5">
        <f>VLOOKUP(F725,'Set up'!$A$2:$D$64,4,FALSE)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up'!$A$2:$E$64,5,FALSE)</f>
        <v>Chq</v>
      </c>
      <c r="S725" s="1" t="s">
        <v>916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up'!$A$2:$C$64,2,FALSE)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up'!$A$2:$C$64,3,FALSE)</f>
        <v>Cash</v>
      </c>
      <c r="J726" s="5">
        <f>VLOOKUP(F726,'Set up'!$A$2:$D$64,4,FALSE)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up'!$A$2:$E$64,5,FALSE)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up'!$A$2:$C$64,2,FALSE)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up'!$A$2:$C$64,3,FALSE)</f>
        <v>Cash</v>
      </c>
      <c r="J727" s="5">
        <f>VLOOKUP(F727,'Set up'!$A$2:$D$64,4,FALSE)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up'!$A$2:$E$64,5,FALSE)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up'!$A$2:$C$64,2,FALSE)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up'!$A$2:$C$64,3,FALSE)</f>
        <v>Cash</v>
      </c>
      <c r="J728" s="5">
        <f>VLOOKUP(F728,'Set up'!$A$2:$D$64,4,FALSE)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up'!$A$2:$E$64,5,FALSE)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up'!$A$2:$C$64,2,FALSE)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up'!$A$2:$C$64,3,FALSE)</f>
        <v>Cash</v>
      </c>
      <c r="J729" s="5">
        <f>VLOOKUP(F729,'Set up'!$A$2:$D$64,4,FALSE)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up'!$A$2:$E$64,5,FALSE)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up'!$A$2:$C$64,2,FALSE)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up'!$A$2:$C$64,3,FALSE)</f>
        <v>Cash</v>
      </c>
      <c r="J730" s="5">
        <f>VLOOKUP(F730,'Set up'!$A$2:$D$64,4,FALSE)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up'!$A$2:$E$64,5,FALSE)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up'!$A$2:$C$64,2,FALSE)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up'!$A$2:$C$64,3,FALSE)</f>
        <v>Cash</v>
      </c>
      <c r="J731" s="5">
        <f>VLOOKUP(F731,'Set up'!$A$2:$D$64,4,FALSE)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up'!$A$2:$E$64,5,FALSE)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up'!$A$2:$C$64,2,FALSE)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up'!$A$2:$C$64,3,FALSE)</f>
        <v>Cash</v>
      </c>
      <c r="J732" s="5">
        <f>VLOOKUP(F732,'Set up'!$A$2:$D$64,4,FALSE)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up'!$A$2:$E$64,5,FALSE)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up'!$A$2:$C$64,2,FALSE)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up'!$A$2:$C$64,3,FALSE)</f>
        <v>Cash</v>
      </c>
      <c r="J733" s="5">
        <f>VLOOKUP(F733,'Set up'!$A$2:$D$64,4,FALSE)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up'!$A$2:$E$64,5,FALSE)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up'!$A$2:$C$64,2,FALSE)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up'!$A$2:$C$64,3,FALSE)</f>
        <v>Cash</v>
      </c>
      <c r="J734" s="5">
        <f>VLOOKUP(F734,'Set up'!$A$2:$D$64,4,FALSE)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up'!$A$2:$E$64,5,FALSE)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up'!$A$2:$C$64,2,FALSE)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up'!$A$2:$C$64,3,FALSE)</f>
        <v>Cash</v>
      </c>
      <c r="J735" s="5">
        <f>VLOOKUP(F735,'Set up'!$A$2:$D$64,4,FALSE)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up'!$A$2:$E$64,5,FALSE)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up'!$A$2:$C$64,2,FALSE)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up'!$A$2:$C$64,3,FALSE)</f>
        <v>Cash</v>
      </c>
      <c r="J736" s="5">
        <f>VLOOKUP(F736,'Set up'!$A$2:$D$64,4,FALSE)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up'!$A$2:$E$64,5,FALSE)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up'!$A$2:$C$64,2,FALSE)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up'!$A$2:$C$64,3,FALSE)</f>
        <v>Cash</v>
      </c>
      <c r="J737" s="5">
        <f>VLOOKUP(F737,'Set up'!$A$2:$D$64,4,FALSE)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up'!$A$2:$E$64,5,FALSE)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up'!$A$2:$C$64,2,FALSE)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up'!$A$2:$C$64,3,FALSE)</f>
        <v>120</v>
      </c>
      <c r="J738" s="5">
        <f>VLOOKUP(F738,'Set up'!$A$2:$D$64,4,FALSE)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up'!$A$2:$E$64,5,FALSE)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up'!$A$2:$C$64,2,FALSE)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up'!$A$2:$C$64,3,FALSE)</f>
        <v>120</v>
      </c>
      <c r="J739" s="5">
        <f>VLOOKUP(F739,'Set up'!$A$2:$D$64,4,FALSE)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up'!$A$2:$E$64,5,FALSE)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up'!$A$2:$C$64,2,FALSE)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up'!$A$2:$C$64,3,FALSE)</f>
        <v>Cash</v>
      </c>
      <c r="J740" s="5">
        <f>VLOOKUP(F740,'Set up'!$A$2:$D$64,4,FALSE)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up'!$A$2:$E$64,5,FALSE)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up'!$A$2:$C$64,2,FALSE)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up'!$A$2:$C$64,3,FALSE)</f>
        <v>Cash</v>
      </c>
      <c r="J741" s="5">
        <f>VLOOKUP(F741,'Set up'!$A$2:$D$64,4,FALSE)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up'!$A$2:$E$64,5,FALSE)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up'!$A$2:$C$64,2,FALSE)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up'!$A$2:$C$64,3,FALSE)</f>
        <v>Cash</v>
      </c>
      <c r="J742" s="5">
        <f>VLOOKUP(F742,'Set up'!$A$2:$D$64,4,FALSE)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up'!$A$2:$E$64,5,FALSE)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up'!$A$2:$C$64,2,FALSE)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up'!$A$2:$C$64,3,FALSE)</f>
        <v>Cash</v>
      </c>
      <c r="J743" s="5">
        <f>VLOOKUP(F743,'Set up'!$A$2:$D$64,4,FALSE)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up'!$A$2:$E$64,5,FALSE)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up'!$A$2:$C$64,2,FALSE)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up'!$A$2:$C$64,3,FALSE)</f>
        <v>Cash</v>
      </c>
      <c r="J744" s="5">
        <f>VLOOKUP(F744,'Set up'!$A$2:$D$64,4,FALSE)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up'!$A$2:$E$64,5,FALSE)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up'!$A$2:$C$64,2,FALSE)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up'!$A$2:$C$64,3,FALSE)</f>
        <v>Cash</v>
      </c>
      <c r="J745" s="5">
        <f>VLOOKUP(F745,'Set up'!$A$2:$D$64,4,FALSE)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up'!$A$2:$E$64,5,FALSE)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up'!$A$2:$C$64,2,FALSE)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up'!$A$2:$C$64,3,FALSE)</f>
        <v>Cash</v>
      </c>
      <c r="J746" s="5">
        <f>VLOOKUP(F746,'Set up'!$A$2:$D$64,4,FALSE)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up'!$A$2:$E$64,5,FALSE)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up'!$A$2:$C$64,2,FALSE)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up'!$A$2:$C$64,3,FALSE)</f>
        <v>Cash</v>
      </c>
      <c r="J747" s="5">
        <f>VLOOKUP(F747,'Set up'!$A$2:$D$64,4,FALSE)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up'!$A$2:$E$64,5,FALSE)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up'!$A$2:$C$64,2,FALSE)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up'!$A$2:$C$64,3,FALSE)</f>
        <v>Cash</v>
      </c>
      <c r="J748" s="5">
        <f>VLOOKUP(F748,'Set up'!$A$2:$D$64,4,FALSE)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up'!$A$2:$E$64,5,FALSE)</f>
        <v>Trsf</v>
      </c>
      <c r="S748" s="1" t="s">
        <v>801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up'!$A$2:$C$64,2,FALSE)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up'!$A$2:$C$64,3,FALSE)</f>
        <v>Cash</v>
      </c>
      <c r="J749" s="5">
        <f>VLOOKUP(F749,'Set up'!$A$2:$D$64,4,FALSE)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up'!$A$2:$E$64,5,FALSE)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up'!$A$2:$C$64,2,FALSE)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up'!$A$2:$C$64,3,FALSE)</f>
        <v>Cash</v>
      </c>
      <c r="J750" s="5">
        <f>VLOOKUP(F750,'Set up'!$A$2:$D$64,4,FALSE)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up'!$A$2:$E$64,5,FALSE)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up'!$A$2:$C$64,2,FALSE)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up'!$A$2:$C$64,3,FALSE)</f>
        <v>Cash</v>
      </c>
      <c r="J751" s="5">
        <f>VLOOKUP(F751,'Set up'!$A$2:$D$64,4,FALSE)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up'!$A$2:$E$64,5,FALSE)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up'!$A$2:$C$64,2,FALSE)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up'!$A$2:$C$64,3,FALSE)</f>
        <v>Cash</v>
      </c>
      <c r="J752" s="5">
        <f>VLOOKUP(F752,'Set up'!$A$2:$D$64,4,FALSE)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up'!$A$2:$E$64,5,FALSE)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up'!$A$2:$C$64,2,FALSE)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up'!$A$2:$C$64,3,FALSE)</f>
        <v>Cash</v>
      </c>
      <c r="J753" s="5">
        <f>VLOOKUP(F753,'Set up'!$A$2:$D$64,4,FALSE)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up'!$A$2:$E$64,5,FALSE)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up'!$A$2:$C$64,2,FALSE)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up'!$A$2:$C$64,3,FALSE)</f>
        <v>Cash</v>
      </c>
      <c r="J754" s="5">
        <f>VLOOKUP(F754,'Set up'!$A$2:$D$64,4,FALSE)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up'!$A$2:$E$64,5,FALSE)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up'!$A$2:$C$64,2,FALSE)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up'!$A$2:$C$64,3,FALSE)</f>
        <v>Cash</v>
      </c>
      <c r="J755" s="5">
        <f>VLOOKUP(F755,'Set up'!$A$2:$D$64,4,FALSE)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up'!$A$2:$E$64,5,FALSE)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up'!$A$2:$C$64,2,FALSE)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up'!$A$2:$C$64,3,FALSE)</f>
        <v>Cash</v>
      </c>
      <c r="J756" s="5">
        <f>VLOOKUP(F756,'Set up'!$A$2:$D$64,4,FALSE)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up'!$A$2:$E$64,5,FALSE)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up'!$A$2:$C$64,2,FALSE)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up'!$A$2:$C$64,3,FALSE)</f>
        <v>Cash</v>
      </c>
      <c r="J757" s="5">
        <f>VLOOKUP(F757,'Set up'!$A$2:$D$64,4,FALSE)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up'!$A$2:$E$64,5,FALSE)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up'!$A$2:$C$64,2,FALSE)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up'!$A$2:$C$64,3,FALSE)</f>
        <v>Cash</v>
      </c>
      <c r="J758" s="5">
        <f>VLOOKUP(F758,'Set up'!$A$2:$D$64,4,FALSE)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up'!$A$2:$E$64,5,FALSE)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up'!$A$2:$C$64,2,FALSE)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up'!$A$2:$C$64,3,FALSE)</f>
        <v>Cash</v>
      </c>
      <c r="J759" s="5">
        <f>VLOOKUP(F759,'Set up'!$A$2:$D$64,4,FALSE)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up'!$A$2:$E$64,5,FALSE)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up'!$A$2:$C$64,2,FALSE)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up'!$A$2:$C$64,3,FALSE)</f>
        <v>Cash</v>
      </c>
      <c r="J760" s="5">
        <f>VLOOKUP(F760,'Set up'!$A$2:$D$64,4,FALSE)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up'!$A$2:$E$64,5,FALSE)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up'!$A$2:$C$64,2,FALSE)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up'!$A$2:$C$64,3,FALSE)</f>
        <v>Cash</v>
      </c>
      <c r="J761" s="5">
        <f>VLOOKUP(F761,'Set up'!$A$2:$D$64,4,FALSE)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up'!$A$2:$E$64,5,FALSE)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up'!$A$2:$C$64,2,FALSE)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up'!$A$2:$C$64,3,FALSE)</f>
        <v>Cash</v>
      </c>
      <c r="J762" s="5">
        <f>VLOOKUP(F762,'Set up'!$A$2:$D$64,4,FALSE)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up'!$A$2:$E$64,5,FALSE)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up'!$A$2:$C$64,2,FALSE)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up'!$A$2:$C$64,3,FALSE)</f>
        <v>Cash</v>
      </c>
      <c r="J763" s="5">
        <f>VLOOKUP(F763,'Set up'!$A$2:$D$64,4,FALSE)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up'!$A$2:$E$64,5,FALSE)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up'!$A$2:$C$64,2,FALSE)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up'!$A$2:$C$64,3,FALSE)</f>
        <v>Cash</v>
      </c>
      <c r="J764" s="5">
        <f>VLOOKUP(F764,'Set up'!$A$2:$D$64,4,FALSE)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up'!$A$2:$E$64,5,FALSE)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up'!$A$2:$C$64,2,FALSE)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up'!$A$2:$C$64,3,FALSE)</f>
        <v>Cash</v>
      </c>
      <c r="J765" s="5">
        <f>VLOOKUP(F765,'Set up'!$A$2:$D$64,4,FALSE)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up'!$A$2:$E$64,5,FALSE)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up'!$A$2:$C$64,2,FALSE)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up'!$A$2:$C$64,3,FALSE)</f>
        <v>Cash</v>
      </c>
      <c r="J766" s="5">
        <f>VLOOKUP(F766,'Set up'!$A$2:$D$64,4,FALSE)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up'!$A$2:$E$64,5,FALSE)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up'!$A$2:$C$64,2,FALSE)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up'!$A$2:$C$64,3,FALSE)</f>
        <v>Cash</v>
      </c>
      <c r="J767" s="5">
        <f>VLOOKUP(F767,'Set up'!$A$2:$D$64,4,FALSE)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up'!$A$2:$E$64,5,FALSE)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up'!$A$2:$C$64,2,FALSE)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up'!$A$2:$C$64,3,FALSE)</f>
        <v>Cash</v>
      </c>
      <c r="J768" s="5">
        <f>VLOOKUP(F768,'Set up'!$A$2:$D$64,4,FALSE)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up'!$A$2:$E$64,5,FALSE)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up'!$A$2:$C$64,2,FALSE)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up'!$A$2:$C$64,3,FALSE)</f>
        <v>60</v>
      </c>
      <c r="J769" s="5">
        <f>VLOOKUP(F769,'Set up'!$A$2:$D$64,4,FALSE)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up'!$A$2:$E$64,5,FALSE)</f>
        <v>Chq</v>
      </c>
      <c r="S769" s="1" t="s">
        <v>984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up'!$A$2:$C$64,2,FALSE)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up'!$A$2:$C$64,3,FALSE)</f>
        <v>60</v>
      </c>
      <c r="J770" s="5">
        <f>VLOOKUP(F770,'Set up'!$A$2:$D$64,4,FALSE)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up'!$A$2:$E$64,5,FALSE)</f>
        <v>Chq</v>
      </c>
      <c r="S770" s="1" t="s">
        <v>984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up'!$A$2:$C$64,2,FALSE)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up'!$A$2:$C$64,3,FALSE)</f>
        <v>60</v>
      </c>
      <c r="J771" s="5">
        <f>VLOOKUP(F771,'Set up'!$A$2:$D$64,4,FALSE)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up'!$A$2:$E$64,5,FALSE)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up'!$A$2:$C$64,2,FALSE)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up'!$A$2:$C$64,3,FALSE)</f>
        <v>Cash</v>
      </c>
      <c r="J772" s="5">
        <f>VLOOKUP(F772,'Set up'!$A$2:$D$64,4,FALSE)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up'!$A$2:$E$64,5,FALSE)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up'!$A$2:$C$64,2,FALSE)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up'!$A$2:$C$64,3,FALSE)</f>
        <v>Cash</v>
      </c>
      <c r="J773" s="5">
        <f>VLOOKUP(F773,'Set up'!$A$2:$D$64,4,FALSE)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up'!$A$2:$E$64,5,FALSE)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up'!$A$2:$C$64,2,FALSE)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up'!$A$2:$C$64,3,FALSE)</f>
        <v>Cash</v>
      </c>
      <c r="J774" s="5">
        <f>VLOOKUP(F774,'Set up'!$A$2:$D$64,4,FALSE)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up'!$A$2:$E$64,5,FALSE)</f>
        <v>Chq</v>
      </c>
      <c r="S774" s="1" t="s">
        <v>880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up'!$A$2:$C$64,2,FALSE)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up'!$A$2:$C$64,3,FALSE)</f>
        <v>Cash</v>
      </c>
      <c r="J775" s="5">
        <f>VLOOKUP(F775,'Set up'!$A$2:$D$64,4,FALSE)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up'!$A$2:$E$64,5,FALSE)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up'!$A$2:$C$64,2,FALSE)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up'!$A$2:$C$64,3,FALSE)</f>
        <v>Cash</v>
      </c>
      <c r="J776" s="5">
        <f>VLOOKUP(F776,'Set up'!$A$2:$D$64,4,FALSE)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up'!$A$2:$E$64,5,FALSE)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up'!$A$2:$C$64,2,FALSE)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up'!$A$2:$C$64,3,FALSE)</f>
        <v>Cash</v>
      </c>
      <c r="J777" s="5">
        <f>VLOOKUP(F777,'Set up'!$A$2:$D$64,4,FALSE)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up'!$A$2:$E$64,5,FALSE)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up'!$A$2:$C$64,2,FALSE)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up'!$A$2:$C$64,3,FALSE)</f>
        <v>Cash</v>
      </c>
      <c r="J778" s="5">
        <f>VLOOKUP(F778,'Set up'!$A$2:$D$64,4,FALSE)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up'!$A$2:$E$64,5,FALSE)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up'!$A$2:$C$64,2,FALSE)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up'!$A$2:$C$64,3,FALSE)</f>
        <v>Cash</v>
      </c>
      <c r="J779" s="5">
        <f>VLOOKUP(F779,'Set up'!$A$2:$D$64,4,FALSE)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up'!$A$2:$E$64,5,FALSE)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up'!$A$2:$C$64,2,FALSE)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up'!$A$2:$C$64,3,FALSE)</f>
        <v>Cash</v>
      </c>
      <c r="J780" s="5">
        <f>VLOOKUP(F780,'Set up'!$A$2:$D$64,4,FALSE)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up'!$A$2:$E$64,5,FALSE)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up'!$A$2:$C$64,2,FALSE)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up'!$A$2:$C$64,3,FALSE)</f>
        <v>Cash</v>
      </c>
      <c r="J781" s="5">
        <f>VLOOKUP(F781,'Set up'!$A$2:$D$64,4,FALSE)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up'!$A$2:$E$64,5,FALSE)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up'!$A$2:$C$64,2,FALSE)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up'!$A$2:$C$64,3,FALSE)</f>
        <v>Cash</v>
      </c>
      <c r="J782" s="5">
        <f>VLOOKUP(F782,'Set up'!$A$2:$D$64,4,FALSE)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up'!$A$2:$E$64,5,FALSE)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up'!$A$2:$C$64,2,FALSE)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up'!$A$2:$C$64,3,FALSE)</f>
        <v>Cash</v>
      </c>
      <c r="J783" s="5">
        <f>VLOOKUP(F783,'Set up'!$A$2:$D$64,4,FALSE)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up'!$A$2:$E$64,5,FALSE)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up'!$A$2:$C$64,2,FALSE)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up'!$A$2:$C$64,3,FALSE)</f>
        <v>Cash</v>
      </c>
      <c r="J784" s="5">
        <f>VLOOKUP(F784,'Set up'!$A$2:$D$64,4,FALSE)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up'!$A$2:$E$64,5,FALSE)</f>
        <v>Trsf</v>
      </c>
      <c r="S784" s="1" t="s">
        <v>810</v>
      </c>
    </row>
    <row r="785" spans="1:21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up'!$A$2:$C$64,2,FALSE)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up'!$A$2:$C$64,3,FALSE)</f>
        <v>Cash</v>
      </c>
      <c r="J785" s="5">
        <f>VLOOKUP(F785,'Set up'!$A$2:$D$64,4,FALSE)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up'!$A$2:$E$64,5,FALSE)</f>
        <v>Trsf</v>
      </c>
      <c r="S785" s="1" t="s">
        <v>810</v>
      </c>
    </row>
    <row r="786" spans="1:21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up'!$A$2:$C$64,2,FALSE)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up'!$A$2:$C$64,3,FALSE)</f>
        <v>Cash</v>
      </c>
      <c r="J786" s="5">
        <f>VLOOKUP(F786,'Set up'!$A$2:$D$64,4,FALSE)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up'!$A$2:$E$64,5,FALSE)</f>
        <v>Trsf</v>
      </c>
      <c r="S786" s="1" t="s">
        <v>810</v>
      </c>
    </row>
    <row r="787" spans="1:21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up'!$A$2:$C$64,2,FALSE)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up'!$A$2:$C$64,3,FALSE)</f>
        <v>Cash</v>
      </c>
      <c r="J787" s="5">
        <f>VLOOKUP(F787,'Set up'!$A$2:$D$64,4,FALSE)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up'!$A$2:$E$64,5,FALSE)</f>
        <v>Chq</v>
      </c>
      <c r="S787" s="1" t="s">
        <v>880</v>
      </c>
    </row>
    <row r="788" spans="1:21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up'!$A$2:$C$64,2,FALSE)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up'!$A$2:$C$64,3,FALSE)</f>
        <v>Cash</v>
      </c>
      <c r="J788" s="5">
        <f>VLOOKUP(F788,'Set up'!$A$2:$D$64,4,FALSE)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up'!$A$2:$E$64,5,FALSE)</f>
        <v>Trsf</v>
      </c>
      <c r="S788" s="1" t="s">
        <v>1152</v>
      </c>
    </row>
    <row r="789" spans="1:21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up'!$A$2:$C$64,2,FALSE)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up'!$A$2:$C$64,3,FALSE)</f>
        <v>Cash</v>
      </c>
      <c r="J789" s="5">
        <f>VLOOKUP(F789,'Set up'!$A$2:$D$64,4,FALSE)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up'!$A$2:$E$64,5,FALSE)</f>
        <v>Trsf</v>
      </c>
      <c r="S789" s="1" t="s">
        <v>1153</v>
      </c>
    </row>
    <row r="790" spans="1:21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up'!$A$2:$C$64,2,FALSE)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up'!$A$2:$C$64,3,FALSE)</f>
        <v>Cash</v>
      </c>
      <c r="J790" s="5">
        <f>VLOOKUP(F790,'Set up'!$A$2:$D$64,4,FALSE)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up'!$A$2:$E$64,5,FALSE)</f>
        <v>Trsf</v>
      </c>
      <c r="S790" s="1" t="s">
        <v>1153</v>
      </c>
    </row>
    <row r="791" spans="1:21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up'!$A$2:$C$64,2,FALSE)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up'!$A$2:$C$64,3,FALSE)</f>
        <v>Cash</v>
      </c>
      <c r="J791" s="5">
        <f>VLOOKUP(F791,'Set up'!$A$2:$D$64,4,FALSE)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up'!$A$2:$E$64,5,FALSE)</f>
        <v>Trsf</v>
      </c>
      <c r="S791" s="1" t="s">
        <v>1153</v>
      </c>
    </row>
    <row r="792" spans="1:21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up'!$A$2:$C$64,2,FALSE)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up'!$A$2:$C$64,3,FALSE)</f>
        <v>45</v>
      </c>
      <c r="J792" s="5">
        <f>VLOOKUP(F792,'Set up'!$A$2:$D$64,4,FALSE)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up'!$A$2:$E$64,5,FALSE)</f>
        <v>PD Chq</v>
      </c>
      <c r="S792" s="40" t="s">
        <v>875</v>
      </c>
      <c r="U792" s="1" t="s">
        <v>3603</v>
      </c>
    </row>
    <row r="793" spans="1:21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up'!$A$2:$C$64,2,FALSE)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up'!$A$2:$C$64,3,FALSE)</f>
        <v>45</v>
      </c>
      <c r="J793" s="5">
        <f>VLOOKUP(F793,'Set up'!$A$2:$D$64,4,FALSE)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up'!$A$2:$E$64,5,FALSE)</f>
        <v>PD Chq</v>
      </c>
      <c r="S793" s="40" t="s">
        <v>876</v>
      </c>
      <c r="U793" s="1" t="s">
        <v>3603</v>
      </c>
    </row>
    <row r="794" spans="1:21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up'!$A$2:$C$64,2,FALSE)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up'!$A$2:$C$64,3,FALSE)</f>
        <v>45</v>
      </c>
      <c r="J794" s="5">
        <f>VLOOKUP(F794,'Set up'!$A$2:$D$64,4,FALSE)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up'!$A$2:$E$64,5,FALSE)</f>
        <v>PD Chq</v>
      </c>
      <c r="S794" s="1" t="s">
        <v>877</v>
      </c>
      <c r="U794" s="1" t="s">
        <v>3603</v>
      </c>
    </row>
    <row r="795" spans="1:21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up'!$A$2:$C$64,2,FALSE)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up'!$A$2:$C$64,3,FALSE)</f>
        <v>45</v>
      </c>
      <c r="J795" s="5">
        <f>VLOOKUP(F795,'Set up'!$A$2:$D$64,4,FALSE)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up'!$A$2:$E$64,5,FALSE)</f>
        <v>PD Chq</v>
      </c>
      <c r="S795" s="1" t="s">
        <v>877</v>
      </c>
      <c r="U795" s="1" t="s">
        <v>3603</v>
      </c>
    </row>
    <row r="796" spans="1:21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up'!$A$2:$C$64,2,FALSE)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up'!$A$2:$C$64,3,FALSE)</f>
        <v>Cash</v>
      </c>
      <c r="J796" s="5">
        <f>VLOOKUP(F796,'Set up'!$A$2:$D$64,4,FALSE)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up'!$A$2:$E$64,5,FALSE)</f>
        <v>Trsf</v>
      </c>
      <c r="S796" s="1" t="s">
        <v>1153</v>
      </c>
    </row>
    <row r="797" spans="1:21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up'!$A$2:$C$64,2,FALSE)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up'!$A$2:$C$64,3,FALSE)</f>
        <v>Cash</v>
      </c>
      <c r="J797" s="5">
        <f>VLOOKUP(F797,'Set up'!$A$2:$D$64,4,FALSE)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up'!$A$2:$E$64,5,FALSE)</f>
        <v>Trsf</v>
      </c>
      <c r="S797" s="1" t="s">
        <v>1153</v>
      </c>
    </row>
    <row r="798" spans="1:21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up'!$A$2:$C$64,2,FALSE)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up'!$A$2:$C$64,3,FALSE)</f>
        <v>Cash</v>
      </c>
      <c r="J798" s="5">
        <f>VLOOKUP(F798,'Set up'!$A$2:$D$64,4,FALSE)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up'!$A$2:$E$64,5,FALSE)</f>
        <v>Trsf</v>
      </c>
      <c r="S798" s="1" t="s">
        <v>1153</v>
      </c>
    </row>
    <row r="799" spans="1:21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up'!$A$2:$C$64,2,FALSE)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up'!$A$2:$C$64,3,FALSE)</f>
        <v>Cash</v>
      </c>
      <c r="J799" s="5">
        <f>VLOOKUP(F799,'Set up'!$A$2:$D$64,4,FALSE)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up'!$A$2:$E$64,5,FALSE)</f>
        <v>Trsf</v>
      </c>
      <c r="S799" s="1" t="s">
        <v>1153</v>
      </c>
    </row>
    <row r="800" spans="1:21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up'!$A$2:$C$64,2,FALSE)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up'!$A$2:$C$64,3,FALSE)</f>
        <v>Cash</v>
      </c>
      <c r="J800" s="5">
        <f>VLOOKUP(F800,'Set up'!$A$2:$D$64,4,FALSE)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up'!$A$2:$E$64,5,FALSE)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up'!$A$2:$C$64,2,FALSE)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up'!$A$2:$C$64,3,FALSE)</f>
        <v>Cash</v>
      </c>
      <c r="J801" s="5">
        <f>VLOOKUP(F801,'Set up'!$A$2:$D$64,4,FALSE)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up'!$A$2:$E$64,5,FALSE)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up'!$A$2:$C$64,2,FALSE)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up'!$A$2:$C$64,3,FALSE)</f>
        <v>Cash</v>
      </c>
      <c r="J802" s="5">
        <f>VLOOKUP(F802,'Set up'!$A$2:$D$64,4,FALSE)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up'!$A$2:$E$64,5,FALSE)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up'!$A$2:$C$64,2,FALSE)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up'!$A$2:$C$64,3,FALSE)</f>
        <v>Cash</v>
      </c>
      <c r="J803" s="5">
        <f>VLOOKUP(F803,'Set up'!$A$2:$D$64,4,FALSE)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up'!$A$2:$E$64,5,FALSE)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up'!$A$2:$C$64,2,FALSE)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up'!$A$2:$C$64,3,FALSE)</f>
        <v>Cash</v>
      </c>
      <c r="J804" s="5">
        <f>VLOOKUP(F804,'Set up'!$A$2:$D$64,4,FALSE)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up'!$A$2:$E$64,5,FALSE)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up'!$A$2:$C$64,2,FALSE)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up'!$A$2:$C$64,3,FALSE)</f>
        <v>Cash</v>
      </c>
      <c r="J805" s="5">
        <f>VLOOKUP(F805,'Set up'!$A$2:$D$64,4,FALSE)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up'!$A$2:$E$64,5,FALSE)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up'!$A$2:$C$64,2,FALSE)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up'!$A$2:$C$64,3,FALSE)</f>
        <v>Cash</v>
      </c>
      <c r="J806" s="5">
        <f>VLOOKUP(F806,'Set up'!$A$2:$D$64,4,FALSE)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up'!$A$2:$E$64,5,FALSE)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up'!$A$2:$C$64,2,FALSE)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up'!$A$2:$C$64,3,FALSE)</f>
        <v>Cash</v>
      </c>
      <c r="J807" s="5">
        <f>VLOOKUP(F807,'Set up'!$A$2:$D$64,4,FALSE)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up'!$A$2:$E$64,5,FALSE)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up'!$A$2:$C$64,2,FALSE)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up'!$A$2:$C$64,3,FALSE)</f>
        <v>Cash</v>
      </c>
      <c r="J808" s="5">
        <f>VLOOKUP(F808,'Set up'!$A$2:$D$64,4,FALSE)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up'!$A$2:$E$64,5,FALSE)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up'!$A$2:$C$64,2,FALSE)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up'!$A$2:$C$64,3,FALSE)</f>
        <v>Cash</v>
      </c>
      <c r="J809" s="5">
        <f>VLOOKUP(F809,'Set up'!$A$2:$D$64,4,FALSE)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up'!$A$2:$E$64,5,FALSE)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up'!$A$2:$C$64,2,FALSE)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up'!$A$2:$C$64,3,FALSE)</f>
        <v>Cash</v>
      </c>
      <c r="J810" s="5">
        <f>VLOOKUP(F810,'Set up'!$A$2:$D$64,4,FALSE)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up'!$A$2:$E$64,5,FALSE)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up'!$A$2:$C$64,2,FALSE)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up'!$A$2:$C$64,3,FALSE)</f>
        <v>Cash</v>
      </c>
      <c r="J811" s="5">
        <f>VLOOKUP(F811,'Set up'!$A$2:$D$64,4,FALSE)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up'!$A$2:$E$64,5,FALSE)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up'!$A$2:$C$64,2,FALSE)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up'!$A$2:$C$64,3,FALSE)</f>
        <v>Cash</v>
      </c>
      <c r="J812" s="5">
        <f>VLOOKUP(F812,'Set up'!$A$2:$D$64,4,FALSE)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up'!$A$2:$E$64,5,FALSE)</f>
        <v>Trsf</v>
      </c>
      <c r="S812" s="1" t="s">
        <v>1155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up'!$A$2:$C$64,2,FALSE)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up'!$A$2:$C$64,3,FALSE)</f>
        <v>Cash</v>
      </c>
      <c r="J813" s="5">
        <f>VLOOKUP(F813,'Set up'!$A$2:$D$64,4,FALSE)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up'!$A$2:$E$64,5,FALSE)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up'!$A$2:$C$64,2,FALSE)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up'!$A$2:$C$64,3,FALSE)</f>
        <v>Cash</v>
      </c>
      <c r="J814" s="5">
        <f>VLOOKUP(F814,'Set up'!$A$2:$D$64,4,FALSE)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up'!$A$2:$E$64,5,FALSE)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up'!$A$2:$C$64,2,FALSE)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up'!$A$2:$C$64,3,FALSE)</f>
        <v>Cash</v>
      </c>
      <c r="J815" s="5">
        <f>VLOOKUP(F815,'Set up'!$A$2:$D$64,4,FALSE)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up'!$A$2:$E$64,5,FALSE)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up'!$A$2:$C$64,2,FALSE)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up'!$A$2:$C$64,3,FALSE)</f>
        <v>120</v>
      </c>
      <c r="J816" s="5">
        <f>VLOOKUP(F816,'Set up'!$A$2:$D$64,4,FALSE)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up'!$A$2:$E$64,5,FALSE)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up'!$A$2:$C$64,2,FALSE)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up'!$A$2:$C$64,3,FALSE)</f>
        <v>120</v>
      </c>
      <c r="J817" s="5">
        <f>VLOOKUP(F817,'Set up'!$A$2:$D$64,4,FALSE)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up'!$A$2:$E$64,5,FALSE)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up'!$A$2:$C$64,2,FALSE)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up'!$A$2:$C$64,3,FALSE)</f>
        <v>120</v>
      </c>
      <c r="J818" s="5">
        <f>VLOOKUP(F818,'Set up'!$A$2:$D$64,4,FALSE)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up'!$A$2:$E$64,5,FALSE)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up'!$A$2:$C$64,2,FALSE)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up'!$A$2:$C$64,3,FALSE)</f>
        <v>120</v>
      </c>
      <c r="J819" s="5">
        <f>VLOOKUP(F819,'Set up'!$A$2:$D$64,4,FALSE)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up'!$A$2:$E$64,5,FALSE)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up'!$A$2:$C$64,2,FALSE)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up'!$A$2:$C$64,3,FALSE)</f>
        <v>120</v>
      </c>
      <c r="J820" s="5">
        <f>VLOOKUP(F820,'Set up'!$A$2:$D$64,4,FALSE)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up'!$A$2:$E$64,5,FALSE)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up'!$A$2:$C$64,2,FALSE)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up'!$A$2:$C$64,3,FALSE)</f>
        <v>Cash</v>
      </c>
      <c r="J821" s="5">
        <f>VLOOKUP(F821,'Set up'!$A$2:$D$64,4,FALSE)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up'!$A$2:$E$64,5,FALSE)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up'!$A$2:$C$64,2,FALSE)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up'!$A$2:$C$64,3,FALSE)</f>
        <v>Cash</v>
      </c>
      <c r="J822" s="5">
        <f>VLOOKUP(F822,'Set up'!$A$2:$D$64,4,FALSE)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up'!$A$2:$E$64,5,FALSE)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up'!$A$2:$C$64,2,FALSE)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up'!$A$2:$C$64,3,FALSE)</f>
        <v>Cash</v>
      </c>
      <c r="J823" s="5">
        <f>VLOOKUP(F823,'Set up'!$A$2:$D$64,4,FALSE)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up'!$A$2:$E$64,5,FALSE)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up'!$A$2:$C$64,2,FALSE)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up'!$A$2:$C$64,3,FALSE)</f>
        <v>Cash</v>
      </c>
      <c r="J824" s="5">
        <f>VLOOKUP(F824,'Set up'!$A$2:$D$64,4,FALSE)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up'!$A$2:$E$64,5,FALSE)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up'!$A$2:$C$64,2,FALSE)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up'!$A$2:$C$64,3,FALSE)</f>
        <v>Cash</v>
      </c>
      <c r="J825" s="5">
        <f>VLOOKUP(F825,'Set up'!$A$2:$D$64,4,FALSE)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up'!$A$2:$E$64,5,FALSE)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up'!$A$2:$C$64,2,FALSE)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up'!$A$2:$C$64,3,FALSE)</f>
        <v>Cash</v>
      </c>
      <c r="J826" s="5">
        <f>VLOOKUP(F826,'Set up'!$A$2:$D$64,4,FALSE)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up'!$A$2:$E$64,5,FALSE)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up'!$A$2:$C$64,2,FALSE)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up'!$A$2:$C$64,3,FALSE)</f>
        <v>Cash</v>
      </c>
      <c r="J827" s="5">
        <f>VLOOKUP(F827,'Set up'!$A$2:$D$64,4,FALSE)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up'!$A$2:$E$64,5,FALSE)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up'!$A$2:$C$64,2,FALSE)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up'!$A$2:$C$64,3,FALSE)</f>
        <v>Cash</v>
      </c>
      <c r="J828" s="5">
        <f>VLOOKUP(F828,'Set up'!$A$2:$D$64,4,FALSE)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up'!$A$2:$E$64,5,FALSE)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up'!$A$2:$C$64,2,FALSE)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up'!$A$2:$C$64,3,FALSE)</f>
        <v>Cash</v>
      </c>
      <c r="J829" s="5">
        <f>VLOOKUP(F829,'Set up'!$A$2:$D$64,4,FALSE)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up'!$A$2:$E$64,5,FALSE)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up'!$A$2:$C$64,2,FALSE)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up'!$A$2:$C$64,3,FALSE)</f>
        <v>Cash</v>
      </c>
      <c r="J830" s="5">
        <f>VLOOKUP(F830,'Set up'!$A$2:$D$64,4,FALSE)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up'!$A$2:$E$64,5,FALSE)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up'!$A$2:$C$64,2,FALSE)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up'!$A$2:$C$64,3,FALSE)</f>
        <v>120</v>
      </c>
      <c r="J831" s="5">
        <f>VLOOKUP(F831,'Set up'!$A$2:$D$64,4,FALSE)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up'!$A$2:$E$64,5,FALSE)</f>
        <v>Chq</v>
      </c>
      <c r="S831" s="1" t="s">
        <v>976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up'!$A$2:$C$64,2,FALSE)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up'!$A$2:$C$64,3,FALSE)</f>
        <v>Cash</v>
      </c>
      <c r="J832" s="5">
        <f>VLOOKUP(F832,'Set up'!$A$2:$D$64,4,FALSE)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up'!$A$2:$E$64,5,FALSE)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up'!$A$2:$C$64,2,FALSE)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up'!$A$2:$C$64,3,FALSE)</f>
        <v>Cash</v>
      </c>
      <c r="J833" s="5">
        <f>VLOOKUP(F833,'Set up'!$A$2:$D$64,4,FALSE)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up'!$A$2:$E$64,5,FALSE)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up'!$A$2:$C$64,2,FALSE)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up'!$A$2:$C$64,3,FALSE)</f>
        <v>Cash</v>
      </c>
      <c r="J834" s="5">
        <f>VLOOKUP(F834,'Set up'!$A$2:$D$64,4,FALSE)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up'!$A$2:$E$64,5,FALSE)</f>
        <v>Trsf</v>
      </c>
      <c r="S834" s="1" t="s">
        <v>1155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up'!$A$2:$C$64,2,FALSE)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up'!$A$2:$C$64,3,FALSE)</f>
        <v>Cash</v>
      </c>
      <c r="J835" s="5">
        <f>VLOOKUP(F835,'Set up'!$A$2:$D$64,4,FALSE)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up'!$A$2:$E$64,5,FALSE)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up'!$A$2:$C$64,2,FALSE)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up'!$A$2:$C$64,3,FALSE)</f>
        <v>Cash</v>
      </c>
      <c r="J836" s="5">
        <f>VLOOKUP(F836,'Set up'!$A$2:$D$64,4,FALSE)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up'!$A$2:$E$64,5,FALSE)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up'!$A$2:$C$64,2,FALSE)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up'!$A$2:$C$64,3,FALSE)</f>
        <v>Cash</v>
      </c>
      <c r="J837" s="5">
        <f>VLOOKUP(F837,'Set up'!$A$2:$D$64,4,FALSE)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up'!$A$2:$E$64,5,FALSE)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up'!$A$2:$C$64,2,FALSE)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up'!$A$2:$C$64,3,FALSE)</f>
        <v>Cash</v>
      </c>
      <c r="J838" s="5">
        <f>VLOOKUP(F838,'Set up'!$A$2:$D$64,4,FALSE)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up'!$A$2:$E$64,5,FALSE)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up'!$A$2:$C$64,2,FALSE)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up'!$A$2:$C$64,3,FALSE)</f>
        <v>Cash</v>
      </c>
      <c r="J839" s="5">
        <f>VLOOKUP(F839,'Set up'!$A$2:$D$64,4,FALSE)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up'!$A$2:$E$64,5,FALSE)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up'!$A$2:$C$64,2,FALSE)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up'!$A$2:$C$64,3,FALSE)</f>
        <v>Cash</v>
      </c>
      <c r="J840" s="5">
        <f>VLOOKUP(F840,'Set up'!$A$2:$D$64,4,FALSE)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up'!$A$2:$E$64,5,FALSE)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up'!$A$2:$C$64,2,FALSE)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up'!$A$2:$C$64,3,FALSE)</f>
        <v>Cash</v>
      </c>
      <c r="J841" s="5">
        <f>VLOOKUP(F841,'Set up'!$A$2:$D$64,4,FALSE)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up'!$A$2:$E$64,5,FALSE)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up'!$A$2:$C$64,2,FALSE)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up'!$A$2:$C$64,3,FALSE)</f>
        <v>Cash</v>
      </c>
      <c r="J842" s="5">
        <f>VLOOKUP(F842,'Set up'!$A$2:$D$64,4,FALSE)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up'!$A$2:$E$64,5,FALSE)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up'!$A$2:$C$64,2,FALSE)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up'!$A$2:$C$64,3,FALSE)</f>
        <v>Cash</v>
      </c>
      <c r="J843" s="5">
        <f>VLOOKUP(F843,'Set up'!$A$2:$D$64,4,FALSE)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up'!$A$2:$E$64,5,FALSE)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up'!$A$2:$C$64,2,FALSE)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up'!$A$2:$C$64,3,FALSE)</f>
        <v>Cash</v>
      </c>
      <c r="J844" s="5">
        <f>VLOOKUP(F844,'Set up'!$A$2:$D$64,4,FALSE)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up'!$A$2:$E$64,5,FALSE)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up'!$A$2:$C$64,2,FALSE)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up'!$A$2:$C$64,3,FALSE)</f>
        <v>Cash</v>
      </c>
      <c r="J845" s="5">
        <f>VLOOKUP(F845,'Set up'!$A$2:$D$64,4,FALSE)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up'!$A$2:$E$64,5,FALSE)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up'!$A$2:$C$64,2,FALSE)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up'!$A$2:$C$64,3,FALSE)</f>
        <v>Cash</v>
      </c>
      <c r="J846" s="5">
        <f>VLOOKUP(F846,'Set up'!$A$2:$D$64,4,FALSE)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up'!$A$2:$E$64,5,FALSE)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up'!$A$2:$C$64,2,FALSE)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up'!$A$2:$C$64,3,FALSE)</f>
        <v>Cash</v>
      </c>
      <c r="J847" s="5">
        <f>VLOOKUP(F847,'Set up'!$A$2:$D$64,4,FALSE)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up'!$A$2:$E$64,5,FALSE)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up'!$A$2:$C$64,2,FALSE)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up'!$A$2:$C$64,3,FALSE)</f>
        <v>Cash</v>
      </c>
      <c r="J848" s="5">
        <f>VLOOKUP(F848,'Set up'!$A$2:$D$64,4,FALSE)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up'!$A$2:$E$64,5,FALSE)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up'!$A$2:$C$64,2,FALSE)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up'!$A$2:$C$64,3,FALSE)</f>
        <v>Cash</v>
      </c>
      <c r="J849" s="5">
        <f>VLOOKUP(F849,'Set up'!$A$2:$D$64,4,FALSE)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up'!$A$2:$E$64,5,FALSE)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up'!$A$2:$C$64,2,FALSE)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up'!$A$2:$C$64,3,FALSE)</f>
        <v>Cash</v>
      </c>
      <c r="J850" s="5">
        <f>VLOOKUP(F850,'Set up'!$A$2:$D$64,4,FALSE)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up'!$A$2:$E$64,5,FALSE)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up'!$A$2:$C$64,2,FALSE)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up'!$A$2:$C$64,3,FALSE)</f>
        <v>Cash</v>
      </c>
      <c r="J851" s="5">
        <f>VLOOKUP(F851,'Set up'!$A$2:$D$64,4,FALSE)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up'!$A$2:$E$64,5,FALSE)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up'!$A$2:$C$64,2,FALSE)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up'!$A$2:$C$64,3,FALSE)</f>
        <v>Cash</v>
      </c>
      <c r="J852" s="5">
        <f>VLOOKUP(F852,'Set up'!$A$2:$D$64,4,FALSE)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up'!$A$2:$E$64,5,FALSE)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up'!$A$2:$C$64,2,FALSE)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up'!$A$2:$C$64,3,FALSE)</f>
        <v>120</v>
      </c>
      <c r="J853" s="5">
        <f>VLOOKUP(F853,'Set up'!$A$2:$D$64,4,FALSE)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up'!$A$2:$E$64,5,FALSE)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up'!$A$2:$C$64,2,FALSE)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up'!$A$2:$C$64,3,FALSE)</f>
        <v>120</v>
      </c>
      <c r="J854" s="5">
        <f>VLOOKUP(F854,'Set up'!$A$2:$D$64,4,FALSE)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up'!$A$2:$E$64,5,FALSE)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up'!$A$2:$C$64,2,FALSE)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up'!$A$2:$C$64,3,FALSE)</f>
        <v>120</v>
      </c>
      <c r="J855" s="5">
        <f>VLOOKUP(F855,'Set up'!$A$2:$D$64,4,FALSE)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up'!$A$2:$E$64,5,FALSE)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up'!$A$2:$C$64,2,FALSE)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up'!$A$2:$C$64,3,FALSE)</f>
        <v>120</v>
      </c>
      <c r="J856" s="5">
        <f>VLOOKUP(F856,'Set up'!$A$2:$D$64,4,FALSE)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up'!$A$2:$E$64,5,FALSE)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up'!$A$2:$C$64,2,FALSE)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up'!$A$2:$C$64,3,FALSE)</f>
        <v>120</v>
      </c>
      <c r="J857" s="5">
        <f>VLOOKUP(F857,'Set up'!$A$2:$D$64,4,FALSE)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up'!$A$2:$E$64,5,FALSE)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up'!$A$2:$C$64,2,FALSE)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up'!$A$2:$C$64,3,FALSE)</f>
        <v>Cash</v>
      </c>
      <c r="J858" s="5">
        <f>VLOOKUP(F858,'Set up'!$A$2:$D$64,4,FALSE)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up'!$A$2:$E$64,5,FALSE)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up'!$A$2:$C$64,2,FALSE)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up'!$A$2:$C$64,3,FALSE)</f>
        <v>Cash</v>
      </c>
      <c r="J859" s="5">
        <f>VLOOKUP(F859,'Set up'!$A$2:$D$64,4,FALSE)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up'!$A$2:$E$64,5,FALSE)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up'!$A$2:$C$64,2,FALSE)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up'!$A$2:$C$64,3,FALSE)</f>
        <v>Cash</v>
      </c>
      <c r="J860" s="5">
        <f>VLOOKUP(F860,'Set up'!$A$2:$D$64,4,FALSE)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up'!$A$2:$E$64,5,FALSE)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up'!$A$2:$C$64,2,FALSE)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up'!$A$2:$C$64,3,FALSE)</f>
        <v>Cash</v>
      </c>
      <c r="J861" s="5">
        <f>VLOOKUP(F861,'Set up'!$A$2:$D$64,4,FALSE)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up'!$A$2:$E$64,5,FALSE)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up'!$A$2:$C$64,2,FALSE)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up'!$A$2:$C$64,3,FALSE)</f>
        <v>Cash</v>
      </c>
      <c r="J862" s="5">
        <f>VLOOKUP(F862,'Set up'!$A$2:$D$64,4,FALSE)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up'!$A$2:$E$64,5,FALSE)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up'!$A$2:$C$64,2,FALSE)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up'!$A$2:$C$64,3,FALSE)</f>
        <v>Cash</v>
      </c>
      <c r="J863" s="5">
        <f>VLOOKUP(F863,'Set up'!$A$2:$D$64,4,FALSE)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up'!$A$2:$E$64,5,FALSE)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up'!$A$2:$C$64,2,FALSE)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up'!$A$2:$C$64,3,FALSE)</f>
        <v>Cash</v>
      </c>
      <c r="J864" s="5">
        <f>VLOOKUP(F864,'Set up'!$A$2:$D$64,4,FALSE)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up'!$A$2:$E$64,5,FALSE)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up'!$A$2:$C$64,2,FALSE)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up'!$A$2:$C$64,3,FALSE)</f>
        <v>Cash</v>
      </c>
      <c r="J865" s="5">
        <f>VLOOKUP(F865,'Set up'!$A$2:$D$64,4,FALSE)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up'!$A$2:$E$64,5,FALSE)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up'!$A$2:$C$64,2,FALSE)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up'!$A$2:$C$64,3,FALSE)</f>
        <v>Cash</v>
      </c>
      <c r="J866" s="5">
        <f>VLOOKUP(F866,'Set up'!$A$2:$D$64,4,FALSE)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up'!$A$2:$E$64,5,FALSE)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up'!$A$2:$C$64,2,FALSE)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up'!$A$2:$C$64,3,FALSE)</f>
        <v>Cash</v>
      </c>
      <c r="J867" s="5">
        <f>VLOOKUP(F867,'Set up'!$A$2:$D$64,4,FALSE)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up'!$A$2:$E$64,5,FALSE)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up'!$A$2:$C$64,2,FALSE)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up'!$A$2:$C$64,3,FALSE)</f>
        <v>Cash</v>
      </c>
      <c r="J868" s="5">
        <f>VLOOKUP(F868,'Set up'!$A$2:$D$64,4,FALSE)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up'!$A$2:$E$64,5,FALSE)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up'!$A$2:$C$64,2,FALSE)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up'!$A$2:$C$64,3,FALSE)</f>
        <v>60</v>
      </c>
      <c r="J869" s="5">
        <f>VLOOKUP(F869,'Set up'!$A$2:$D$64,4,FALSE)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up'!$A$2:$E$64,5,FALSE)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up'!$A$2:$C$64,2,FALSE)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up'!$A$2:$C$64,3,FALSE)</f>
        <v>Cash</v>
      </c>
      <c r="J870" s="5">
        <f>VLOOKUP(F870,'Set up'!$A$2:$D$64,4,FALSE)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up'!$A$2:$E$64,5,FALSE)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up'!$A$2:$C$64,2,FALSE)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up'!$A$2:$C$64,3,FALSE)</f>
        <v>Cash</v>
      </c>
      <c r="J871" s="5">
        <f>VLOOKUP(F871,'Set up'!$A$2:$D$64,4,FALSE)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up'!$A$2:$E$64,5,FALSE)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up'!$A$2:$C$64,2,FALSE)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up'!$A$2:$C$64,3,FALSE)</f>
        <v>Cash</v>
      </c>
      <c r="J872" s="5">
        <f>VLOOKUP(F872,'Set up'!$A$2:$D$64,4,FALSE)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up'!$A$2:$E$64,5,FALSE)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up'!$A$2:$C$64,2,FALSE)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up'!$A$2:$C$64,3,FALSE)</f>
        <v>Cash</v>
      </c>
      <c r="J873" s="5">
        <f>VLOOKUP(F873,'Set up'!$A$2:$D$64,4,FALSE)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up'!$A$2:$E$64,5,FALSE)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up'!$A$2:$C$64,2,FALSE)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up'!$A$2:$C$64,3,FALSE)</f>
        <v>Cash</v>
      </c>
      <c r="J874" s="5">
        <f>VLOOKUP(F874,'Set up'!$A$2:$D$64,4,FALSE)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up'!$A$2:$E$64,5,FALSE)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up'!$A$2:$C$64,2,FALSE)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up'!$A$2:$C$64,3,FALSE)</f>
        <v>Cash</v>
      </c>
      <c r="J875" s="5">
        <f>VLOOKUP(F875,'Set up'!$A$2:$D$64,4,FALSE)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up'!$A$2:$E$64,5,FALSE)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up'!$A$2:$C$64,2,FALSE)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up'!$A$2:$C$64,3,FALSE)</f>
        <v>Cash</v>
      </c>
      <c r="J876" s="5">
        <f>VLOOKUP(F876,'Set up'!$A$2:$D$64,4,FALSE)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up'!$A$2:$E$64,5,FALSE)</f>
        <v>Trsf</v>
      </c>
      <c r="S876" s="1" t="s">
        <v>1163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up'!$A$2:$C$64,2,FALSE)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up'!$A$2:$C$64,3,FALSE)</f>
        <v>Cash</v>
      </c>
      <c r="J877" s="5">
        <f>VLOOKUP(F877,'Set up'!$A$2:$D$64,4,FALSE)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up'!$A$2:$E$64,5,FALSE)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up'!$A$2:$C$64,2,FALSE)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up'!$A$2:$C$64,3,FALSE)</f>
        <v>Cash</v>
      </c>
      <c r="J878" s="5">
        <f>VLOOKUP(F878,'Set up'!$A$2:$D$64,4,FALSE)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up'!$A$2:$E$64,5,FALSE)</f>
        <v>Chq</v>
      </c>
      <c r="S878" s="1" t="s">
        <v>920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up'!$A$2:$C$64,2,FALSE)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up'!$A$2:$C$64,3,FALSE)</f>
        <v>Cash</v>
      </c>
      <c r="J879" s="5">
        <f>VLOOKUP(F879,'Set up'!$A$2:$D$64,4,FALSE)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up'!$A$2:$E$64,5,FALSE)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up'!$A$2:$C$64,2,FALSE)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up'!$A$2:$C$64,3,FALSE)</f>
        <v>Cash</v>
      </c>
      <c r="J880" s="5">
        <f>VLOOKUP(F880,'Set up'!$A$2:$D$64,4,FALSE)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up'!$A$2:$E$64,5,FALSE)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up'!$A$2:$C$64,2,FALSE)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up'!$A$2:$C$64,3,FALSE)</f>
        <v>Cash</v>
      </c>
      <c r="J881" s="5">
        <f>VLOOKUP(F881,'Set up'!$A$2:$D$64,4,FALSE)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up'!$A$2:$E$64,5,FALSE)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up'!$A$2:$C$64,2,FALSE)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up'!$A$2:$C$64,3,FALSE)</f>
        <v>Cash</v>
      </c>
      <c r="J882" s="5">
        <f>VLOOKUP(F882,'Set up'!$A$2:$D$64,4,FALSE)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up'!$A$2:$E$64,5,FALSE)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up'!$A$2:$C$64,2,FALSE)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up'!$A$2:$C$64,3,FALSE)</f>
        <v>Cash</v>
      </c>
      <c r="J883" s="5">
        <f>VLOOKUP(F883,'Set up'!$A$2:$D$64,4,FALSE)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up'!$A$2:$E$64,5,FALSE)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up'!$A$2:$C$64,2,FALSE)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up'!$A$2:$C$64,3,FALSE)</f>
        <v>Cash</v>
      </c>
      <c r="J884" s="5">
        <f>VLOOKUP(F884,'Set up'!$A$2:$D$64,4,FALSE)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up'!$A$2:$E$64,5,FALSE)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up'!$A$2:$C$64,2,FALSE)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up'!$A$2:$C$64,3,FALSE)</f>
        <v>Cash</v>
      </c>
      <c r="J885" s="5">
        <f>VLOOKUP(F885,'Set up'!$A$2:$D$64,4,FALSE)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up'!$A$2:$E$64,5,FALSE)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up'!$A$2:$C$64,2,FALSE)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up'!$A$2:$C$64,3,FALSE)</f>
        <v>Cash</v>
      </c>
      <c r="J886" s="5">
        <f>VLOOKUP(F886,'Set up'!$A$2:$D$64,4,FALSE)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up'!$A$2:$E$64,5,FALSE)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up'!$A$2:$C$64,2,FALSE)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up'!$A$2:$C$64,3,FALSE)</f>
        <v>Cash</v>
      </c>
      <c r="J887" s="5">
        <f>VLOOKUP(F887,'Set up'!$A$2:$D$64,4,FALSE)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up'!$A$2:$E$64,5,FALSE)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up'!$A$2:$C$64,2,FALSE)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up'!$A$2:$C$64,3,FALSE)</f>
        <v>Cash</v>
      </c>
      <c r="J888" s="5">
        <f>VLOOKUP(F888,'Set up'!$A$2:$D$64,4,FALSE)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up'!$A$2:$E$64,5,FALSE)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up'!$A$2:$C$64,2,FALSE)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up'!$A$2:$C$64,3,FALSE)</f>
        <v>Cash</v>
      </c>
      <c r="J889" s="5">
        <f>VLOOKUP(F889,'Set up'!$A$2:$D$64,4,FALSE)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up'!$A$2:$E$64,5,FALSE)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up'!$A$2:$C$64,2,FALSE)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up'!$A$2:$C$64,3,FALSE)</f>
        <v>Cash</v>
      </c>
      <c r="J890" s="5">
        <f>VLOOKUP(F890,'Set up'!$A$2:$D$64,4,FALSE)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up'!$A$2:$E$64,5,FALSE)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up'!$A$2:$C$64,2,FALSE)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up'!$A$2:$C$64,3,FALSE)</f>
        <v>Cash</v>
      </c>
      <c r="J891" s="5">
        <f>VLOOKUP(F891,'Set up'!$A$2:$D$64,4,FALSE)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up'!$A$2:$E$64,5,FALSE)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up'!$A$2:$C$64,2,FALSE)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up'!$A$2:$C$64,3,FALSE)</f>
        <v>120</v>
      </c>
      <c r="J892" s="5">
        <f>VLOOKUP(F892,'Set up'!$A$2:$D$64,4,FALSE)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up'!$A$2:$E$64,5,FALSE)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up'!$A$2:$C$64,2,FALSE)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up'!$A$2:$C$64,3,FALSE)</f>
        <v>120</v>
      </c>
      <c r="J893" s="5">
        <f>VLOOKUP(F893,'Set up'!$A$2:$D$64,4,FALSE)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up'!$A$2:$E$64,5,FALSE)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up'!$A$2:$C$64,2,FALSE)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up'!$A$2:$C$64,3,FALSE)</f>
        <v>120</v>
      </c>
      <c r="J894" s="5">
        <f>VLOOKUP(F894,'Set up'!$A$2:$D$64,4,FALSE)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up'!$A$2:$E$64,5,FALSE)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up'!$A$2:$C$64,2,FALSE)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up'!$A$2:$C$64,3,FALSE)</f>
        <v>120</v>
      </c>
      <c r="J895" s="5">
        <f>VLOOKUP(F895,'Set up'!$A$2:$D$64,4,FALSE)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up'!$A$2:$E$64,5,FALSE)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up'!$A$2:$C$64,2,FALSE)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up'!$A$2:$C$64,3,FALSE)</f>
        <v>120</v>
      </c>
      <c r="J896" s="5">
        <f>VLOOKUP(F896,'Set up'!$A$2:$D$64,4,FALSE)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up'!$A$2:$E$64,5,FALSE)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up'!$A$2:$C$64,2,FALSE)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up'!$A$2:$C$64,3,FALSE)</f>
        <v>120</v>
      </c>
      <c r="J897" s="5">
        <f>VLOOKUP(F897,'Set up'!$A$2:$D$64,4,FALSE)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up'!$A$2:$E$64,5,FALSE)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up'!$A$2:$C$64,2,FALSE)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up'!$A$2:$C$64,3,FALSE)</f>
        <v>60</v>
      </c>
      <c r="J898" s="5">
        <f>VLOOKUP(F898,'Set up'!$A$2:$D$64,4,FALSE)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up'!$A$2:$E$64,5,FALSE)</f>
        <v>Chq</v>
      </c>
      <c r="S898" s="1" t="s">
        <v>1086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up'!$A$2:$C$64,2,FALSE)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up'!$A$2:$C$64,3,FALSE)</f>
        <v>Cash</v>
      </c>
      <c r="J899" s="5">
        <f>VLOOKUP(F899,'Set up'!$A$2:$D$64,4,FALSE)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up'!$A$2:$E$64,5,FALSE)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up'!$A$2:$C$64,2,FALSE)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up'!$A$2:$C$64,3,FALSE)</f>
        <v>Cash</v>
      </c>
      <c r="J900" s="5">
        <f>VLOOKUP(F900,'Set up'!$A$2:$D$64,4,FALSE)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up'!$A$2:$E$64,5,FALSE)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up'!$A$2:$C$64,2,FALSE)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up'!$A$2:$C$64,3,FALSE)</f>
        <v>Cash</v>
      </c>
      <c r="J901" s="5">
        <f>VLOOKUP(F901,'Set up'!$A$2:$D$64,4,FALSE)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up'!$A$2:$E$64,5,FALSE)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up'!$A$2:$C$64,2,FALSE)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up'!$A$2:$C$64,3,FALSE)</f>
        <v>Cash</v>
      </c>
      <c r="J902" s="5">
        <f>VLOOKUP(F902,'Set up'!$A$2:$D$64,4,FALSE)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up'!$A$2:$E$64,5,FALSE)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up'!$A$2:$C$64,2,FALSE)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up'!$A$2:$C$64,3,FALSE)</f>
        <v>Cash</v>
      </c>
      <c r="J903" s="5">
        <f>VLOOKUP(F903,'Set up'!$A$2:$D$64,4,FALSE)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up'!$A$2:$E$64,5,FALSE)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up'!$A$2:$C$64,2,FALSE)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up'!$A$2:$C$64,3,FALSE)</f>
        <v>Cash</v>
      </c>
      <c r="J904" s="5">
        <f>VLOOKUP(F904,'Set up'!$A$2:$D$64,4,FALSE)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up'!$A$2:$E$64,5,FALSE)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up'!$A$2:$C$64,2,FALSE)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up'!$A$2:$C$64,3,FALSE)</f>
        <v>Cash</v>
      </c>
      <c r="J905" s="5">
        <f>VLOOKUP(F905,'Set up'!$A$2:$D$64,4,FALSE)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up'!$A$2:$E$64,5,FALSE)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up'!$A$2:$C$64,2,FALSE)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up'!$A$2:$C$64,3,FALSE)</f>
        <v>Cash</v>
      </c>
      <c r="J906" s="5">
        <f>VLOOKUP(F906,'Set up'!$A$2:$D$64,4,FALSE)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up'!$A$2:$E$64,5,FALSE)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up'!$A$2:$C$64,2,FALSE)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up'!$A$2:$C$64,3,FALSE)</f>
        <v>Cash</v>
      </c>
      <c r="J907" s="5">
        <f>VLOOKUP(F907,'Set up'!$A$2:$D$64,4,FALSE)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up'!$A$2:$E$64,5,FALSE)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up'!$A$2:$C$64,2,FALSE)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up'!$A$2:$C$64,3,FALSE)</f>
        <v>Cash</v>
      </c>
      <c r="J908" s="5">
        <f>VLOOKUP(F908,'Set up'!$A$2:$D$64,4,FALSE)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up'!$A$2:$E$64,5,FALSE)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up'!$A$2:$C$64,2,FALSE)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up'!$A$2:$C$64,3,FALSE)</f>
        <v>Cash</v>
      </c>
      <c r="J909" s="5">
        <f>VLOOKUP(F909,'Set up'!$A$2:$D$64,4,FALSE)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up'!$A$2:$E$64,5,FALSE)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up'!$A$2:$C$64,2,FALSE)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up'!$A$2:$C$64,3,FALSE)</f>
        <v>Cash</v>
      </c>
      <c r="J910" s="5">
        <f>VLOOKUP(F910,'Set up'!$A$2:$D$64,4,FALSE)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up'!$A$2:$E$64,5,FALSE)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up'!$A$2:$C$64,2,FALSE)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up'!$A$2:$C$64,3,FALSE)</f>
        <v>Cash</v>
      </c>
      <c r="J911" s="5">
        <f>VLOOKUP(F911,'Set up'!$A$2:$D$64,4,FALSE)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up'!$A$2:$E$64,5,FALSE)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up'!$A$2:$C$64,2,FALSE)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up'!$A$2:$C$64,3,FALSE)</f>
        <v>Cash</v>
      </c>
      <c r="J912" s="5">
        <f>VLOOKUP(F912,'Set up'!$A$2:$D$64,4,FALSE)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up'!$A$2:$E$64,5,FALSE)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up'!$A$2:$C$64,2,FALSE)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up'!$A$2:$C$64,3,FALSE)</f>
        <v>Cash</v>
      </c>
      <c r="J913" s="5">
        <f>VLOOKUP(F913,'Set up'!$A$2:$D$64,4,FALSE)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up'!$A$2:$E$64,5,FALSE)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up'!$A$2:$C$64,2,FALSE)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up'!$A$2:$C$64,3,FALSE)</f>
        <v>Cash</v>
      </c>
      <c r="J914" s="5">
        <f>VLOOKUP(F914,'Set up'!$A$2:$D$64,4,FALSE)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up'!$A$2:$E$64,5,FALSE)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up'!$A$2:$C$64,2,FALSE)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up'!$A$2:$C$64,3,FALSE)</f>
        <v>Cash</v>
      </c>
      <c r="J915" s="5">
        <f>VLOOKUP(F915,'Set up'!$A$2:$D$64,4,FALSE)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up'!$A$2:$E$64,5,FALSE)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up'!$A$2:$C$64,2,FALSE)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up'!$A$2:$C$64,3,FALSE)</f>
        <v>Cash</v>
      </c>
      <c r="J916" s="5">
        <f>VLOOKUP(F916,'Set up'!$A$2:$D$64,4,FALSE)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up'!$A$2:$E$64,5,FALSE)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up'!$A$2:$C$64,2,FALSE)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up'!$A$2:$C$64,3,FALSE)</f>
        <v>Cash</v>
      </c>
      <c r="J917" s="5">
        <f>VLOOKUP(F917,'Set up'!$A$2:$D$64,4,FALSE)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up'!$A$2:$E$64,5,FALSE)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up'!$A$2:$C$64,2,FALSE)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up'!$A$2:$C$64,3,FALSE)</f>
        <v>Cash</v>
      </c>
      <c r="J918" s="5">
        <f>VLOOKUP(F918,'Set up'!$A$2:$D$64,4,FALSE)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up'!$A$2:$E$64,5,FALSE)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up'!$A$2:$C$64,2,FALSE)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up'!$A$2:$C$64,3,FALSE)</f>
        <v>Cash</v>
      </c>
      <c r="J919" s="5">
        <f>VLOOKUP(F919,'Set up'!$A$2:$D$64,4,FALSE)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up'!$A$2:$E$64,5,FALSE)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up'!$A$2:$C$64,2,FALSE)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up'!$A$2:$C$64,3,FALSE)</f>
        <v>Cash</v>
      </c>
      <c r="J920" s="5">
        <f>VLOOKUP(F920,'Set up'!$A$2:$D$64,4,FALSE)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up'!$A$2:$E$64,5,FALSE)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up'!$A$2:$C$64,2,FALSE)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up'!$A$2:$C$64,3,FALSE)</f>
        <v>Cash</v>
      </c>
      <c r="J921" s="5">
        <f>VLOOKUP(F921,'Set up'!$A$2:$D$64,4,FALSE)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up'!$A$2:$E$64,5,FALSE)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up'!$A$2:$C$64,2,FALSE)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up'!$A$2:$C$64,3,FALSE)</f>
        <v>Cash</v>
      </c>
      <c r="J922" s="5">
        <f>VLOOKUP(F922,'Set up'!$A$2:$D$64,4,FALSE)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up'!$A$2:$E$64,5,FALSE)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up'!$A$2:$C$64,2,FALSE)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up'!$A$2:$C$64,3,FALSE)</f>
        <v>Cash</v>
      </c>
      <c r="J923" s="5">
        <f>VLOOKUP(F923,'Set up'!$A$2:$D$64,4,FALSE)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up'!$A$2:$E$64,5,FALSE)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up'!$A$2:$C$64,2,FALSE)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up'!$A$2:$C$64,3,FALSE)</f>
        <v>Cash</v>
      </c>
      <c r="J924" s="5">
        <f>VLOOKUP(F924,'Set up'!$A$2:$D$64,4,FALSE)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up'!$A$2:$E$64,5,FALSE)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up'!$A$2:$C$64,2,FALSE)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up'!$A$2:$C$64,3,FALSE)</f>
        <v>Cash</v>
      </c>
      <c r="J925" s="5">
        <f>VLOOKUP(F925,'Set up'!$A$2:$D$64,4,FALSE)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up'!$A$2:$E$64,5,FALSE)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up'!$A$2:$C$64,2,FALSE)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up'!$A$2:$C$64,3,FALSE)</f>
        <v>120</v>
      </c>
      <c r="J926" s="5">
        <f>VLOOKUP(F926,'Set up'!$A$2:$D$64,4,FALSE)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up'!$A$2:$E$64,5,FALSE)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up'!$A$2:$C$64,2,FALSE)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up'!$A$2:$C$64,3,FALSE)</f>
        <v>120</v>
      </c>
      <c r="J927" s="5">
        <f>VLOOKUP(F927,'Set up'!$A$2:$D$64,4,FALSE)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up'!$A$2:$E$64,5,FALSE)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up'!$A$2:$C$64,2,FALSE)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up'!$A$2:$C$64,3,FALSE)</f>
        <v>120</v>
      </c>
      <c r="J928" s="5">
        <f>VLOOKUP(F928,'Set up'!$A$2:$D$64,4,FALSE)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up'!$A$2:$E$64,5,FALSE)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up'!$A$2:$C$64,2,FALSE)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up'!$A$2:$C$64,3,FALSE)</f>
        <v>120</v>
      </c>
      <c r="J929" s="5">
        <f>VLOOKUP(F929,'Set up'!$A$2:$D$64,4,FALSE)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up'!$A$2:$E$64,5,FALSE)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up'!$A$2:$C$64,2,FALSE)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up'!$A$2:$C$64,3,FALSE)</f>
        <v>Cash</v>
      </c>
      <c r="J930" s="5">
        <f>VLOOKUP(F930,'Set up'!$A$2:$D$64,4,FALSE)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up'!$A$2:$E$64,5,FALSE)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up'!$A$2:$C$64,2,FALSE)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up'!$A$2:$C$64,3,FALSE)</f>
        <v>Cash</v>
      </c>
      <c r="J931" s="5">
        <f>VLOOKUP(F931,'Set up'!$A$2:$D$64,4,FALSE)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up'!$A$2:$E$64,5,FALSE)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up'!$A$2:$C$64,2,FALSE)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up'!$A$2:$C$64,3,FALSE)</f>
        <v>60</v>
      </c>
      <c r="J932" s="5">
        <f>VLOOKUP(F932,'Set up'!$A$2:$D$64,4,FALSE)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up'!$A$2:$E$64,5,FALSE)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up'!$A$2:$C$64,2,FALSE)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up'!$A$2:$C$64,3,FALSE)</f>
        <v>60</v>
      </c>
      <c r="J933" s="5">
        <f>VLOOKUP(F933,'Set up'!$A$2:$D$64,4,FALSE)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up'!$A$2:$E$64,5,FALSE)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up'!$A$2:$C$64,2,FALSE)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up'!$A$2:$C$64,3,FALSE)</f>
        <v>Cash</v>
      </c>
      <c r="J934" s="5">
        <f>VLOOKUP(F934,'Set up'!$A$2:$D$64,4,FALSE)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up'!$A$2:$E$64,5,FALSE)</f>
        <v>Trsf</v>
      </c>
      <c r="S934" s="1" t="s">
        <v>1031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up'!$A$2:$C$64,2,FALSE)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up'!$A$2:$C$64,3,FALSE)</f>
        <v>Cash</v>
      </c>
      <c r="J935" s="5">
        <f>VLOOKUP(F935,'Set up'!$A$2:$D$64,4,FALSE)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up'!$A$2:$E$64,5,FALSE)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up'!$A$2:$C$64,2,FALSE)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up'!$A$2:$C$64,3,FALSE)</f>
        <v>Cash</v>
      </c>
      <c r="J936" s="5">
        <f>VLOOKUP(F936,'Set up'!$A$2:$D$64,4,FALSE)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up'!$A$2:$E$64,5,FALSE)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up'!$A$2:$C$64,2,FALSE)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up'!$A$2:$C$64,3,FALSE)</f>
        <v>Cash</v>
      </c>
      <c r="J937" s="5">
        <f>VLOOKUP(F937,'Set up'!$A$2:$D$64,4,FALSE)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up'!$A$2:$E$64,5,FALSE)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up'!$A$2:$C$64,2,FALSE)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up'!$A$2:$C$64,3,FALSE)</f>
        <v>Cash</v>
      </c>
      <c r="J938" s="5">
        <f>VLOOKUP(F938,'Set up'!$A$2:$D$64,4,FALSE)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up'!$A$2:$E$64,5,FALSE)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up'!$A$2:$C$64,2,FALSE)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up'!$A$2:$C$64,3,FALSE)</f>
        <v>Cash</v>
      </c>
      <c r="J939" s="5">
        <f>VLOOKUP(F939,'Set up'!$A$2:$D$64,4,FALSE)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up'!$A$2:$E$64,5,FALSE)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up'!$A$2:$C$64,2,FALSE)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up'!$A$2:$C$64,3,FALSE)</f>
        <v>Cash</v>
      </c>
      <c r="J940" s="5">
        <f>VLOOKUP(F940,'Set up'!$A$2:$D$64,4,FALSE)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up'!$A$2:$E$64,5,FALSE)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up'!$A$2:$C$64,2,FALSE)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up'!$A$2:$C$64,3,FALSE)</f>
        <v>Cash</v>
      </c>
      <c r="J941" s="5">
        <f>VLOOKUP(F941,'Set up'!$A$2:$D$64,4,FALSE)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up'!$A$2:$E$64,5,FALSE)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up'!$A$2:$C$64,2,FALSE)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up'!$A$2:$C$64,3,FALSE)</f>
        <v>Cash</v>
      </c>
      <c r="J942" s="5">
        <f>VLOOKUP(F942,'Set up'!$A$2:$D$64,4,FALSE)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up'!$A$2:$E$64,5,FALSE)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up'!$A$2:$C$64,2,FALSE)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up'!$A$2:$C$64,3,FALSE)</f>
        <v>Cash</v>
      </c>
      <c r="J943" s="5">
        <f>VLOOKUP(F943,'Set up'!$A$2:$D$64,4,FALSE)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up'!$A$2:$E$64,5,FALSE)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up'!$A$2:$C$64,2,FALSE)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up'!$A$2:$C$64,3,FALSE)</f>
        <v>Cash</v>
      </c>
      <c r="J944" s="5">
        <f>VLOOKUP(F944,'Set up'!$A$2:$D$64,4,FALSE)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up'!$A$2:$E$64,5,FALSE)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up'!$A$2:$C$64,2,FALSE)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up'!$A$2:$C$64,3,FALSE)</f>
        <v>Cash</v>
      </c>
      <c r="J945" s="5">
        <f>VLOOKUP(F945,'Set up'!$A$2:$D$64,4,FALSE)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up'!$A$2:$E$64,5,FALSE)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up'!$A$2:$C$64,2,FALSE)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up'!$A$2:$C$64,3,FALSE)</f>
        <v>Cash</v>
      </c>
      <c r="J946" s="5">
        <f>VLOOKUP(F946,'Set up'!$A$2:$D$64,4,FALSE)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up'!$A$2:$E$64,5,FALSE)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up'!$A$2:$C$64,2,FALSE)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up'!$A$2:$C$64,3,FALSE)</f>
        <v>Cash</v>
      </c>
      <c r="J947" s="5">
        <f>VLOOKUP(F947,'Set up'!$A$2:$D$64,4,FALSE)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up'!$A$2:$E$64,5,FALSE)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up'!$A$2:$C$64,2,FALSE)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up'!$A$2:$C$64,3,FALSE)</f>
        <v>Cash</v>
      </c>
      <c r="J948" s="5">
        <f>VLOOKUP(F948,'Set up'!$A$2:$D$64,4,FALSE)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up'!$A$2:$E$64,5,FALSE)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up'!$A$2:$C$64,2,FALSE)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up'!$A$2:$C$64,3,FALSE)</f>
        <v>Cash</v>
      </c>
      <c r="J949" s="5">
        <f>VLOOKUP(F949,'Set up'!$A$2:$D$64,4,FALSE)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up'!$A$2:$E$64,5,FALSE)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up'!$A$2:$C$64,2,FALSE)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up'!$A$2:$C$64,3,FALSE)</f>
        <v>Cash</v>
      </c>
      <c r="J950" s="5">
        <f>VLOOKUP(F950,'Set up'!$A$2:$D$64,4,FALSE)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up'!$A$2:$E$64,5,FALSE)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up'!$A$2:$C$64,2,FALSE)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up'!$A$2:$C$64,3,FALSE)</f>
        <v>Cash</v>
      </c>
      <c r="J951" s="5">
        <f>VLOOKUP(F951,'Set up'!$A$2:$D$64,4,FALSE)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up'!$A$2:$E$64,5,FALSE)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up'!$A$2:$C$64,2,FALSE)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up'!$A$2:$C$64,3,FALSE)</f>
        <v>Cash</v>
      </c>
      <c r="J952" s="5">
        <f>VLOOKUP(F952,'Set up'!$A$2:$D$64,4,FALSE)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up'!$A$2:$E$64,5,FALSE)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up'!$A$2:$C$64,2,FALSE)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up'!$A$2:$C$64,3,FALSE)</f>
        <v>Cash</v>
      </c>
      <c r="J953" s="5">
        <f>VLOOKUP(F953,'Set up'!$A$2:$D$64,4,FALSE)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up'!$A$2:$E$64,5,FALSE)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up'!$A$2:$C$64,2,FALSE)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up'!$A$2:$C$64,3,FALSE)</f>
        <v>#N/A</v>
      </c>
      <c r="J954" s="5" t="e">
        <f>VLOOKUP(F954,'Set up'!$A$2:$D$64,4,FALSE)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up'!$A$2:$E$64,5,FALSE)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up'!$A$2:$C$64,2,FALSE)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up'!$A$2:$C$64,3,FALSE)</f>
        <v>120</v>
      </c>
      <c r="J955" s="5">
        <f>VLOOKUP(F955,'Set up'!$A$2:$D$64,4,FALSE)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up'!$A$2:$E$64,5,FALSE)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up'!$A$2:$C$64,2,FALSE)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up'!$A$2:$C$64,3,FALSE)</f>
        <v>120</v>
      </c>
      <c r="J956" s="5">
        <f>VLOOKUP(F956,'Set up'!$A$2:$D$64,4,FALSE)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up'!$A$2:$E$64,5,FALSE)</f>
        <v>Chq</v>
      </c>
      <c r="S956" s="1" t="s">
        <v>1087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up'!$A$2:$C$64,2,FALSE)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up'!$A$2:$C$64,3,FALSE)</f>
        <v>120</v>
      </c>
      <c r="J957" s="5">
        <f>VLOOKUP(F957,'Set up'!$A$2:$D$64,4,FALSE)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up'!$A$2:$E$64,5,FALSE)</f>
        <v>Chq</v>
      </c>
      <c r="S957" s="1" t="s">
        <v>1087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up'!$A$2:$C$64,2,FALSE)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up'!$A$2:$C$64,3,FALSE)</f>
        <v>120</v>
      </c>
      <c r="J958" s="5">
        <f>VLOOKUP(F958,'Set up'!$A$2:$D$64,4,FALSE)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up'!$A$2:$E$64,5,FALSE)</f>
        <v>Chq</v>
      </c>
      <c r="S958" s="1" t="s">
        <v>1087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up'!$A$2:$C$64,2,FALSE)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up'!$A$2:$C$64,3,FALSE)</f>
        <v>120</v>
      </c>
      <c r="J959" s="5">
        <f>VLOOKUP(F959,'Set up'!$A$2:$D$64,4,FALSE)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up'!$A$2:$E$64,5,FALSE)</f>
        <v>Chq</v>
      </c>
      <c r="S959" s="1" t="s">
        <v>1087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up'!$A$2:$C$64,2,FALSE)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up'!$A$2:$C$64,3,FALSE)</f>
        <v>120</v>
      </c>
      <c r="J960" s="5">
        <f>VLOOKUP(F960,'Set up'!$A$2:$D$64,4,FALSE)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up'!$A$2:$E$64,5,FALSE)</f>
        <v>Chq</v>
      </c>
      <c r="S960" s="1" t="s">
        <v>1087</v>
      </c>
    </row>
    <row r="961" spans="1:21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up'!$A$2:$C$64,2,FALSE)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up'!$A$2:$C$64,3,FALSE)</f>
        <v>45</v>
      </c>
      <c r="J961" s="5">
        <f>VLOOKUP(F961,'Set up'!$A$2:$D$64,4,FALSE)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up'!$A$2:$E$64,5,FALSE)</f>
        <v>PD Chq</v>
      </c>
      <c r="S961" s="40" t="s">
        <v>1028</v>
      </c>
      <c r="U961" s="1" t="s">
        <v>3603</v>
      </c>
    </row>
    <row r="962" spans="1:21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up'!$A$2:$C$64,2,FALSE)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up'!$A$2:$C$64,3,FALSE)</f>
        <v>45</v>
      </c>
      <c r="J962" s="5">
        <f>VLOOKUP(F962,'Set up'!$A$2:$D$64,4,FALSE)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up'!$A$2:$E$64,5,FALSE)</f>
        <v>PD Chq</v>
      </c>
      <c r="S962" s="1" t="s">
        <v>1029</v>
      </c>
      <c r="U962" s="1" t="s">
        <v>3603</v>
      </c>
    </row>
    <row r="963" spans="1:21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up'!$A$2:$C$64,2,FALSE)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up'!$A$2:$C$64,3,FALSE)</f>
        <v>45</v>
      </c>
      <c r="J963" s="5">
        <f>VLOOKUP(F963,'Set up'!$A$2:$D$64,4,FALSE)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up'!$A$2:$E$64,5,FALSE)</f>
        <v>PD Chq</v>
      </c>
      <c r="S963" s="1" t="s">
        <v>1029</v>
      </c>
      <c r="U963" s="1" t="s">
        <v>3603</v>
      </c>
    </row>
    <row r="964" spans="1:21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up'!$A$2:$C$64,2,FALSE)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up'!$A$2:$C$64,3,FALSE)</f>
        <v>45</v>
      </c>
      <c r="J964" s="5">
        <f>VLOOKUP(F964,'Set up'!$A$2:$D$64,4,FALSE)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up'!$A$2:$E$64,5,FALSE)</f>
        <v>PD Chq</v>
      </c>
      <c r="S964" s="1" t="s">
        <v>1029</v>
      </c>
      <c r="U964" s="1" t="s">
        <v>3603</v>
      </c>
    </row>
    <row r="965" spans="1:21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up'!$A$2:$C$64,2,FALSE)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up'!$A$2:$C$64,3,FALSE)</f>
        <v>45</v>
      </c>
      <c r="J965" s="5">
        <f>VLOOKUP(F965,'Set up'!$A$2:$D$64,4,FALSE)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up'!$A$2:$E$64,5,FALSE)</f>
        <v>PD Chq</v>
      </c>
      <c r="S965" s="1" t="s">
        <v>1029</v>
      </c>
      <c r="U965" s="1" t="s">
        <v>3603</v>
      </c>
    </row>
    <row r="966" spans="1:21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up'!$A$2:$C$64,2,FALSE)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up'!$A$2:$C$64,3,FALSE)</f>
        <v>Cash</v>
      </c>
      <c r="J966" s="5">
        <f>VLOOKUP(F966,'Set up'!$A$2:$D$64,4,FALSE)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up'!$A$2:$E$64,5,FALSE)</f>
        <v>PD Chq</v>
      </c>
      <c r="S966" s="1" t="s">
        <v>1025</v>
      </c>
    </row>
    <row r="967" spans="1:21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up'!$A$2:$C$64,2,FALSE)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up'!$A$2:$C$64,3,FALSE)</f>
        <v>Cash</v>
      </c>
      <c r="J967" s="5">
        <f>VLOOKUP(F967,'Set up'!$A$2:$D$64,4,FALSE)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up'!$A$2:$E$64,5,FALSE)</f>
        <v>PD Chq</v>
      </c>
      <c r="S967" s="1" t="s">
        <v>1025</v>
      </c>
    </row>
    <row r="968" spans="1:21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up'!$A$2:$C$64,2,FALSE)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up'!$A$2:$C$64,3,FALSE)</f>
        <v>Cash</v>
      </c>
      <c r="J968" s="5">
        <f>VLOOKUP(F968,'Set up'!$A$2:$D$64,4,FALSE)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up'!$A$2:$E$64,5,FALSE)</f>
        <v>PD Chq</v>
      </c>
      <c r="S968" s="1" t="s">
        <v>1025</v>
      </c>
    </row>
    <row r="969" spans="1:21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up'!$A$2:$C$64,2,FALSE)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up'!$A$2:$C$64,3,FALSE)</f>
        <v>Cash</v>
      </c>
      <c r="J969" s="5">
        <f>VLOOKUP(F969,'Set up'!$A$2:$D$64,4,FALSE)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up'!$A$2:$E$64,5,FALSE)</f>
        <v>PD Chq</v>
      </c>
      <c r="S969" s="1" t="s">
        <v>1025</v>
      </c>
    </row>
    <row r="970" spans="1:21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up'!$A$2:$C$64,2,FALSE)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up'!$A$2:$C$64,3,FALSE)</f>
        <v>Cash</v>
      </c>
      <c r="J970" s="5">
        <f>VLOOKUP(F970,'Set up'!$A$2:$D$64,4,FALSE)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up'!$A$2:$E$64,5,FALSE)</f>
        <v>Trsf</v>
      </c>
      <c r="S970" s="1" t="s">
        <v>1033</v>
      </c>
    </row>
    <row r="971" spans="1:21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up'!$A$2:$C$64,2,FALSE)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up'!$A$2:$C$64,3,FALSE)</f>
        <v>Cash</v>
      </c>
      <c r="J971" s="5">
        <f>VLOOKUP(F971,'Set up'!$A$2:$D$64,4,FALSE)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up'!$A$2:$E$64,5,FALSE)</f>
        <v>Trsf</v>
      </c>
      <c r="S971" s="1" t="s">
        <v>1033</v>
      </c>
    </row>
    <row r="972" spans="1:21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up'!$A$2:$C$64,2,FALSE)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up'!$A$2:$C$64,3,FALSE)</f>
        <v>Cash</v>
      </c>
      <c r="J972" s="5">
        <f>VLOOKUP(F972,'Set up'!$A$2:$D$64,4,FALSE)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up'!$A$2:$E$64,5,FALSE)</f>
        <v>Trsf</v>
      </c>
      <c r="S972" s="1" t="s">
        <v>1033</v>
      </c>
    </row>
    <row r="973" spans="1:21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up'!$A$2:$C$64,2,FALSE)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up'!$A$2:$C$64,3,FALSE)</f>
        <v>Cash</v>
      </c>
      <c r="J973" s="5">
        <f>VLOOKUP(F973,'Set up'!$A$2:$D$64,4,FALSE)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up'!$A$2:$E$64,5,FALSE)</f>
        <v>Trsf</v>
      </c>
      <c r="S973" s="1" t="s">
        <v>1033</v>
      </c>
    </row>
    <row r="974" spans="1:21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up'!$A$2:$C$64,2,FALSE)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up'!$A$2:$C$64,3,FALSE)</f>
        <v>Cash</v>
      </c>
      <c r="J974" s="5">
        <f>VLOOKUP(F974,'Set up'!$A$2:$D$64,4,FALSE)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up'!$A$2:$E$64,5,FALSE)</f>
        <v>Trsf</v>
      </c>
      <c r="S974" s="1" t="s">
        <v>1208</v>
      </c>
    </row>
    <row r="975" spans="1:21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up'!$A$2:$C$64,2,FALSE)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up'!$A$2:$C$64,3,FALSE)</f>
        <v>Cash</v>
      </c>
      <c r="J975" s="5">
        <f>VLOOKUP(F975,'Set up'!$A$2:$D$64,4,FALSE)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up'!$A$2:$E$64,5,FALSE)</f>
        <v>Trsf</v>
      </c>
      <c r="S975" s="1" t="s">
        <v>1208</v>
      </c>
    </row>
    <row r="976" spans="1:21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up'!$A$2:$C$64,2,FALSE)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up'!$A$2:$C$64,3,FALSE)</f>
        <v>Cash</v>
      </c>
      <c r="J976" s="5">
        <f>VLOOKUP(F976,'Set up'!$A$2:$D$64,4,FALSE)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up'!$A$2:$E$64,5,FALSE)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up'!$A$2:$C$64,2,FALSE)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up'!$A$2:$C$64,3,FALSE)</f>
        <v>Cash</v>
      </c>
      <c r="J977" s="5">
        <f>VLOOKUP(F977,'Set up'!$A$2:$D$64,4,FALSE)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up'!$A$2:$E$64,5,FALSE)</f>
        <v>Trsf</v>
      </c>
      <c r="S977" s="1" t="s">
        <v>1208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up'!$A$2:$C$64,2,FALSE)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up'!$A$2:$C$64,3,FALSE)</f>
        <v>60</v>
      </c>
      <c r="J978" s="5">
        <f>VLOOKUP(F978,'Set up'!$A$2:$D$64,4,FALSE)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up'!$A$2:$E$64,5,FALSE)</f>
        <v>Chq</v>
      </c>
      <c r="S978" s="1" t="s">
        <v>1222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up'!$A$2:$C$64,2,FALSE)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up'!$A$2:$C$64,3,FALSE)</f>
        <v>120</v>
      </c>
      <c r="J979" s="5">
        <f>VLOOKUP(F979,'Set up'!$A$2:$D$64,4,FALSE)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up'!$A$2:$E$64,5,FALSE)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up'!$A$2:$C$64,2,FALSE)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up'!$A$2:$C$64,3,FALSE)</f>
        <v>120</v>
      </c>
      <c r="J980" s="5">
        <f>VLOOKUP(F980,'Set up'!$A$2:$D$64,4,FALSE)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up'!$A$2:$E$64,5,FALSE)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up'!$A$2:$C$64,2,FALSE)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up'!$A$2:$C$64,3,FALSE)</f>
        <v>120</v>
      </c>
      <c r="J981" s="5">
        <f>VLOOKUP(F981,'Set up'!$A$2:$D$64,4,FALSE)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up'!$A$2:$E$64,5,FALSE)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up'!$A$2:$C$64,2,FALSE)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up'!$A$2:$C$64,3,FALSE)</f>
        <v>120</v>
      </c>
      <c r="J982" s="5">
        <f>VLOOKUP(F982,'Set up'!$A$2:$D$64,4,FALSE)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up'!$A$2:$E$64,5,FALSE)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up'!$A$2:$C$64,2,FALSE)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up'!$A$2:$C$64,3,FALSE)</f>
        <v>120</v>
      </c>
      <c r="J983" s="5">
        <f>VLOOKUP(F983,'Set up'!$A$2:$D$64,4,FALSE)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up'!$A$2:$E$64,5,FALSE)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up'!$A$2:$C$64,2,FALSE)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up'!$A$2:$C$64,3,FALSE)</f>
        <v>Cash</v>
      </c>
      <c r="J984" s="5">
        <f>VLOOKUP(F984,'Set up'!$A$2:$D$64,4,FALSE)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up'!$A$2:$E$64,5,FALSE)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up'!$A$2:$C$64,2,FALSE)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up'!$A$2:$C$64,3,FALSE)</f>
        <v>Cash</v>
      </c>
      <c r="J985" s="5">
        <f>VLOOKUP(F985,'Set up'!$A$2:$D$64,4,FALSE)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up'!$A$2:$E$64,5,FALSE)</f>
        <v>Trsf</v>
      </c>
      <c r="S985" s="1" t="s">
        <v>1018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up'!$A$2:$C$64,2,FALSE)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up'!$A$2:$C$64,3,FALSE)</f>
        <v>Cash</v>
      </c>
      <c r="J986" s="5">
        <f>VLOOKUP(F986,'Set up'!$A$2:$D$64,4,FALSE)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up'!$A$2:$E$64,5,FALSE)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up'!$A$2:$C$64,2,FALSE)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up'!$A$2:$C$64,3,FALSE)</f>
        <v>Cash</v>
      </c>
      <c r="J987" s="5">
        <f>VLOOKUP(F987,'Set up'!$A$2:$D$64,4,FALSE)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up'!$A$2:$E$64,5,FALSE)</f>
        <v>Trsf</v>
      </c>
      <c r="S987" s="1" t="s">
        <v>1020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up'!$A$2:$C$64,2,FALSE)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up'!$A$2:$C$64,3,FALSE)</f>
        <v>Cash</v>
      </c>
      <c r="J988" s="5">
        <f>VLOOKUP(F988,'Set up'!$A$2:$D$64,4,FALSE)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up'!$A$2:$E$64,5,FALSE)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up'!$A$2:$C$64,2,FALSE)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up'!$A$2:$C$64,3,FALSE)</f>
        <v>Cash</v>
      </c>
      <c r="J989" s="5">
        <f>VLOOKUP(F989,'Set up'!$A$2:$D$64,4,FALSE)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up'!$A$2:$E$64,5,FALSE)</f>
        <v>Trsf</v>
      </c>
      <c r="S989" s="1" t="s">
        <v>1022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up'!$A$2:$C$64,2,FALSE)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up'!$A$2:$C$64,3,FALSE)</f>
        <v>Cash</v>
      </c>
      <c r="J990" s="5">
        <f>VLOOKUP(F990,'Set up'!$A$2:$D$64,4,FALSE)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up'!$A$2:$E$64,5,FALSE)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up'!$A$2:$C$64,2,FALSE)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up'!$A$2:$C$64,3,FALSE)</f>
        <v>Cash</v>
      </c>
      <c r="J991" s="5">
        <f>VLOOKUP(F991,'Set up'!$A$2:$D$64,4,FALSE)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up'!$A$2:$E$64,5,FALSE)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up'!$A$2:$C$64,2,FALSE)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up'!$A$2:$C$64,3,FALSE)</f>
        <v>Cash</v>
      </c>
      <c r="J992" s="5">
        <f>VLOOKUP(F992,'Set up'!$A$2:$D$64,4,FALSE)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up'!$A$2:$E$64,5,FALSE)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up'!$A$2:$C$64,2,FALSE)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up'!$A$2:$C$64,3,FALSE)</f>
        <v>Cash</v>
      </c>
      <c r="J993" s="5">
        <f>VLOOKUP(F993,'Set up'!$A$2:$D$64,4,FALSE)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up'!$A$2:$E$64,5,FALSE)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up'!$A$2:$C$64,2,FALSE)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up'!$A$2:$C$64,3,FALSE)</f>
        <v>60</v>
      </c>
      <c r="J994" s="5">
        <f>VLOOKUP(F994,'Set up'!$A$2:$D$64,4,FALSE)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up'!$A$2:$E$64,5,FALSE)</f>
        <v>Chq</v>
      </c>
      <c r="S994" s="1" t="s">
        <v>1222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up'!$A$2:$C$64,2,FALSE)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up'!$A$2:$C$64,3,FALSE)</f>
        <v>Cash</v>
      </c>
      <c r="J995" s="5">
        <f>VLOOKUP(F995,'Set up'!$A$2:$D$64,4,FALSE)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up'!$A$2:$E$64,5,FALSE)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up'!$A$2:$C$64,2,FALSE)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up'!$A$2:$C$64,3,FALSE)</f>
        <v>Cash</v>
      </c>
      <c r="J996" s="5">
        <f>VLOOKUP(F996,'Set up'!$A$2:$D$64,4,FALSE)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up'!$A$2:$E$64,5,FALSE)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up'!$A$2:$C$64,2,FALSE)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up'!$A$2:$C$64,3,FALSE)</f>
        <v>Cash</v>
      </c>
      <c r="J997" s="5">
        <f>VLOOKUP(F997,'Set up'!$A$2:$D$64,4,FALSE)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up'!$A$2:$E$64,5,FALSE)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up'!$A$2:$C$64,2,FALSE)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up'!$A$2:$C$64,3,FALSE)</f>
        <v>Cash</v>
      </c>
      <c r="J998" s="5">
        <f>VLOOKUP(F998,'Set up'!$A$2:$D$64,4,FALSE)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up'!$A$2:$E$64,5,FALSE)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up'!$A$2:$C$64,2,FALSE)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up'!$A$2:$C$64,3,FALSE)</f>
        <v>Cash</v>
      </c>
      <c r="J999" s="5">
        <f>VLOOKUP(F999,'Set up'!$A$2:$D$64,4,FALSE)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up'!$A$2:$E$64,5,FALSE)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up'!$A$2:$C$64,2,FALSE)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up'!$A$2:$C$64,3,FALSE)</f>
        <v>Cash</v>
      </c>
      <c r="J1000" s="5">
        <f>VLOOKUP(F1000,'Set up'!$A$2:$D$64,4,FALSE)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up'!$A$2:$E$64,5,FALSE)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up'!$A$2:$C$64,2,FALSE)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up'!$A$2:$C$64,3,FALSE)</f>
        <v>Cash</v>
      </c>
      <c r="J1001" s="5">
        <f>VLOOKUP(F1001,'Set up'!$A$2:$D$64,4,FALSE)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up'!$A$2:$E$64,5,FALSE)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up'!$A$2:$C$64,2,FALSE)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up'!$A$2:$C$64,3,FALSE)</f>
        <v>Cash</v>
      </c>
      <c r="J1002" s="5">
        <f>VLOOKUP(F1002,'Set up'!$A$2:$D$64,4,FALSE)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up'!$A$2:$E$64,5,FALSE)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up'!$A$2:$C$64,2,FALSE)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up'!$A$2:$C$64,3,FALSE)</f>
        <v>Cash</v>
      </c>
      <c r="J1003" s="5">
        <f>VLOOKUP(F1003,'Set up'!$A$2:$D$64,4,FALSE)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up'!$A$2:$E$64,5,FALSE)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up'!$A$2:$C$64,2,FALSE)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up'!$A$2:$C$64,3,FALSE)</f>
        <v>Cash</v>
      </c>
      <c r="J1004" s="5">
        <f>VLOOKUP(F1004,'Set up'!$A$2:$D$64,4,FALSE)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up'!$A$2:$E$64,5,FALSE)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up'!$A$2:$C$64,2,FALSE)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up'!$A$2:$C$64,3,FALSE)</f>
        <v>Cash</v>
      </c>
      <c r="J1005" s="5">
        <f>VLOOKUP(F1005,'Set up'!$A$2:$D$64,4,FALSE)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up'!$A$2:$E$64,5,FALSE)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up'!$A$2:$C$64,2,FALSE)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up'!$A$2:$C$64,3,FALSE)</f>
        <v>Cash</v>
      </c>
      <c r="J1006" s="5">
        <f>VLOOKUP(F1006,'Set up'!$A$2:$D$64,4,FALSE)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up'!$A$2:$E$64,5,FALSE)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up'!$A$2:$C$64,2,FALSE)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up'!$A$2:$C$64,3,FALSE)</f>
        <v>Cash</v>
      </c>
      <c r="J1007" s="5">
        <f>VLOOKUP(F1007,'Set up'!$A$2:$D$64,4,FALSE)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up'!$A$2:$E$64,5,FALSE)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up'!$A$2:$C$64,2,FALSE)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up'!$A$2:$C$64,3,FALSE)</f>
        <v>Cash</v>
      </c>
      <c r="J1008" s="5">
        <f>VLOOKUP(F1008,'Set up'!$A$2:$D$64,4,FALSE)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up'!$A$2:$E$64,5,FALSE)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up'!$A$2:$C$64,2,FALSE)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up'!$A$2:$C$64,3,FALSE)</f>
        <v>Cash</v>
      </c>
      <c r="J1009" s="5">
        <f>VLOOKUP(F1009,'Set up'!$A$2:$D$64,4,FALSE)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up'!$A$2:$E$64,5,FALSE)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up'!$A$2:$C$64,2,FALSE)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up'!$A$2:$C$64,3,FALSE)</f>
        <v>Cash</v>
      </c>
      <c r="J1010" s="5">
        <f>VLOOKUP(F1010,'Set up'!$A$2:$D$64,4,FALSE)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up'!$A$2:$E$64,5,FALSE)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up'!$A$2:$C$64,2,FALSE)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up'!$A$2:$C$64,3,FALSE)</f>
        <v>Cash</v>
      </c>
      <c r="J1011" s="5">
        <f>VLOOKUP(F1011,'Set up'!$A$2:$D$64,4,FALSE)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up'!$A$2:$E$64,5,FALSE)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up'!$A$2:$C$64,2,FALSE)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up'!$A$2:$C$64,3,FALSE)</f>
        <v>Cash</v>
      </c>
      <c r="J1012" s="5">
        <f>VLOOKUP(F1012,'Set up'!$A$2:$D$64,4,FALSE)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up'!$A$2:$E$64,5,FALSE)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up'!$A$2:$C$64,2,FALSE)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up'!$A$2:$C$64,3,FALSE)</f>
        <v>Cash</v>
      </c>
      <c r="J1013" s="5">
        <f>VLOOKUP(F1013,'Set up'!$A$2:$D$64,4,FALSE)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up'!$A$2:$E$64,5,FALSE)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up'!$A$2:$C$64,2,FALSE)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up'!$A$2:$C$64,3,FALSE)</f>
        <v>Cash</v>
      </c>
      <c r="J1014" s="5">
        <f>VLOOKUP(F1014,'Set up'!$A$2:$D$64,4,FALSE)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up'!$A$2:$E$64,5,FALSE)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up'!$A$2:$C$64,2,FALSE)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up'!$A$2:$C$64,3,FALSE)</f>
        <v>Cash</v>
      </c>
      <c r="J1015" s="5">
        <f>VLOOKUP(F1015,'Set up'!$A$2:$D$64,4,FALSE)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up'!$A$2:$E$64,5,FALSE)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up'!$A$2:$C$64,2,FALSE)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up'!$A$2:$C$64,3,FALSE)</f>
        <v>Cash</v>
      </c>
      <c r="J1016" s="5">
        <f>VLOOKUP(F1016,'Set up'!$A$2:$D$64,4,FALSE)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up'!$A$2:$E$64,5,FALSE)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up'!$A$2:$C$64,2,FALSE)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up'!$A$2:$C$64,3,FALSE)</f>
        <v>Cash</v>
      </c>
      <c r="J1017" s="5">
        <f>VLOOKUP(F1017,'Set up'!$A$2:$D$64,4,FALSE)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up'!$A$2:$E$64,5,FALSE)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up'!$A$2:$C$64,2,FALSE)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up'!$A$2:$C$64,3,FALSE)</f>
        <v>Cash</v>
      </c>
      <c r="J1018" s="5">
        <f>VLOOKUP(F1018,'Set up'!$A$2:$D$64,4,FALSE)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up'!$A$2:$E$64,5,FALSE)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up'!$A$2:$C$64,2,FALSE)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up'!$A$2:$C$64,3,FALSE)</f>
        <v>Cash</v>
      </c>
      <c r="J1019" s="5">
        <f>VLOOKUP(F1019,'Set up'!$A$2:$D$64,4,FALSE)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up'!$A$2:$E$64,5,FALSE)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up'!$A$2:$C$64,2,FALSE)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up'!$A$2:$C$64,3,FALSE)</f>
        <v>Cash</v>
      </c>
      <c r="J1020" s="5">
        <f>VLOOKUP(F1020,'Set up'!$A$2:$D$64,4,FALSE)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up'!$A$2:$E$64,5,FALSE)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up'!$A$2:$C$64,2,FALSE)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up'!$A$2:$C$64,3,FALSE)</f>
        <v>Cash</v>
      </c>
      <c r="J1021" s="5">
        <f>VLOOKUP(F1021,'Set up'!$A$2:$D$64,4,FALSE)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up'!$A$2:$E$64,5,FALSE)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up'!$A$2:$C$64,2,FALSE)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up'!$A$2:$C$64,3,FALSE)</f>
        <v>Cash</v>
      </c>
      <c r="J1022" s="5">
        <f>VLOOKUP(F1022,'Set up'!$A$2:$D$64,4,FALSE)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up'!$A$2:$E$64,5,FALSE)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up'!$A$2:$C$64,2,FALSE)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up'!$A$2:$C$64,3,FALSE)</f>
        <v>Cash</v>
      </c>
      <c r="J1023" s="5">
        <f>VLOOKUP(F1023,'Set up'!$A$2:$D$64,4,FALSE)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up'!$A$2:$E$64,5,FALSE)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up'!$A$2:$C$64,2,FALSE)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up'!$A$2:$C$64,3,FALSE)</f>
        <v>Cash</v>
      </c>
      <c r="J1024" s="5">
        <f>VLOOKUP(F1024,'Set up'!$A$2:$D$64,4,FALSE)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up'!$A$2:$E$64,5,FALSE)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up'!$A$2:$C$64,2,FALSE)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up'!$A$2:$C$64,3,FALSE)</f>
        <v>120</v>
      </c>
      <c r="J1025" s="5">
        <f>VLOOKUP(F1025,'Set up'!$A$2:$D$64,4,FALSE)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up'!$A$2:$E$64,5,FALSE)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up'!$A$2:$C$64,2,FALSE)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up'!$A$2:$C$64,3,FALSE)</f>
        <v>120</v>
      </c>
      <c r="J1026" s="5">
        <f>VLOOKUP(F1026,'Set up'!$A$2:$D$64,4,FALSE)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up'!$A$2:$E$64,5,FALSE)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up'!$A$2:$C$64,2,FALSE)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up'!$A$2:$C$64,3,FALSE)</f>
        <v>120</v>
      </c>
      <c r="J1027" s="5">
        <f>VLOOKUP(F1027,'Set up'!$A$2:$D$64,4,FALSE)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up'!$A$2:$E$64,5,FALSE)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up'!$A$2:$C$64,2,FALSE)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up'!$A$2:$C$64,3,FALSE)</f>
        <v>120</v>
      </c>
      <c r="J1028" s="5">
        <f>VLOOKUP(F1028,'Set up'!$A$2:$D$64,4,FALSE)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up'!$A$2:$E$64,5,FALSE)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up'!$A$2:$C$64,2,FALSE)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up'!$A$2:$C$64,3,FALSE)</f>
        <v>120</v>
      </c>
      <c r="J1029" s="5">
        <f>VLOOKUP(F1029,'Set up'!$A$2:$D$64,4,FALSE)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up'!$A$2:$E$64,5,FALSE)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up'!$A$2:$C$64,2,FALSE)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up'!$A$2:$C$64,3,FALSE)</f>
        <v>120</v>
      </c>
      <c r="J1030" s="5">
        <f>VLOOKUP(F1030,'Set up'!$A$2:$D$64,4,FALSE)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up'!$A$2:$E$64,5,FALSE)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up'!$A$2:$C$64,2,FALSE)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up'!$A$2:$C$64,3,FALSE)</f>
        <v>Cash</v>
      </c>
      <c r="J1031" s="5">
        <f>VLOOKUP(F1031,'Set up'!$A$2:$D$64,4,FALSE)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up'!$A$2:$E$64,5,FALSE)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up'!$A$2:$C$64,2,FALSE)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up'!$A$2:$C$64,3,FALSE)</f>
        <v>Cash</v>
      </c>
      <c r="J1032" s="5">
        <f>VLOOKUP(F1032,'Set up'!$A$2:$D$64,4,FALSE)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up'!$A$2:$E$64,5,FALSE)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up'!$A$2:$C$64,2,FALSE)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up'!$A$2:$C$64,3,FALSE)</f>
        <v>Cash</v>
      </c>
      <c r="J1033" s="5">
        <f>VLOOKUP(F1033,'Set up'!$A$2:$D$64,4,FALSE)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up'!$A$2:$E$64,5,FALSE)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up'!$A$2:$C$64,2,FALSE)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up'!$A$2:$C$64,3,FALSE)</f>
        <v>Cash</v>
      </c>
      <c r="J1034" s="5">
        <f>VLOOKUP(F1034,'Set up'!$A$2:$D$64,4,FALSE)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up'!$A$2:$E$64,5,FALSE)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up'!$A$2:$C$64,2,FALSE)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up'!$A$2:$C$64,3,FALSE)</f>
        <v>Cash</v>
      </c>
      <c r="J1035" s="5">
        <f>VLOOKUP(F1035,'Set up'!$A$2:$D$64,4,FALSE)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up'!$A$2:$E$64,5,FALSE)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up'!$A$2:$C$64,2,FALSE)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up'!$A$2:$C$64,3,FALSE)</f>
        <v>Cash</v>
      </c>
      <c r="J1036" s="5">
        <f>VLOOKUP(F1036,'Set up'!$A$2:$D$64,4,FALSE)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up'!$A$2:$E$64,5,FALSE)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up'!$A$2:$C$64,2,FALSE)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up'!$A$2:$C$64,3,FALSE)</f>
        <v>Cash</v>
      </c>
      <c r="J1037" s="5">
        <f>VLOOKUP(F1037,'Set up'!$A$2:$D$64,4,FALSE)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up'!$A$2:$E$64,5,FALSE)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up'!$A$2:$C$64,2,FALSE)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up'!$A$2:$C$64,3,FALSE)</f>
        <v>Cash</v>
      </c>
      <c r="J1038" s="5">
        <f>VLOOKUP(F1038,'Set up'!$A$2:$D$64,4,FALSE)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up'!$A$2:$E$64,5,FALSE)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up'!$A$2:$C$64,2,FALSE)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up'!$A$2:$C$64,3,FALSE)</f>
        <v>Cash</v>
      </c>
      <c r="J1039" s="5">
        <f>VLOOKUP(F1039,'Set up'!$A$2:$D$64,4,FALSE)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up'!$A$2:$E$64,5,FALSE)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up'!$A$2:$C$64,2,FALSE)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up'!$A$2:$C$64,3,FALSE)</f>
        <v>Cash</v>
      </c>
      <c r="J1040" s="5">
        <f>VLOOKUP(F1040,'Set up'!$A$2:$D$64,4,FALSE)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up'!$A$2:$E$64,5,FALSE)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up'!$A$2:$C$64,2,FALSE)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up'!$A$2:$C$64,3,FALSE)</f>
        <v>Cash</v>
      </c>
      <c r="J1041" s="5">
        <f>VLOOKUP(F1041,'Set up'!$A$2:$D$64,4,FALSE)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up'!$A$2:$E$64,5,FALSE)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up'!$A$2:$C$64,2,FALSE)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up'!$A$2:$C$64,3,FALSE)</f>
        <v>Cash</v>
      </c>
      <c r="J1042" s="5">
        <f>VLOOKUP(F1042,'Set up'!$A$2:$D$64,4,FALSE)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up'!$A$2:$E$64,5,FALSE)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up'!$A$2:$C$64,2,FALSE)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up'!$A$2:$C$64,3,FALSE)</f>
        <v>Cash</v>
      </c>
      <c r="J1043" s="5">
        <f>VLOOKUP(F1043,'Set up'!$A$2:$D$64,4,FALSE)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up'!$A$2:$E$64,5,FALSE)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up'!$A$2:$C$64,2,FALSE)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up'!$A$2:$C$64,3,FALSE)</f>
        <v>Cash</v>
      </c>
      <c r="J1044" s="5">
        <f>VLOOKUP(F1044,'Set up'!$A$2:$D$64,4,FALSE)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up'!$A$2:$E$64,5,FALSE)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up'!$A$2:$C$64,2,FALSE)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up'!$A$2:$C$64,3,FALSE)</f>
        <v>Cash</v>
      </c>
      <c r="J1045" s="5">
        <f>VLOOKUP(F1045,'Set up'!$A$2:$D$64,4,FALSE)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up'!$A$2:$E$64,5,FALSE)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up'!$A$2:$C$64,2,FALSE)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up'!$A$2:$C$64,3,FALSE)</f>
        <v>Cash</v>
      </c>
      <c r="J1046" s="5">
        <f>VLOOKUP(F1046,'Set up'!$A$2:$D$64,4,FALSE)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up'!$A$2:$E$64,5,FALSE)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up'!$A$2:$C$64,2,FALSE)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up'!$A$2:$C$64,3,FALSE)</f>
        <v>Cash</v>
      </c>
      <c r="J1047" s="5">
        <f>VLOOKUP(F1047,'Set up'!$A$2:$D$64,4,FALSE)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up'!$A$2:$E$64,5,FALSE)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up'!$A$2:$C$64,2,FALSE)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up'!$A$2:$C$64,3,FALSE)</f>
        <v>Cash</v>
      </c>
      <c r="J1048" s="5">
        <f>VLOOKUP(F1048,'Set up'!$A$2:$D$64,4,FALSE)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up'!$A$2:$E$64,5,FALSE)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up'!$A$2:$C$64,2,FALSE)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up'!$A$2:$C$64,3,FALSE)</f>
        <v>Cash</v>
      </c>
      <c r="J1049" s="5">
        <f>VLOOKUP(F1049,'Set up'!$A$2:$D$64,4,FALSE)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up'!$A$2:$E$64,5,FALSE)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up'!$A$2:$C$64,2,FALSE)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up'!$A$2:$C$64,3,FALSE)</f>
        <v>Cash</v>
      </c>
      <c r="J1050" s="5">
        <f>VLOOKUP(F1050,'Set up'!$A$2:$D$64,4,FALSE)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up'!$A$2:$E$64,5,FALSE)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up'!$A$2:$C$64,2,FALSE)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up'!$A$2:$C$64,3,FALSE)</f>
        <v>Cash</v>
      </c>
      <c r="J1051" s="5">
        <f>VLOOKUP(F1051,'Set up'!$A$2:$D$64,4,FALSE)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up'!$A$2:$E$64,5,FALSE)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up'!$A$2:$C$64,2,FALSE)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up'!$A$2:$C$64,3,FALSE)</f>
        <v>Cash</v>
      </c>
      <c r="J1052" s="5">
        <f>VLOOKUP(F1052,'Set up'!$A$2:$D$64,4,FALSE)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up'!$A$2:$E$64,5,FALSE)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up'!$A$2:$C$64,2,FALSE)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up'!$A$2:$C$64,3,FALSE)</f>
        <v>Cash</v>
      </c>
      <c r="J1053" s="5">
        <f>VLOOKUP(F1053,'Set up'!$A$2:$D$64,4,FALSE)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up'!$A$2:$E$64,5,FALSE)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up'!$A$2:$C$64,2,FALSE)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up'!$A$2:$C$64,3,FALSE)</f>
        <v>120</v>
      </c>
      <c r="J1054" s="5">
        <f>VLOOKUP(F1054,'Set up'!$A$2:$D$64,4,FALSE)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up'!$A$2:$E$64,5,FALSE)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up'!$A$2:$C$64,2,FALSE)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up'!$A$2:$C$64,3,FALSE)</f>
        <v>120</v>
      </c>
      <c r="J1055" s="5">
        <f>VLOOKUP(F1055,'Set up'!$A$2:$D$64,4,FALSE)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up'!$A$2:$E$64,5,FALSE)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up'!$A$2:$C$64,2,FALSE)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up'!$A$2:$C$64,3,FALSE)</f>
        <v>120</v>
      </c>
      <c r="J1056" s="5">
        <f>VLOOKUP(F1056,'Set up'!$A$2:$D$64,4,FALSE)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up'!$A$2:$E$64,5,FALSE)</f>
        <v>Trsf</v>
      </c>
      <c r="S1056" s="1" t="s">
        <v>1226</v>
      </c>
    </row>
    <row r="1057" spans="1:21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up'!$A$2:$C$64,2,FALSE)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up'!$A$2:$C$64,3,FALSE)</f>
        <v>120</v>
      </c>
      <c r="J1057" s="5">
        <f>VLOOKUP(F1057,'Set up'!$A$2:$D$64,4,FALSE)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up'!$A$2:$E$64,5,FALSE)</f>
        <v>Trsf</v>
      </c>
      <c r="S1057" s="1" t="s">
        <v>1226</v>
      </c>
    </row>
    <row r="1058" spans="1:21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up'!$A$2:$C$64,2,FALSE)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up'!$A$2:$C$64,3,FALSE)</f>
        <v>120</v>
      </c>
      <c r="J1058" s="5">
        <f>VLOOKUP(F1058,'Set up'!$A$2:$D$64,4,FALSE)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up'!$A$2:$E$64,5,FALSE)</f>
        <v>Trsf</v>
      </c>
      <c r="S1058" s="1" t="s">
        <v>1226</v>
      </c>
    </row>
    <row r="1059" spans="1:21" x14ac:dyDescent="0.35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up'!$A$2:$C$64,2,FALSE)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up'!$A$2:$C$64,3,FALSE)</f>
        <v>Cash</v>
      </c>
      <c r="J1059" s="5">
        <f>VLOOKUP(F1059,'Set up'!$A$2:$D$64,4,FALSE)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up'!$A$2:$E$64,5,FALSE)</f>
        <v>Trsf</v>
      </c>
      <c r="S1059" s="1" t="s">
        <v>1286</v>
      </c>
    </row>
    <row r="1060" spans="1:21" x14ac:dyDescent="0.35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up'!$A$2:$C$64,2,FALSE)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up'!$A$2:$C$64,3,FALSE)</f>
        <v>Cash</v>
      </c>
      <c r="J1060" s="5">
        <f>VLOOKUP(F1060,'Set up'!$A$2:$D$64,4,FALSE)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up'!$A$2:$E$64,5,FALSE)</f>
        <v>Trsf</v>
      </c>
      <c r="S1060" s="1" t="s">
        <v>1287</v>
      </c>
    </row>
    <row r="1061" spans="1:21" x14ac:dyDescent="0.35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up'!$A$2:$C$64,2,FALSE)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up'!$A$2:$C$64,3,FALSE)</f>
        <v>Cash</v>
      </c>
      <c r="J1061" s="5">
        <f>VLOOKUP(F1061,'Set up'!$A$2:$D$64,4,FALSE)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up'!$A$2:$E$64,5,FALSE)</f>
        <v>Trsf</v>
      </c>
      <c r="S1061" s="1" t="s">
        <v>1288</v>
      </c>
    </row>
    <row r="1062" spans="1:21" x14ac:dyDescent="0.35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up'!$A$2:$C$64,2,FALSE)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up'!$A$2:$C$64,3,FALSE)</f>
        <v>Cash</v>
      </c>
      <c r="J1062" s="5">
        <f>VLOOKUP(F1062,'Set up'!$A$2:$D$64,4,FALSE)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up'!$A$2:$E$64,5,FALSE)</f>
        <v>Trsf</v>
      </c>
      <c r="S1062" s="1" t="s">
        <v>1288</v>
      </c>
    </row>
    <row r="1063" spans="1:21" x14ac:dyDescent="0.35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up'!$A$2:$C$64,2,FALSE)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up'!$A$2:$C$64,3,FALSE)</f>
        <v>Cash</v>
      </c>
      <c r="J1063" s="5">
        <f>VLOOKUP(F1063,'Set up'!$A$2:$D$64,4,FALSE)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up'!$A$2:$E$64,5,FALSE)</f>
        <v>Trsf</v>
      </c>
      <c r="S1063" s="1" t="s">
        <v>1288</v>
      </c>
    </row>
    <row r="1064" spans="1:21" x14ac:dyDescent="0.35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up'!$A$2:$C$64,2,FALSE)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up'!$A$2:$C$64,3,FALSE)</f>
        <v>Cash</v>
      </c>
      <c r="J1064" s="5">
        <f>VLOOKUP(F1064,'Set up'!$A$2:$D$64,4,FALSE)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up'!$A$2:$E$64,5,FALSE)</f>
        <v>Trsf</v>
      </c>
      <c r="S1064" s="1" t="s">
        <v>1288</v>
      </c>
    </row>
    <row r="1065" spans="1:21" x14ac:dyDescent="0.35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up'!$A$2:$C$64,2,FALSE)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up'!$A$2:$C$64,3,FALSE)</f>
        <v>Cash</v>
      </c>
      <c r="J1065" s="5">
        <f>VLOOKUP(F1065,'Set up'!$A$2:$D$64,4,FALSE)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up'!$A$2:$E$64,5,FALSE)</f>
        <v>PD Chq</v>
      </c>
      <c r="S1065" s="1" t="s">
        <v>1224</v>
      </c>
    </row>
    <row r="1066" spans="1:21" x14ac:dyDescent="0.35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up'!$A$2:$C$64,2,FALSE)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up'!$A$2:$C$64,3,FALSE)</f>
        <v>Cash</v>
      </c>
      <c r="J1066" s="5">
        <f>VLOOKUP(F1066,'Set up'!$A$2:$D$64,4,FALSE)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up'!$A$2:$E$64,5,FALSE)</f>
        <v>PD Chq</v>
      </c>
      <c r="S1066" s="1" t="s">
        <v>1224</v>
      </c>
    </row>
    <row r="1067" spans="1:21" x14ac:dyDescent="0.35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up'!$A$2:$C$64,2,FALSE)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up'!$A$2:$C$64,3,FALSE)</f>
        <v>Cash</v>
      </c>
      <c r="J1067" s="5">
        <f>VLOOKUP(F1067,'Set up'!$A$2:$D$64,4,FALSE)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up'!$A$2:$E$64,5,FALSE)</f>
        <v>PD Chq</v>
      </c>
      <c r="S1067" s="1" t="s">
        <v>1224</v>
      </c>
    </row>
    <row r="1068" spans="1:21" x14ac:dyDescent="0.35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up'!$A$2:$C$64,2,FALSE)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up'!$A$2:$C$64,3,FALSE)</f>
        <v>Cash</v>
      </c>
      <c r="J1068" s="5">
        <f>VLOOKUP(F1068,'Set up'!$A$2:$D$64,4,FALSE)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up'!$A$2:$E$64,5,FALSE)</f>
        <v>PD Chq</v>
      </c>
      <c r="S1068" s="1" t="s">
        <v>1224</v>
      </c>
    </row>
    <row r="1069" spans="1:21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up'!$A$2:$C$64,2,FALSE)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up'!$A$2:$C$64,3,FALSE)</f>
        <v>45</v>
      </c>
      <c r="J1069" s="5">
        <f>VLOOKUP(F1069,'Set up'!$A$2:$D$64,4,FALSE)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up'!$A$2:$E$64,5,FALSE)</f>
        <v>PD Chq</v>
      </c>
      <c r="S1069" s="1" t="s">
        <v>1142</v>
      </c>
      <c r="U1069" s="1" t="s">
        <v>3603</v>
      </c>
    </row>
    <row r="1070" spans="1:21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up'!$A$2:$C$64,2,FALSE)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up'!$A$2:$C$64,3,FALSE)</f>
        <v>45</v>
      </c>
      <c r="J1070" s="5">
        <f>VLOOKUP(F1070,'Set up'!$A$2:$D$64,4,FALSE)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up'!$A$2:$E$64,5,FALSE)</f>
        <v>PD Chq</v>
      </c>
      <c r="S1070" s="1" t="s">
        <v>1143</v>
      </c>
      <c r="U1070" s="1" t="s">
        <v>3603</v>
      </c>
    </row>
    <row r="1071" spans="1:21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up'!$A$2:$C$64,2,FALSE)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up'!$A$2:$C$64,3,FALSE)</f>
        <v>45</v>
      </c>
      <c r="J1071" s="5">
        <f>VLOOKUP(F1071,'Set up'!$A$2:$D$64,4,FALSE)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up'!$A$2:$E$64,5,FALSE)</f>
        <v>PD Chq</v>
      </c>
      <c r="S1071" s="1" t="s">
        <v>1144</v>
      </c>
      <c r="U1071" s="1" t="s">
        <v>3603</v>
      </c>
    </row>
    <row r="1072" spans="1:21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up'!$A$2:$C$64,2,FALSE)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up'!$A$2:$C$64,3,FALSE)</f>
        <v>45</v>
      </c>
      <c r="J1072" s="5">
        <f>VLOOKUP(F1072,'Set up'!$A$2:$D$64,4,FALSE)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up'!$A$2:$E$64,5,FALSE)</f>
        <v>PD Chq</v>
      </c>
      <c r="S1072" s="1" t="s">
        <v>1207</v>
      </c>
      <c r="U1072" s="1" t="s">
        <v>3603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up'!$A$2:$C$64,2,FALSE)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up'!$A$2:$C$64,3,FALSE)</f>
        <v>Cash</v>
      </c>
      <c r="J1073" s="5">
        <f>VLOOKUP(F1073,'Set up'!$A$2:$D$64,4,FALSE)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up'!$A$2:$E$64,5,FALSE)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up'!$A$2:$C$64,2,FALSE)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up'!$A$2:$C$64,3,FALSE)</f>
        <v>Cash</v>
      </c>
      <c r="J1074" s="5">
        <f>VLOOKUP(F1074,'Set up'!$A$2:$D$64,4,FALSE)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up'!$A$2:$E$64,5,FALSE)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up'!$A$2:$C$64,2,FALSE)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up'!$A$2:$C$64,3,FALSE)</f>
        <v>Cash</v>
      </c>
      <c r="J1075" s="5">
        <f>VLOOKUP(F1075,'Set up'!$A$2:$D$64,4,FALSE)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up'!$A$2:$E$64,5,FALSE)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up'!$A$2:$C$64,2,FALSE)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up'!$A$2:$C$64,3,FALSE)</f>
        <v>Cash</v>
      </c>
      <c r="J1076" s="5">
        <f>VLOOKUP(F1076,'Set up'!$A$2:$D$64,4,FALSE)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up'!$A$2:$E$64,5,FALSE)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up'!$A$2:$C$64,2,FALSE)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up'!$A$2:$C$64,3,FALSE)</f>
        <v>Cash</v>
      </c>
      <c r="J1077" s="5">
        <f>VLOOKUP(F1077,'Set up'!$A$2:$D$64,4,FALSE)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up'!$A$2:$E$64,5,FALSE)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up'!$A$2:$C$64,2,FALSE)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up'!$A$2:$C$64,3,FALSE)</f>
        <v>Cash</v>
      </c>
      <c r="J1078" s="5">
        <f>VLOOKUP(F1078,'Set up'!$A$2:$D$64,4,FALSE)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up'!$A$2:$E$64,5,FALSE)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up'!$A$2:$C$64,2,FALSE)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up'!$A$2:$C$64,3,FALSE)</f>
        <v>Cash</v>
      </c>
      <c r="J1079" s="5">
        <f>VLOOKUP(F1079,'Set up'!$A$2:$D$64,4,FALSE)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up'!$A$2:$E$64,5,FALSE)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up'!$A$2:$C$64,2,FALSE)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up'!$A$2:$C$64,3,FALSE)</f>
        <v>Cash</v>
      </c>
      <c r="J1080" s="5">
        <f>VLOOKUP(F1080,'Set up'!$A$2:$D$64,4,FALSE)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up'!$A$2:$E$64,5,FALSE)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up'!$A$2:$C$64,2,FALSE)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up'!$A$2:$C$64,3,FALSE)</f>
        <v>Cash</v>
      </c>
      <c r="J1081" s="5">
        <f>VLOOKUP(F1081,'Set up'!$A$2:$D$64,4,FALSE)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up'!$A$2:$E$64,5,FALSE)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up'!$A$2:$C$64,2,FALSE)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up'!$A$2:$C$64,3,FALSE)</f>
        <v>Cash</v>
      </c>
      <c r="J1082" s="5">
        <f>VLOOKUP(F1082,'Set up'!$A$2:$D$64,4,FALSE)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up'!$A$2:$E$64,5,FALSE)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up'!$A$2:$C$64,2,FALSE)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up'!$A$2:$C$64,3,FALSE)</f>
        <v>Cash</v>
      </c>
      <c r="J1083" s="5">
        <f>VLOOKUP(F1083,'Set up'!$A$2:$D$64,4,FALSE)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up'!$A$2:$E$64,5,FALSE)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up'!$A$2:$C$64,2,FALSE)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up'!$A$2:$C$64,3,FALSE)</f>
        <v>Cash</v>
      </c>
      <c r="J1084" s="5">
        <f>VLOOKUP(F1084,'Set up'!$A$2:$D$64,4,FALSE)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up'!$A$2:$E$64,5,FALSE)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up'!$A$2:$C$64,2,FALSE)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up'!$A$2:$C$64,3,FALSE)</f>
        <v>Cash</v>
      </c>
      <c r="J1085" s="5">
        <f>VLOOKUP(F1085,'Set up'!$A$2:$D$64,4,FALSE)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up'!$A$2:$E$64,5,FALSE)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up'!$A$2:$C$64,2,FALSE)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up'!$A$2:$C$64,3,FALSE)</f>
        <v>Cash</v>
      </c>
      <c r="J1086" s="5">
        <f>VLOOKUP(F1086,'Set up'!$A$2:$D$64,4,FALSE)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up'!$A$2:$E$64,5,FALSE)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up'!$A$2:$C$64,2,FALSE)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up'!$A$2:$C$64,3,FALSE)</f>
        <v>Cash</v>
      </c>
      <c r="J1087" s="5">
        <f>VLOOKUP(F1087,'Set up'!$A$2:$D$64,4,FALSE)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up'!$A$2:$E$64,5,FALSE)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up'!$A$2:$C$64,2,FALSE)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up'!$A$2:$C$64,3,FALSE)</f>
        <v>Cash</v>
      </c>
      <c r="J1088" s="5">
        <f>VLOOKUP(F1088,'Set up'!$A$2:$D$64,4,FALSE)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up'!$A$2:$E$64,5,FALSE)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up'!$A$2:$C$64,2,FALSE)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up'!$A$2:$C$64,3,FALSE)</f>
        <v>Cash</v>
      </c>
      <c r="J1089" s="5">
        <f>VLOOKUP(F1089,'Set up'!$A$2:$D$64,4,FALSE)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up'!$A$2:$E$64,5,FALSE)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up'!$A$2:$C$64,2,FALSE)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up'!$A$2:$C$64,3,FALSE)</f>
        <v>120</v>
      </c>
      <c r="J1090" s="5">
        <f>VLOOKUP(F1090,'Set up'!$A$2:$D$64,4,FALSE)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up'!$A$2:$E$64,5,FALSE)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up'!$A$2:$C$64,2,FALSE)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up'!$A$2:$C$64,3,FALSE)</f>
        <v>120</v>
      </c>
      <c r="J1091" s="5">
        <f>VLOOKUP(F1091,'Set up'!$A$2:$D$64,4,FALSE)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up'!$A$2:$E$64,5,FALSE)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up'!$A$2:$C$64,2,FALSE)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up'!$A$2:$C$64,3,FALSE)</f>
        <v>120</v>
      </c>
      <c r="J1092" s="5">
        <f>VLOOKUP(F1092,'Set up'!$A$2:$D$64,4,FALSE)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up'!$A$2:$E$64,5,FALSE)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up'!$A$2:$C$64,2,FALSE)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up'!$A$2:$C$64,3,FALSE)</f>
        <v>120</v>
      </c>
      <c r="J1093" s="5">
        <f>VLOOKUP(F1093,'Set up'!$A$2:$D$64,4,FALSE)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up'!$A$2:$E$64,5,FALSE)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up'!$A$2:$C$64,2,FALSE)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up'!$A$2:$C$64,3,FALSE)</f>
        <v>120</v>
      </c>
      <c r="J1094" s="5">
        <f>VLOOKUP(F1094,'Set up'!$A$2:$D$64,4,FALSE)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up'!$A$2:$E$64,5,FALSE)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up'!$A$2:$C$64,2,FALSE)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up'!$A$2:$C$64,3,FALSE)</f>
        <v>Cash</v>
      </c>
      <c r="J1095" s="5">
        <f>VLOOKUP(F1095,'Set up'!$A$2:$D$64,4,FALSE)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up'!$A$2:$E$64,5,FALSE)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up'!$A$2:$C$64,2,FALSE)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up'!$A$2:$C$64,3,FALSE)</f>
        <v>Cash</v>
      </c>
      <c r="J1096" s="5">
        <f>VLOOKUP(F1096,'Set up'!$A$2:$D$64,4,FALSE)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up'!$A$2:$E$64,5,FALSE)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up'!$A$2:$C$64,2,FALSE)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up'!$A$2:$C$64,3,FALSE)</f>
        <v>Cash</v>
      </c>
      <c r="J1097" s="5">
        <f>VLOOKUP(F1097,'Set up'!$A$2:$D$64,4,FALSE)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up'!$A$2:$E$64,5,FALSE)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up'!$A$2:$C$64,2,FALSE)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up'!$A$2:$C$64,3,FALSE)</f>
        <v>Cash</v>
      </c>
      <c r="J1098" s="5">
        <f>VLOOKUP(F1098,'Set up'!$A$2:$D$64,4,FALSE)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up'!$A$2:$E$64,5,FALSE)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up'!$A$2:$C$64,2,FALSE)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up'!$A$2:$C$64,3,FALSE)</f>
        <v>Cash</v>
      </c>
      <c r="J1099" s="5">
        <f>VLOOKUP(F1099,'Set up'!$A$2:$D$64,4,FALSE)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up'!$A$2:$E$64,5,FALSE)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up'!$A$2:$C$64,2,FALSE)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up'!$A$2:$C$64,3,FALSE)</f>
        <v>Cash</v>
      </c>
      <c r="J1100" s="5">
        <f>VLOOKUP(F1100,'Set up'!$A$2:$D$64,4,FALSE)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up'!$A$2:$E$64,5,FALSE)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up'!$A$2:$C$64,2,FALSE)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up'!$A$2:$C$64,3,FALSE)</f>
        <v>Cash</v>
      </c>
      <c r="J1101" s="5">
        <f>VLOOKUP(F1101,'Set up'!$A$2:$D$64,4,FALSE)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up'!$A$2:$E$64,5,FALSE)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up'!$A$2:$C$64,2,FALSE)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up'!$A$2:$C$64,3,FALSE)</f>
        <v>Cash</v>
      </c>
      <c r="J1102" s="5">
        <f>VLOOKUP(F1102,'Set up'!$A$2:$D$64,4,FALSE)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up'!$A$2:$E$64,5,FALSE)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up'!$A$2:$C$64,2,FALSE)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up'!$A$2:$C$64,3,FALSE)</f>
        <v>Cash</v>
      </c>
      <c r="J1103" s="5">
        <f>VLOOKUP(F1103,'Set up'!$A$2:$D$64,4,FALSE)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up'!$A$2:$E$64,5,FALSE)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up'!$A$2:$C$64,2,FALSE)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up'!$A$2:$C$64,3,FALSE)</f>
        <v>120</v>
      </c>
      <c r="J1104" s="5">
        <f>VLOOKUP(F1104,'Set up'!$A$2:$D$64,4,FALSE)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up'!$A$2:$E$64,5,FALSE)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up'!$A$2:$C$64,2,FALSE)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up'!$A$2:$C$64,3,FALSE)</f>
        <v>60</v>
      </c>
      <c r="J1105" s="5">
        <f>VLOOKUP(F1105,'Set up'!$A$2:$D$64,4,FALSE)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up'!$A$2:$E$64,5,FALSE)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up'!$A$2:$C$64,2,FALSE)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up'!$A$2:$C$64,3,FALSE)</f>
        <v>60</v>
      </c>
      <c r="J1106" s="5">
        <f>VLOOKUP(F1106,'Set up'!$A$2:$D$64,4,FALSE)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up'!$A$2:$E$64,5,FALSE)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up'!$A$2:$C$64,2,FALSE)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up'!$A$2:$C$64,3,FALSE)</f>
        <v>120</v>
      </c>
      <c r="J1107" s="5">
        <f>VLOOKUP(F1107,'Set up'!$A$2:$D$64,4,FALSE)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up'!$A$2:$E$64,5,FALSE)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up'!$A$2:$C$64,2,FALSE)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up'!$A$2:$C$64,3,FALSE)</f>
        <v>120</v>
      </c>
      <c r="J1108" s="5">
        <f>VLOOKUP(F1108,'Set up'!$A$2:$D$64,4,FALSE)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up'!$A$2:$E$64,5,FALSE)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up'!$A$2:$C$64,2,FALSE)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up'!$A$2:$C$64,3,FALSE)</f>
        <v>120</v>
      </c>
      <c r="J1109" s="5">
        <f>VLOOKUP(F1109,'Set up'!$A$2:$D$64,4,FALSE)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up'!$A$2:$E$64,5,FALSE)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up'!$A$2:$C$64,2,FALSE)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up'!$A$2:$C$64,3,FALSE)</f>
        <v>120</v>
      </c>
      <c r="J1110" s="5">
        <f>VLOOKUP(F1110,'Set up'!$A$2:$D$64,4,FALSE)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up'!$A$2:$E$64,5,FALSE)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up'!$A$2:$C$64,2,FALSE)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up'!$A$2:$C$64,3,FALSE)</f>
        <v>120</v>
      </c>
      <c r="J1111" s="5">
        <f>VLOOKUP(F1111,'Set up'!$A$2:$D$64,4,FALSE)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up'!$A$2:$E$64,5,FALSE)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up'!$A$2:$C$64,2,FALSE)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up'!$A$2:$C$64,3,FALSE)</f>
        <v>Cash</v>
      </c>
      <c r="J1112" s="5">
        <f>VLOOKUP(F1112,'Set up'!$A$2:$D$64,4,FALSE)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up'!$A$2:$E$64,5,FALSE)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up'!$A$2:$C$64,2,FALSE)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up'!$A$2:$C$64,3,FALSE)</f>
        <v>Cash</v>
      </c>
      <c r="J1113" s="5">
        <f>VLOOKUP(F1113,'Set up'!$A$2:$D$64,4,FALSE)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up'!$A$2:$E$64,5,FALSE)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up'!$A$2:$C$64,2,FALSE)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up'!$A$2:$C$64,3,FALSE)</f>
        <v>Cash</v>
      </c>
      <c r="J1114" s="5">
        <f>VLOOKUP(F1114,'Set up'!$A$2:$D$64,4,FALSE)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up'!$A$2:$E$64,5,FALSE)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up'!$A$2:$C$64,2,FALSE)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up'!$A$2:$C$64,3,FALSE)</f>
        <v>Cash</v>
      </c>
      <c r="J1115" s="5">
        <f>VLOOKUP(F1115,'Set up'!$A$2:$D$64,4,FALSE)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up'!$A$2:$E$64,5,FALSE)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up'!$A$2:$C$64,2,FALSE)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up'!$A$2:$C$64,3,FALSE)</f>
        <v>Cash</v>
      </c>
      <c r="J1116" s="5">
        <f>VLOOKUP(F1116,'Set up'!$A$2:$D$64,4,FALSE)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up'!$A$2:$E$64,5,FALSE)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up'!$A$2:$C$64,2,FALSE)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up'!$A$2:$C$64,3,FALSE)</f>
        <v>Cash</v>
      </c>
      <c r="J1117" s="5">
        <f>VLOOKUP(F1117,'Set up'!$A$2:$D$64,4,FALSE)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up'!$A$2:$E$64,5,FALSE)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up'!$A$2:$C$64,2,FALSE)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up'!$A$2:$C$64,3,FALSE)</f>
        <v>Cash</v>
      </c>
      <c r="J1118" s="5">
        <f>VLOOKUP(F1118,'Set up'!$A$2:$D$64,4,FALSE)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up'!$A$2:$E$64,5,FALSE)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up'!$A$2:$C$64,2,FALSE)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up'!$A$2:$C$64,3,FALSE)</f>
        <v>Cash</v>
      </c>
      <c r="J1119" s="5">
        <f>VLOOKUP(F1119,'Set up'!$A$2:$D$64,4,FALSE)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up'!$A$2:$E$64,5,FALSE)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up'!$A$2:$C$64,2,FALSE)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up'!$A$2:$C$64,3,FALSE)</f>
        <v>Cash</v>
      </c>
      <c r="J1120" s="5">
        <f>VLOOKUP(F1120,'Set up'!$A$2:$D$64,4,FALSE)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up'!$A$2:$E$64,5,FALSE)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up'!$A$2:$C$64,2,FALSE)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up'!$A$2:$C$64,3,FALSE)</f>
        <v>Cash</v>
      </c>
      <c r="J1121" s="5">
        <f>VLOOKUP(F1121,'Set up'!$A$2:$D$64,4,FALSE)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up'!$A$2:$E$64,5,FALSE)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up'!$A$2:$C$64,2,FALSE)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up'!$A$2:$C$64,3,FALSE)</f>
        <v>Cash</v>
      </c>
      <c r="J1122" s="5">
        <f>VLOOKUP(F1122,'Set up'!$A$2:$D$64,4,FALSE)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up'!$A$2:$E$64,5,FALSE)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up'!$A$2:$C$64,2,FALSE)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up'!$A$2:$C$64,3,FALSE)</f>
        <v>Cash</v>
      </c>
      <c r="J1123" s="5">
        <f>VLOOKUP(F1123,'Set up'!$A$2:$D$64,4,FALSE)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up'!$A$2:$E$64,5,FALSE)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up'!$A$2:$C$64,2,FALSE)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up'!$A$2:$C$64,3,FALSE)</f>
        <v>Cash</v>
      </c>
      <c r="J1124" s="5">
        <f>VLOOKUP(F1124,'Set up'!$A$2:$D$64,4,FALSE)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up'!$A$2:$E$64,5,FALSE)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up'!$A$2:$C$64,2,FALSE)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up'!$A$2:$C$64,3,FALSE)</f>
        <v>Cash</v>
      </c>
      <c r="J1125" s="5">
        <f>VLOOKUP(F1125,'Set up'!$A$2:$D$64,4,FALSE)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up'!$A$2:$E$64,5,FALSE)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up'!$A$2:$C$64,2,FALSE)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up'!$A$2:$C$64,3,FALSE)</f>
        <v>Cash</v>
      </c>
      <c r="J1126" s="5">
        <f>VLOOKUP(F1126,'Set up'!$A$2:$D$64,4,FALSE)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up'!$A$2:$E$64,5,FALSE)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up'!$A$2:$C$64,2,FALSE)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up'!$A$2:$C$64,3,FALSE)</f>
        <v>Cash</v>
      </c>
      <c r="J1127" s="5">
        <f>VLOOKUP(F1127,'Set up'!$A$2:$D$64,4,FALSE)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up'!$A$2:$E$64,5,FALSE)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up'!$A$2:$C$64,2,FALSE)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up'!$A$2:$C$64,3,FALSE)</f>
        <v>Cash</v>
      </c>
      <c r="J1128" s="5">
        <f>VLOOKUP(F1128,'Set up'!$A$2:$D$64,4,FALSE)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up'!$A$2:$E$64,5,FALSE)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up'!$A$2:$C$64,2,FALSE)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up'!$A$2:$C$64,3,FALSE)</f>
        <v>Cash</v>
      </c>
      <c r="J1129" s="5">
        <f>VLOOKUP(F1129,'Set up'!$A$2:$D$64,4,FALSE)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up'!$A$2:$E$64,5,FALSE)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up'!$A$2:$C$64,2,FALSE)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up'!$A$2:$C$64,3,FALSE)</f>
        <v>Cash</v>
      </c>
      <c r="J1130" s="5">
        <f>VLOOKUP(F1130,'Set up'!$A$2:$D$64,4,FALSE)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up'!$A$2:$E$64,5,FALSE)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up'!$A$2:$C$64,2,FALSE)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up'!$A$2:$C$64,3,FALSE)</f>
        <v>Cash</v>
      </c>
      <c r="J1131" s="5">
        <f>VLOOKUP(F1131,'Set up'!$A$2:$D$64,4,FALSE)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up'!$A$2:$E$64,5,FALSE)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up'!$A$2:$C$64,2,FALSE)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up'!$A$2:$C$64,3,FALSE)</f>
        <v>120</v>
      </c>
      <c r="J1132" s="5">
        <f>VLOOKUP(F1132,'Set up'!$A$2:$D$64,4,FALSE)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up'!$A$2:$E$64,5,FALSE)</f>
        <v>Chq</v>
      </c>
      <c r="S1132" s="1" t="s">
        <v>1785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up'!$A$2:$C$64,2,FALSE)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up'!$A$2:$C$64,3,FALSE)</f>
        <v>120</v>
      </c>
      <c r="J1133" s="5">
        <f>VLOOKUP(F1133,'Set up'!$A$2:$D$64,4,FALSE)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up'!$A$2:$E$64,5,FALSE)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up'!$A$2:$C$64,2,FALSE)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up'!$A$2:$C$64,3,FALSE)</f>
        <v>120</v>
      </c>
      <c r="J1134" s="5">
        <f>VLOOKUP(F1134,'Set up'!$A$2:$D$64,4,FALSE)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up'!$A$2:$E$64,5,FALSE)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up'!$A$2:$C$64,2,FALSE)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up'!$A$2:$C$64,3,FALSE)</f>
        <v>120</v>
      </c>
      <c r="J1135" s="5">
        <f>VLOOKUP(F1135,'Set up'!$A$2:$D$64,4,FALSE)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up'!$A$2:$E$64,5,FALSE)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up'!$A$2:$C$64,2,FALSE)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up'!$A$2:$C$64,3,FALSE)</f>
        <v>120</v>
      </c>
      <c r="J1136" s="5">
        <f>VLOOKUP(F1136,'Set up'!$A$2:$D$64,4,FALSE)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up'!$A$2:$E$64,5,FALSE)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up'!$A$2:$C$64,2,FALSE)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up'!$A$2:$C$64,3,FALSE)</f>
        <v>120</v>
      </c>
      <c r="J1137" s="5">
        <f>VLOOKUP(F1137,'Set up'!$A$2:$D$64,4,FALSE)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up'!$A$2:$E$64,5,FALSE)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up'!$A$2:$C$64,2,FALSE)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up'!$A$2:$C$64,3,FALSE)</f>
        <v>60</v>
      </c>
      <c r="J1138" s="5">
        <f>VLOOKUP(F1138,'Set up'!$A$2:$D$64,4,FALSE)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up'!$A$2:$E$64,5,FALSE)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up'!$A$2:$C$64,2,FALSE)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up'!$A$2:$C$64,3,FALSE)</f>
        <v>60</v>
      </c>
      <c r="J1139" s="5">
        <f>VLOOKUP(F1139,'Set up'!$A$2:$D$64,4,FALSE)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up'!$A$2:$E$64,5,FALSE)</f>
        <v>Chq</v>
      </c>
      <c r="S1139" s="1" t="s">
        <v>1382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up'!$A$2:$C$64,2,FALSE)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up'!$A$2:$C$64,3,FALSE)</f>
        <v>60</v>
      </c>
      <c r="J1140" s="5">
        <f>VLOOKUP(F1140,'Set up'!$A$2:$D$64,4,FALSE)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up'!$A$2:$E$64,5,FALSE)</f>
        <v>Chq</v>
      </c>
      <c r="S1140" s="1" t="s">
        <v>1382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up'!$A$2:$C$64,2,FALSE)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up'!$A$2:$C$64,3,FALSE)</f>
        <v>Cash</v>
      </c>
      <c r="J1141" s="5">
        <f>VLOOKUP(F1141,'Set up'!$A$2:$D$64,4,FALSE)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up'!$A$2:$E$64,5,FALSE)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up'!$A$2:$C$64,2,FALSE)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up'!$A$2:$C$64,3,FALSE)</f>
        <v>Cash</v>
      </c>
      <c r="J1142" s="5">
        <f>VLOOKUP(F1142,'Set up'!$A$2:$D$64,4,FALSE)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up'!$A$2:$E$64,5,FALSE)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up'!$A$2:$C$64,2,FALSE)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up'!$A$2:$C$64,3,FALSE)</f>
        <v>Cash</v>
      </c>
      <c r="J1143" s="5">
        <f>VLOOKUP(F1143,'Set up'!$A$2:$D$64,4,FALSE)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up'!$A$2:$E$64,5,FALSE)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up'!$A$2:$C$64,2,FALSE)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up'!$A$2:$C$64,3,FALSE)</f>
        <v>Cash</v>
      </c>
      <c r="J1144" s="5">
        <f>VLOOKUP(F1144,'Set up'!$A$2:$D$64,4,FALSE)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up'!$A$2:$E$64,5,FALSE)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up'!$A$2:$C$64,2,FALSE)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up'!$A$2:$C$64,3,FALSE)</f>
        <v>Cash</v>
      </c>
      <c r="J1145" s="5">
        <f>VLOOKUP(F1145,'Set up'!$A$2:$D$64,4,FALSE)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up'!$A$2:$E$64,5,FALSE)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up'!$A$2:$C$64,2,FALSE)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up'!$A$2:$C$64,3,FALSE)</f>
        <v>Cash</v>
      </c>
      <c r="J1146" s="5">
        <f>VLOOKUP(F1146,'Set up'!$A$2:$D$64,4,FALSE)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up'!$A$2:$E$64,5,FALSE)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up'!$A$2:$C$64,2,FALSE)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up'!$A$2:$C$64,3,FALSE)</f>
        <v>Cash</v>
      </c>
      <c r="J1147" s="5">
        <f>VLOOKUP(F1147,'Set up'!$A$2:$D$64,4,FALSE)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up'!$A$2:$E$64,5,FALSE)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up'!$A$2:$C$64,2,FALSE)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up'!$A$2:$C$64,3,FALSE)</f>
        <v>Cash</v>
      </c>
      <c r="J1148" s="5">
        <f>VLOOKUP(F1148,'Set up'!$A$2:$D$64,4,FALSE)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up'!$A$2:$E$64,5,FALSE)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up'!$A$2:$C$64,2,FALSE)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up'!$A$2:$C$64,3,FALSE)</f>
        <v>Cash</v>
      </c>
      <c r="J1149" s="5">
        <f>VLOOKUP(F1149,'Set up'!$A$2:$D$64,4,FALSE)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up'!$A$2:$E$64,5,FALSE)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up'!$A$2:$C$64,2,FALSE)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up'!$A$2:$C$64,3,FALSE)</f>
        <v>Cash</v>
      </c>
      <c r="J1150" s="5">
        <f>VLOOKUP(F1150,'Set up'!$A$2:$D$64,4,FALSE)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up'!$A$2:$E$64,5,FALSE)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up'!$A$2:$C$64,2,FALSE)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up'!$A$2:$C$64,3,FALSE)</f>
        <v>Cash</v>
      </c>
      <c r="J1151" s="5">
        <f>VLOOKUP(F1151,'Set up'!$A$2:$D$64,4,FALSE)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up'!$A$2:$E$64,5,FALSE)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up'!$A$2:$C$64,2,FALSE)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up'!$A$2:$C$64,3,FALSE)</f>
        <v>Cash</v>
      </c>
      <c r="J1152" s="5">
        <f>VLOOKUP(F1152,'Set up'!$A$2:$D$64,4,FALSE)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up'!$A$2:$E$64,5,FALSE)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up'!$A$2:$C$64,2,FALSE)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up'!$A$2:$C$64,3,FALSE)</f>
        <v>Cash</v>
      </c>
      <c r="J1153" s="5">
        <f>VLOOKUP(F1153,'Set up'!$A$2:$D$64,4,FALSE)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up'!$A$2:$E$64,5,FALSE)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up'!$A$2:$C$64,2,FALSE)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up'!$A$2:$C$64,3,FALSE)</f>
        <v>Cash</v>
      </c>
      <c r="J1154" s="5">
        <f>VLOOKUP(F1154,'Set up'!$A$2:$D$64,4,FALSE)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up'!$A$2:$E$64,5,FALSE)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up'!$A$2:$C$64,2,FALSE)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up'!$A$2:$C$64,3,FALSE)</f>
        <v>Cash</v>
      </c>
      <c r="J1155" s="5">
        <f>VLOOKUP(F1155,'Set up'!$A$2:$D$64,4,FALSE)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up'!$A$2:$E$64,5,FALSE)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up'!$A$2:$C$64,2,FALSE)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up'!$A$2:$C$64,3,FALSE)</f>
        <v>Cash</v>
      </c>
      <c r="J1156" s="5">
        <f>VLOOKUP(F1156,'Set up'!$A$2:$D$64,4,FALSE)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up'!$A$2:$E$64,5,FALSE)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up'!$A$2:$C$64,2,FALSE)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up'!$A$2:$C$64,3,FALSE)</f>
        <v>Cash</v>
      </c>
      <c r="J1157" s="5">
        <f>VLOOKUP(F1157,'Set up'!$A$2:$D$64,4,FALSE)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up'!$A$2:$E$64,5,FALSE)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up'!$A$2:$C$64,2,FALSE)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up'!$A$2:$C$64,3,FALSE)</f>
        <v>Cash</v>
      </c>
      <c r="J1158" s="5">
        <f>VLOOKUP(F1158,'Set up'!$A$2:$D$64,4,FALSE)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up'!$A$2:$E$64,5,FALSE)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up'!$A$2:$C$64,2,FALSE)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up'!$A$2:$C$64,3,FALSE)</f>
        <v>Cash</v>
      </c>
      <c r="J1159" s="5">
        <f>VLOOKUP(F1159,'Set up'!$A$2:$D$64,4,FALSE)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up'!$A$2:$E$64,5,FALSE)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up'!$A$2:$C$64,2,FALSE)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up'!$A$2:$C$64,3,FALSE)</f>
        <v>Cash</v>
      </c>
      <c r="J1160" s="5">
        <f>VLOOKUP(F1160,'Set up'!$A$2:$D$64,4,FALSE)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up'!$A$2:$E$64,5,FALSE)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up'!$A$2:$C$64,2,FALSE)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up'!$A$2:$C$64,3,FALSE)</f>
        <v>Cash</v>
      </c>
      <c r="J1161" s="5">
        <f>VLOOKUP(F1161,'Set up'!$A$2:$D$64,4,FALSE)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up'!$A$2:$E$64,5,FALSE)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up'!$A$2:$C$64,2,FALSE)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up'!$A$2:$C$64,3,FALSE)</f>
        <v>Cash</v>
      </c>
      <c r="J1162" s="5">
        <f>VLOOKUP(F1162,'Set up'!$A$2:$D$64,4,FALSE)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up'!$A$2:$E$64,5,FALSE)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up'!$A$2:$C$64,2,FALSE)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up'!$A$2:$C$64,3,FALSE)</f>
        <v>Cash</v>
      </c>
      <c r="J1163" s="5">
        <f>VLOOKUP(F1163,'Set up'!$A$2:$D$64,4,FALSE)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up'!$A$2:$E$64,5,FALSE)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up'!$A$2:$C$64,2,FALSE)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up'!$A$2:$C$64,3,FALSE)</f>
        <v>Cash</v>
      </c>
      <c r="J1164" s="5">
        <f>VLOOKUP(F1164,'Set up'!$A$2:$D$64,4,FALSE)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up'!$A$2:$E$64,5,FALSE)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up'!$A$2:$C$64,2,FALSE)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up'!$A$2:$C$64,3,FALSE)</f>
        <v>Cash</v>
      </c>
      <c r="J1165" s="5">
        <f>VLOOKUP(F1165,'Set up'!$A$2:$D$64,4,FALSE)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up'!$A$2:$E$64,5,FALSE)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up'!$A$2:$C$64,2,FALSE)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up'!$A$2:$C$64,3,FALSE)</f>
        <v>Cash</v>
      </c>
      <c r="J1166" s="5">
        <f>VLOOKUP(F1166,'Set up'!$A$2:$D$64,4,FALSE)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up'!$A$2:$E$64,5,FALSE)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up'!$A$2:$C$64,2,FALSE)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up'!$A$2:$C$64,3,FALSE)</f>
        <v>Cash</v>
      </c>
      <c r="J1167" s="5">
        <f>VLOOKUP(F1167,'Set up'!$A$2:$D$64,4,FALSE)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up'!$A$2:$E$64,5,FALSE)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up'!$A$2:$C$64,2,FALSE)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up'!$A$2:$C$64,3,FALSE)</f>
        <v>Cash</v>
      </c>
      <c r="J1168" s="5">
        <f>VLOOKUP(F1168,'Set up'!$A$2:$D$64,4,FALSE)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up'!$A$2:$E$64,5,FALSE)</f>
        <v>Trsf</v>
      </c>
      <c r="S1168" s="1" t="s">
        <v>1477</v>
      </c>
    </row>
    <row r="1169" spans="1:21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up'!$A$2:$C$64,2,FALSE)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up'!$A$2:$C$64,3,FALSE)</f>
        <v>Cash</v>
      </c>
      <c r="J1169" s="5">
        <f>VLOOKUP(F1169,'Set up'!$A$2:$D$64,4,FALSE)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up'!$A$2:$E$64,5,FALSE)</f>
        <v>Trsf</v>
      </c>
      <c r="S1169" s="1" t="s">
        <v>1477</v>
      </c>
    </row>
    <row r="1170" spans="1:21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up'!$A$2:$C$64,2,FALSE)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up'!$A$2:$C$64,3,FALSE)</f>
        <v>Cash</v>
      </c>
      <c r="J1170" s="5">
        <f>VLOOKUP(F1170,'Set up'!$A$2:$D$64,4,FALSE)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up'!$A$2:$E$64,5,FALSE)</f>
        <v>Trsf</v>
      </c>
      <c r="S1170" s="1" t="s">
        <v>1477</v>
      </c>
    </row>
    <row r="1171" spans="1:21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up'!$A$2:$C$64,2,FALSE)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up'!$A$2:$C$64,3,FALSE)</f>
        <v>Cash</v>
      </c>
      <c r="J1171" s="5">
        <f>VLOOKUP(F1171,'Set up'!$A$2:$D$64,4,FALSE)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up'!$A$2:$E$64,5,FALSE)</f>
        <v>Trsf</v>
      </c>
      <c r="S1171" s="1" t="s">
        <v>1216</v>
      </c>
    </row>
    <row r="1172" spans="1:21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up'!$A$2:$C$64,2,FALSE)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up'!$A$2:$C$64,3,FALSE)</f>
        <v>Cash</v>
      </c>
      <c r="J1172" s="5">
        <f>VLOOKUP(F1172,'Set up'!$A$2:$D$64,4,FALSE)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up'!$A$2:$E$64,5,FALSE)</f>
        <v>Trsf</v>
      </c>
      <c r="S1172" s="1" t="s">
        <v>1215</v>
      </c>
    </row>
    <row r="1173" spans="1:21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up'!$A$2:$C$64,2,FALSE)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up'!$A$2:$C$64,3,FALSE)</f>
        <v>Cash</v>
      </c>
      <c r="J1173" s="5">
        <f>VLOOKUP(F1173,'Set up'!$A$2:$D$64,4,FALSE)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up'!$A$2:$E$64,5,FALSE)</f>
        <v>Trsf</v>
      </c>
      <c r="S1173" s="1" t="s">
        <v>1217</v>
      </c>
    </row>
    <row r="1174" spans="1:21" x14ac:dyDescent="0.35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up'!$A$2:$C$64,2,FALSE)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up'!$A$2:$C$64,3,FALSE)</f>
        <v>Cash</v>
      </c>
      <c r="J1174" s="5">
        <f>VLOOKUP(F1174,'Set up'!$A$2:$D$64,4,FALSE)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up'!$A$2:$E$64,5,FALSE)</f>
        <v>Trsf</v>
      </c>
      <c r="S1174" s="1" t="s">
        <v>1218</v>
      </c>
    </row>
    <row r="1175" spans="1:21" x14ac:dyDescent="0.35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up'!$A$2:$C$64,2,FALSE)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up'!$A$2:$C$64,3,FALSE)</f>
        <v>Cash</v>
      </c>
      <c r="J1175" s="5">
        <f>VLOOKUP(F1175,'Set up'!$A$2:$D$64,4,FALSE)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up'!$A$2:$E$64,5,FALSE)</f>
        <v>Trsf</v>
      </c>
      <c r="S1175" s="1" t="s">
        <v>1141</v>
      </c>
    </row>
    <row r="1176" spans="1:21" x14ac:dyDescent="0.35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up'!$A$2:$C$64,2,FALSE)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up'!$A$2:$C$64,3,FALSE)</f>
        <v>Cash</v>
      </c>
      <c r="J1176" s="5">
        <f>VLOOKUP(F1176,'Set up'!$A$2:$D$64,4,FALSE)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up'!$A$2:$E$64,5,FALSE)</f>
        <v>Trsf</v>
      </c>
      <c r="S1176" s="1" t="s">
        <v>1090</v>
      </c>
    </row>
    <row r="1177" spans="1:21" x14ac:dyDescent="0.35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up'!$A$2:$C$64,2,FALSE)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up'!$A$2:$C$64,3,FALSE)</f>
        <v>Cash</v>
      </c>
      <c r="J1177" s="5">
        <f>VLOOKUP(F1177,'Set up'!$A$2:$D$64,4,FALSE)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up'!$A$2:$E$64,5,FALSE)</f>
        <v>Trsf</v>
      </c>
      <c r="S1177" s="1" t="s">
        <v>1506</v>
      </c>
    </row>
    <row r="1178" spans="1:21" x14ac:dyDescent="0.35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up'!$A$2:$C$64,2,FALSE)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up'!$A$2:$C$64,3,FALSE)</f>
        <v>Cash</v>
      </c>
      <c r="J1178" s="5">
        <f>VLOOKUP(F1178,'Set up'!$A$2:$D$64,4,FALSE)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up'!$A$2:$E$64,5,FALSE)</f>
        <v>Trsf</v>
      </c>
      <c r="S1178" s="1" t="s">
        <v>1507</v>
      </c>
    </row>
    <row r="1179" spans="1:21" x14ac:dyDescent="0.35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up'!$A$2:$C$64,2,FALSE)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up'!$A$2:$C$64,3,FALSE)</f>
        <v>Cash</v>
      </c>
      <c r="J1179" s="5">
        <f>VLOOKUP(F1179,'Set up'!$A$2:$D$64,4,FALSE)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up'!$A$2:$E$64,5,FALSE)</f>
        <v>Trsf</v>
      </c>
      <c r="S1179" s="1" t="s">
        <v>1508</v>
      </c>
    </row>
    <row r="1180" spans="1:21" x14ac:dyDescent="0.35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up'!$A$2:$C$64,2,FALSE)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up'!$A$2:$C$64,3,FALSE)</f>
        <v>Cash</v>
      </c>
      <c r="J1180" s="5">
        <f>VLOOKUP(F1180,'Set up'!$A$2:$D$64,4,FALSE)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up'!$A$2:$E$64,5,FALSE)</f>
        <v>Trsf</v>
      </c>
      <c r="S1180" s="1" t="s">
        <v>1509</v>
      </c>
    </row>
    <row r="1181" spans="1:21" x14ac:dyDescent="0.35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up'!$A$2:$C$64,2,FALSE)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up'!$A$2:$C$64,3,FALSE)</f>
        <v>Cash</v>
      </c>
      <c r="J1181" s="5">
        <f>VLOOKUP(F1181,'Set up'!$A$2:$D$64,4,FALSE)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up'!$A$2:$E$64,5,FALSE)</f>
        <v>Trsf</v>
      </c>
      <c r="S1181" s="1" t="s">
        <v>1511</v>
      </c>
    </row>
    <row r="1182" spans="1:21" x14ac:dyDescent="0.35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up'!$A$2:$C$64,2,FALSE)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up'!$A$2:$C$64,3,FALSE)</f>
        <v>Cash</v>
      </c>
      <c r="J1182" s="5">
        <f>VLOOKUP(F1182,'Set up'!$A$2:$D$64,4,FALSE)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up'!$A$2:$E$64,5,FALSE)</f>
        <v>Trsf</v>
      </c>
      <c r="S1182" s="1" t="s">
        <v>1512</v>
      </c>
    </row>
    <row r="1183" spans="1:21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up'!$A$2:$C$64,2,FALSE)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up'!$A$2:$C$64,3,FALSE)</f>
        <v>45</v>
      </c>
      <c r="J1183" s="5">
        <f>VLOOKUP(F1183,'Set up'!$A$2:$D$64,4,FALSE)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up'!$A$2:$E$64,5,FALSE)</f>
        <v>PD Chq</v>
      </c>
      <c r="S1183" s="1" t="s">
        <v>1223</v>
      </c>
      <c r="U1183" s="1" t="s">
        <v>3603</v>
      </c>
    </row>
    <row r="1184" spans="1:21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up'!$A$2:$C$64,2,FALSE)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up'!$A$2:$C$64,3,FALSE)</f>
        <v>45</v>
      </c>
      <c r="J1184" s="5">
        <f>VLOOKUP(F1184,'Set up'!$A$2:$D$64,4,FALSE)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up'!$A$2:$E$64,5,FALSE)</f>
        <v>PD Chq</v>
      </c>
      <c r="S1184" s="1" t="s">
        <v>1290</v>
      </c>
      <c r="U1184" s="1" t="s">
        <v>3603</v>
      </c>
    </row>
    <row r="1185" spans="1:21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up'!$A$2:$C$64,2,FALSE)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up'!$A$2:$C$64,3,FALSE)</f>
        <v>45</v>
      </c>
      <c r="J1185" s="5">
        <f>VLOOKUP(F1185,'Set up'!$A$2:$D$64,4,FALSE)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up'!$A$2:$E$64,5,FALSE)</f>
        <v>PD Chq</v>
      </c>
      <c r="S1185" s="1" t="s">
        <v>1291</v>
      </c>
      <c r="U1185" s="1" t="s">
        <v>3603</v>
      </c>
    </row>
    <row r="1186" spans="1:21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up'!$A$2:$C$64,2,FALSE)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up'!$A$2:$C$64,3,FALSE)</f>
        <v>45</v>
      </c>
      <c r="J1186" s="5">
        <f>VLOOKUP(F1186,'Set up'!$A$2:$D$64,4,FALSE)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up'!$A$2:$E$64,5,FALSE)</f>
        <v>PD Chq</v>
      </c>
      <c r="S1186" s="1" t="s">
        <v>1292</v>
      </c>
      <c r="U1186" s="1" t="s">
        <v>3603</v>
      </c>
    </row>
    <row r="1187" spans="1:21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up'!$A$2:$C$64,2,FALSE)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up'!$A$2:$C$64,3,FALSE)</f>
        <v>45</v>
      </c>
      <c r="J1187" s="5">
        <f>VLOOKUP(F1187,'Set up'!$A$2:$D$64,4,FALSE)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up'!$A$2:$E$64,5,FALSE)</f>
        <v>PD Chq</v>
      </c>
      <c r="S1187" s="1" t="s">
        <v>1293</v>
      </c>
      <c r="U1187" s="1" t="s">
        <v>3603</v>
      </c>
    </row>
    <row r="1188" spans="1:21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up'!$A$2:$C$64,2,FALSE)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up'!$A$2:$C$64,3,FALSE)</f>
        <v>120</v>
      </c>
      <c r="J1188" s="5">
        <f>VLOOKUP(F1188,'Set up'!$A$2:$D$64,4,FALSE)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up'!$A$2:$E$64,5,FALSE)</f>
        <v>Trsf</v>
      </c>
      <c r="S1188" s="1" t="s">
        <v>1298</v>
      </c>
    </row>
    <row r="1189" spans="1:21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up'!$A$2:$C$64,2,FALSE)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up'!$A$2:$C$64,3,FALSE)</f>
        <v>120</v>
      </c>
      <c r="J1189" s="5">
        <f>VLOOKUP(F1189,'Set up'!$A$2:$D$64,4,FALSE)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up'!$A$2:$E$64,5,FALSE)</f>
        <v>Trsf</v>
      </c>
      <c r="S1189" s="1" t="s">
        <v>1298</v>
      </c>
    </row>
    <row r="1190" spans="1:21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up'!$A$2:$C$64,2,FALSE)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up'!$A$2:$C$64,3,FALSE)</f>
        <v>120</v>
      </c>
      <c r="J1190" s="5">
        <f>VLOOKUP(F1190,'Set up'!$A$2:$D$64,4,FALSE)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up'!$A$2:$E$64,5,FALSE)</f>
        <v>Trsf</v>
      </c>
      <c r="S1190" s="1" t="s">
        <v>1298</v>
      </c>
    </row>
    <row r="1191" spans="1:21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up'!$A$2:$C$64,2,FALSE)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up'!$A$2:$C$64,3,FALSE)</f>
        <v>120</v>
      </c>
      <c r="J1191" s="5">
        <f>VLOOKUP(F1191,'Set up'!$A$2:$D$64,4,FALSE)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up'!$A$2:$E$64,5,FALSE)</f>
        <v>Trsf</v>
      </c>
      <c r="S1191" s="1" t="s">
        <v>1298</v>
      </c>
    </row>
    <row r="1192" spans="1:21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up'!$A$2:$C$64,2,FALSE)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up'!$A$2:$C$64,3,FALSE)</f>
        <v>120</v>
      </c>
      <c r="J1192" s="5">
        <f>VLOOKUP(F1192,'Set up'!$A$2:$D$64,4,FALSE)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up'!$A$2:$E$64,5,FALSE)</f>
        <v>Trsf</v>
      </c>
      <c r="S1192" s="1" t="s">
        <v>1298</v>
      </c>
    </row>
    <row r="1193" spans="1:21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up'!$A$2:$C$64,2,FALSE)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up'!$A$2:$C$64,3,FALSE)</f>
        <v>120</v>
      </c>
      <c r="J1193" s="5">
        <f>VLOOKUP(F1193,'Set up'!$A$2:$D$64,4,FALSE)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up'!$A$2:$E$64,5,FALSE)</f>
        <v>Trsf</v>
      </c>
      <c r="S1193" s="1" t="s">
        <v>1298</v>
      </c>
    </row>
    <row r="1194" spans="1:21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up'!$A$2:$C$64,2,FALSE)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up'!$A$2:$C$64,3,FALSE)</f>
        <v>Cash</v>
      </c>
      <c r="J1194" s="5">
        <f>VLOOKUP(F1194,'Set up'!$A$2:$D$64,4,FALSE)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up'!$A$2:$E$64,5,FALSE)</f>
        <v>Trsf</v>
      </c>
      <c r="S1194" s="1" t="s">
        <v>1102</v>
      </c>
    </row>
    <row r="1195" spans="1:21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up'!$A$2:$C$64,2,FALSE)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up'!$A$2:$C$64,3,FALSE)</f>
        <v>Cash</v>
      </c>
      <c r="J1195" s="5">
        <f>VLOOKUP(F1195,'Set up'!$A$2:$D$64,4,FALSE)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up'!$A$2:$E$64,5,FALSE)</f>
        <v>Trsf</v>
      </c>
      <c r="S1195" s="1" t="s">
        <v>1103</v>
      </c>
    </row>
    <row r="1196" spans="1:21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up'!$A$2:$C$64,2,FALSE)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up'!$A$2:$C$64,3,FALSE)</f>
        <v>Cash</v>
      </c>
      <c r="J1196" s="5">
        <f>VLOOKUP(F1196,'Set up'!$A$2:$D$64,4,FALSE)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up'!$A$2:$E$64,5,FALSE)</f>
        <v>Trsf</v>
      </c>
      <c r="S1196" s="1" t="s">
        <v>1103</v>
      </c>
    </row>
    <row r="1197" spans="1:21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up'!$A$2:$C$64,2,FALSE)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up'!$A$2:$C$64,3,FALSE)</f>
        <v>Cash</v>
      </c>
      <c r="J1197" s="5">
        <f>VLOOKUP(F1197,'Set up'!$A$2:$D$64,4,FALSE)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up'!$A$2:$E$64,5,FALSE)</f>
        <v>Trsf</v>
      </c>
    </row>
    <row r="1198" spans="1:21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up'!$A$2:$C$64,2,FALSE)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up'!$A$2:$C$64,3,FALSE)</f>
        <v>Cash</v>
      </c>
      <c r="J1198" s="5">
        <f>VLOOKUP(F1198,'Set up'!$A$2:$D$64,4,FALSE)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up'!$A$2:$E$64,5,FALSE)</f>
        <v>Trsf</v>
      </c>
      <c r="S1198" s="1" t="s">
        <v>1214</v>
      </c>
    </row>
    <row r="1199" spans="1:21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up'!$A$2:$C$64,2,FALSE)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up'!$A$2:$C$64,3,FALSE)</f>
        <v>Cash</v>
      </c>
      <c r="J1199" s="5">
        <f>VLOOKUP(F1199,'Set up'!$A$2:$D$64,4,FALSE)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up'!$A$2:$E$64,5,FALSE)</f>
        <v>Trsf</v>
      </c>
      <c r="S1199" s="1" t="s">
        <v>1513</v>
      </c>
    </row>
    <row r="1200" spans="1:21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up'!$A$2:$C$64,2,FALSE)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up'!$A$2:$C$64,3,FALSE)</f>
        <v>Cash</v>
      </c>
      <c r="J1200" s="5">
        <f>VLOOKUP(F1200,'Set up'!$A$2:$D$64,4,FALSE)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up'!$A$2:$E$64,5,FALSE)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up'!$A$2:$C$64,2,FALSE)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up'!$A$2:$C$64,3,FALSE)</f>
        <v>Cash</v>
      </c>
      <c r="J1201" s="5">
        <f>VLOOKUP(F1201,'Set up'!$A$2:$D$64,4,FALSE)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up'!$A$2:$E$64,5,FALSE)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up'!$A$2:$C$64,2,FALSE)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up'!$A$2:$C$64,3,FALSE)</f>
        <v>Cash</v>
      </c>
      <c r="J1202" s="5">
        <f>VLOOKUP(F1202,'Set up'!$A$2:$D$64,4,FALSE)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up'!$A$2:$E$64,5,FALSE)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up'!$A$2:$C$64,2,FALSE)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up'!$A$2:$C$64,3,FALSE)</f>
        <v>Cash</v>
      </c>
      <c r="J1203" s="5">
        <f>VLOOKUP(F1203,'Set up'!$A$2:$D$64,4,FALSE)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up'!$A$2:$E$64,5,FALSE)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up'!$A$2:$C$64,2,FALSE)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up'!$A$2:$C$64,3,FALSE)</f>
        <v>Cash</v>
      </c>
      <c r="J1204" s="5">
        <f>VLOOKUP(F1204,'Set up'!$A$2:$D$64,4,FALSE)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up'!$A$2:$E$64,5,FALSE)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up'!$A$2:$C$64,2,FALSE)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up'!$A$2:$C$64,3,FALSE)</f>
        <v>Cash</v>
      </c>
      <c r="J1205" s="5">
        <f>VLOOKUP(F1205,'Set up'!$A$2:$D$64,4,FALSE)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up'!$A$2:$E$64,5,FALSE)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up'!$A$2:$C$64,2,FALSE)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up'!$A$2:$C$64,3,FALSE)</f>
        <v>Cash</v>
      </c>
      <c r="J1206" s="5">
        <f>VLOOKUP(F1206,'Set up'!$A$2:$D$64,4,FALSE)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up'!$A$2:$E$64,5,FALSE)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up'!$A$2:$C$64,2,FALSE)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up'!$A$2:$C$64,3,FALSE)</f>
        <v>60</v>
      </c>
      <c r="J1207" s="5">
        <f>VLOOKUP(F1207,'Set up'!$A$2:$D$64,4,FALSE)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up'!$A$2:$E$64,5,FALSE)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up'!$A$2:$C$64,2,FALSE)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up'!$A$2:$C$64,3,FALSE)</f>
        <v>60</v>
      </c>
      <c r="J1208" s="5">
        <f>VLOOKUP(F1208,'Set up'!$A$2:$D$64,4,FALSE)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up'!$A$2:$E$64,5,FALSE)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up'!$A$2:$C$64,2,FALSE)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up'!$A$2:$C$64,3,FALSE)</f>
        <v>60</v>
      </c>
      <c r="J1209" s="5">
        <f>VLOOKUP(F1209,'Set up'!$A$2:$D$64,4,FALSE)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up'!$A$2:$E$64,5,FALSE)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up'!$A$2:$C$64,2,FALSE)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up'!$A$2:$C$64,3,FALSE)</f>
        <v>60</v>
      </c>
      <c r="J1210" s="5">
        <f>VLOOKUP(F1210,'Set up'!$A$2:$D$64,4,FALSE)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up'!$A$2:$E$64,5,FALSE)</f>
        <v>Chq</v>
      </c>
      <c r="S1210" s="1" t="s">
        <v>1682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up'!$A$2:$C$64,2,FALSE)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up'!$A$2:$C$64,3,FALSE)</f>
        <v>Cash</v>
      </c>
      <c r="J1211" s="5">
        <f>VLOOKUP(F1211,'Set up'!$A$2:$D$64,4,FALSE)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up'!$A$2:$E$64,5,FALSE)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up'!$A$2:$C$64,2,FALSE)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up'!$A$2:$C$64,3,FALSE)</f>
        <v>Cash</v>
      </c>
      <c r="J1212" s="5">
        <f>VLOOKUP(F1212,'Set up'!$A$2:$D$64,4,FALSE)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up'!$A$2:$E$64,5,FALSE)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up'!$A$2:$C$64,2,FALSE)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up'!$A$2:$C$64,3,FALSE)</f>
        <v>Cash</v>
      </c>
      <c r="J1213" s="5">
        <f>VLOOKUP(F1213,'Set up'!$A$2:$D$64,4,FALSE)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up'!$A$2:$E$64,5,FALSE)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up'!$A$2:$C$64,2,FALSE)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up'!$A$2:$C$64,3,FALSE)</f>
        <v>Cash</v>
      </c>
      <c r="J1214" s="5">
        <f>VLOOKUP(F1214,'Set up'!$A$2:$D$64,4,FALSE)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up'!$A$2:$E$64,5,FALSE)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up'!$A$2:$C$64,2,FALSE)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up'!$A$2:$C$64,3,FALSE)</f>
        <v>Cash</v>
      </c>
      <c r="J1215" s="5">
        <f>VLOOKUP(F1215,'Set up'!$A$2:$D$64,4,FALSE)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up'!$A$2:$E$64,5,FALSE)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up'!$A$2:$C$64,2,FALSE)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up'!$A$2:$C$64,3,FALSE)</f>
        <v>Cash</v>
      </c>
      <c r="J1216" s="5">
        <f>VLOOKUP(F1216,'Set up'!$A$2:$D$64,4,FALSE)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up'!$A$2:$E$64,5,FALSE)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up'!$A$2:$C$64,2,FALSE)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up'!$A$2:$C$64,3,FALSE)</f>
        <v>Cash</v>
      </c>
      <c r="J1217" s="5">
        <f>VLOOKUP(F1217,'Set up'!$A$2:$D$64,4,FALSE)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up'!$A$2:$E$64,5,FALSE)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up'!$A$2:$C$64,2,FALSE)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up'!$A$2:$C$64,3,FALSE)</f>
        <v>Cash</v>
      </c>
      <c r="J1218" s="5">
        <f>VLOOKUP(F1218,'Set up'!$A$2:$D$64,4,FALSE)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up'!$A$2:$E$64,5,FALSE)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up'!$A$2:$C$64,2,FALSE)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up'!$A$2:$C$64,3,FALSE)</f>
        <v>Cash</v>
      </c>
      <c r="J1219" s="5">
        <f>VLOOKUP(F1219,'Set up'!$A$2:$D$64,4,FALSE)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up'!$A$2:$E$64,5,FALSE)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up'!$A$2:$C$64,2,FALSE)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up'!$A$2:$C$64,3,FALSE)</f>
        <v>Cash</v>
      </c>
      <c r="J1220" s="5">
        <f>VLOOKUP(F1220,'Set up'!$A$2:$D$64,4,FALSE)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up'!$A$2:$E$64,5,FALSE)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up'!$A$2:$C$64,2,FALSE)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up'!$A$2:$C$64,3,FALSE)</f>
        <v>Cash</v>
      </c>
      <c r="J1221" s="5">
        <f>VLOOKUP(F1221,'Set up'!$A$2:$D$64,4,FALSE)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up'!$A$2:$E$64,5,FALSE)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up'!$A$2:$C$64,2,FALSE)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up'!$A$2:$C$64,3,FALSE)</f>
        <v>Cash</v>
      </c>
      <c r="J1222" s="5">
        <f>VLOOKUP(F1222,'Set up'!$A$2:$D$64,4,FALSE)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up'!$A$2:$E$64,5,FALSE)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up'!$A$2:$C$64,2,FALSE)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up'!$A$2:$C$64,3,FALSE)</f>
        <v>Cash</v>
      </c>
      <c r="J1223" s="5">
        <f>VLOOKUP(F1223,'Set up'!$A$2:$D$64,4,FALSE)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up'!$A$2:$E$64,5,FALSE)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up'!$A$2:$C$64,2,FALSE)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up'!$A$2:$C$64,3,FALSE)</f>
        <v>Cash</v>
      </c>
      <c r="J1224" s="5">
        <f>VLOOKUP(F1224,'Set up'!$A$2:$D$64,4,FALSE)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up'!$A$2:$E$64,5,FALSE)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up'!$A$2:$C$64,2,FALSE)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up'!$A$2:$C$64,3,FALSE)</f>
        <v>Cash</v>
      </c>
      <c r="J1225" s="5">
        <f>VLOOKUP(F1225,'Set up'!$A$2:$D$64,4,FALSE)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up'!$A$2:$E$64,5,FALSE)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up'!$A$2:$C$64,2,FALSE)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up'!$A$2:$C$64,3,FALSE)</f>
        <v>Cash</v>
      </c>
      <c r="J1226" s="5">
        <f>VLOOKUP(F1226,'Set up'!$A$2:$D$64,4,FALSE)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up'!$A$2:$E$64,5,FALSE)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up'!$A$2:$C$64,2,FALSE)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up'!$A$2:$C$64,3,FALSE)</f>
        <v>Cash</v>
      </c>
      <c r="J1227" s="5">
        <f>VLOOKUP(F1227,'Set up'!$A$2:$D$64,4,FALSE)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up'!$A$2:$E$64,5,FALSE)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up'!$A$2:$C$64,2,FALSE)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up'!$A$2:$C$64,3,FALSE)</f>
        <v>Cash</v>
      </c>
      <c r="J1228" s="5">
        <f>VLOOKUP(F1228,'Set up'!$A$2:$D$64,4,FALSE)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up'!$A$2:$E$64,5,FALSE)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up'!$A$2:$C$64,2,FALSE)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up'!$A$2:$C$64,3,FALSE)</f>
        <v>Cash</v>
      </c>
      <c r="J1229" s="5">
        <f>VLOOKUP(F1229,'Set up'!$A$2:$D$64,4,FALSE)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up'!$A$2:$E$64,5,FALSE)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up'!$A$2:$C$64,2,FALSE)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up'!$A$2:$C$64,3,FALSE)</f>
        <v>Cash</v>
      </c>
      <c r="J1230" s="5">
        <f>VLOOKUP(F1230,'Set up'!$A$2:$D$64,4,FALSE)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up'!$A$2:$E$64,5,FALSE)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up'!$A$2:$C$64,2,FALSE)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up'!$A$2:$C$64,3,FALSE)</f>
        <v>Cash</v>
      </c>
      <c r="J1231" s="5">
        <f>VLOOKUP(F1231,'Set up'!$A$2:$D$64,4,FALSE)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up'!$A$2:$E$64,5,FALSE)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up'!$A$2:$C$64,2,FALSE)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up'!$A$2:$C$64,3,FALSE)</f>
        <v>Cash</v>
      </c>
      <c r="J1232" s="5">
        <f>VLOOKUP(F1232,'Set up'!$A$2:$D$64,4,FALSE)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up'!$A$2:$E$64,5,FALSE)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up'!$A$2:$C$64,2,FALSE)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up'!$A$2:$C$64,3,FALSE)</f>
        <v>Cash</v>
      </c>
      <c r="J1233" s="5">
        <f>VLOOKUP(F1233,'Set up'!$A$2:$D$64,4,FALSE)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up'!$A$2:$E$64,5,FALSE)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up'!$A$2:$C$64,2,FALSE)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up'!$A$2:$C$64,3,FALSE)</f>
        <v>Cash</v>
      </c>
      <c r="J1234" s="5">
        <f>VLOOKUP(F1234,'Set up'!$A$2:$D$64,4,FALSE)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up'!$A$2:$E$64,5,FALSE)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up'!$A$2:$C$64,2,FALSE)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up'!$A$2:$C$64,3,FALSE)</f>
        <v>Cash</v>
      </c>
      <c r="J1235" s="5">
        <f>VLOOKUP(F1235,'Set up'!$A$2:$D$64,4,FALSE)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up'!$A$2:$E$64,5,FALSE)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up'!$A$2:$C$64,2,FALSE)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up'!$A$2:$C$64,3,FALSE)</f>
        <v>Cash</v>
      </c>
      <c r="J1236" s="5">
        <f>VLOOKUP(F1236,'Set up'!$A$2:$D$64,4,FALSE)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up'!$A$2:$E$64,5,FALSE)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up'!$A$2:$C$64,2,FALSE)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up'!$A$2:$C$64,3,FALSE)</f>
        <v>Cash</v>
      </c>
      <c r="J1237" s="5">
        <f>VLOOKUP(F1237,'Set up'!$A$2:$D$64,4,FALSE)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up'!$A$2:$E$64,5,FALSE)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up'!$A$2:$C$64,2,FALSE)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up'!$A$2:$C$64,3,FALSE)</f>
        <v>Cash</v>
      </c>
      <c r="J1238" s="5">
        <f>VLOOKUP(F1238,'Set up'!$A$2:$D$64,4,FALSE)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up'!$A$2:$E$64,5,FALSE)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up'!$A$2:$C$64,2,FALSE)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up'!$A$2:$C$64,3,FALSE)</f>
        <v>Cash</v>
      </c>
      <c r="J1239" s="5">
        <f>VLOOKUP(F1239,'Set up'!$A$2:$D$64,4,FALSE)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up'!$A$2:$E$64,5,FALSE)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up'!$A$2:$C$64,2,FALSE)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up'!$A$2:$C$64,3,FALSE)</f>
        <v>Cash</v>
      </c>
      <c r="J1240" s="5">
        <f>VLOOKUP(F1240,'Set up'!$A$2:$D$64,4,FALSE)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up'!$A$2:$E$64,5,FALSE)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up'!$A$2:$C$64,2,FALSE)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up'!$A$2:$C$64,3,FALSE)</f>
        <v>Cash</v>
      </c>
      <c r="J1241" s="5">
        <f>VLOOKUP(F1241,'Set up'!$A$2:$D$64,4,FALSE)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up'!$A$2:$E$64,5,FALSE)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up'!$A$2:$C$64,2,FALSE)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up'!$A$2:$C$64,3,FALSE)</f>
        <v>Cash</v>
      </c>
      <c r="J1242" s="5">
        <f>VLOOKUP(F1242,'Set up'!$A$2:$D$64,4,FALSE)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up'!$A$2:$E$64,5,FALSE)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up'!$A$2:$C$64,2,FALSE)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up'!$A$2:$C$64,3,FALSE)</f>
        <v>Cash</v>
      </c>
      <c r="J1243" s="5">
        <f>VLOOKUP(F1243,'Set up'!$A$2:$D$64,4,FALSE)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up'!$A$2:$E$64,5,FALSE)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up'!$A$2:$C$64,2,FALSE)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up'!$A$2:$C$64,3,FALSE)</f>
        <v>Cash</v>
      </c>
      <c r="J1244" s="5">
        <f>VLOOKUP(F1244,'Set up'!$A$2:$D$64,4,FALSE)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up'!$A$2:$E$64,5,FALSE)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up'!$A$2:$C$64,2,FALSE)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up'!$A$2:$C$64,3,FALSE)</f>
        <v>Cash</v>
      </c>
      <c r="J1245" s="5">
        <f>VLOOKUP(F1245,'Set up'!$A$2:$D$64,4,FALSE)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up'!$A$2:$E$64,5,FALSE)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up'!$A$2:$C$64,2,FALSE)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up'!$A$2:$C$64,3,FALSE)</f>
        <v>Cash</v>
      </c>
      <c r="J1246" s="5">
        <f>VLOOKUP(F1246,'Set up'!$A$2:$D$64,4,FALSE)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up'!$A$2:$E$64,5,FALSE)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up'!$A$2:$C$64,2,FALSE)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up'!$A$2:$C$64,3,FALSE)</f>
        <v>Cash</v>
      </c>
      <c r="J1247" s="5">
        <f>VLOOKUP(F1247,'Set up'!$A$2:$D$64,4,FALSE)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up'!$A$2:$E$64,5,FALSE)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up'!$A$2:$C$64,2,FALSE)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up'!$A$2:$C$64,3,FALSE)</f>
        <v>Cash</v>
      </c>
      <c r="J1248" s="5">
        <f>VLOOKUP(F1248,'Set up'!$A$2:$D$64,4,FALSE)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up'!$A$2:$E$64,5,FALSE)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up'!$A$2:$C$64,2,FALSE)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up'!$A$2:$C$64,3,FALSE)</f>
        <v>Cash</v>
      </c>
      <c r="J1249" s="5">
        <f>VLOOKUP(F1249,'Set up'!$A$2:$D$64,4,FALSE)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up'!$A$2:$E$64,5,FALSE)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up'!$A$2:$C$64,2,FALSE)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up'!$A$2:$C$64,3,FALSE)</f>
        <v>Cash</v>
      </c>
      <c r="J1250" s="5">
        <f>VLOOKUP(F1250,'Set up'!$A$2:$D$64,4,FALSE)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up'!$A$2:$E$64,5,FALSE)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up'!$A$2:$C$64,2,FALSE)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up'!$A$2:$C$64,3,FALSE)</f>
        <v>Cash</v>
      </c>
      <c r="J1251" s="5">
        <f>VLOOKUP(F1251,'Set up'!$A$2:$D$64,4,FALSE)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up'!$A$2:$E$64,5,FALSE)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up'!$A$2:$C$64,2,FALSE)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up'!$A$2:$C$64,3,FALSE)</f>
        <v>Cash</v>
      </c>
      <c r="J1252" s="5">
        <f>VLOOKUP(F1252,'Set up'!$A$2:$D$64,4,FALSE)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up'!$A$2:$E$64,5,FALSE)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up'!$A$2:$C$64,2,FALSE)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up'!$A$2:$C$64,3,FALSE)</f>
        <v>Cash</v>
      </c>
      <c r="J1253" s="5">
        <f>VLOOKUP(F1253,'Set up'!$A$2:$D$64,4,FALSE)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up'!$A$2:$E$64,5,FALSE)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up'!$A$2:$C$64,2,FALSE)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up'!$A$2:$C$64,3,FALSE)</f>
        <v>Cash</v>
      </c>
      <c r="J1254" s="5">
        <f>VLOOKUP(F1254,'Set up'!$A$2:$D$64,4,FALSE)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up'!$A$2:$E$64,5,FALSE)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up'!$A$2:$C$64,2,FALSE)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up'!$A$2:$C$64,3,FALSE)</f>
        <v>Cash</v>
      </c>
      <c r="J1255" s="5">
        <f>VLOOKUP(F1255,'Set up'!$A$2:$D$64,4,FALSE)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up'!$A$2:$E$64,5,FALSE)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up'!$A$2:$C$64,2,FALSE)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up'!$A$2:$C$64,3,FALSE)</f>
        <v>120</v>
      </c>
      <c r="J1256" s="5">
        <f>VLOOKUP(F1256,'Set up'!$A$2:$D$64,4,FALSE)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up'!$A$2:$E$64,5,FALSE)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up'!$A$2:$C$64,2,FALSE)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up'!$A$2:$C$64,3,FALSE)</f>
        <v>120</v>
      </c>
      <c r="J1257" s="5">
        <f>VLOOKUP(F1257,'Set up'!$A$2:$D$64,4,FALSE)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up'!$A$2:$E$64,5,FALSE)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up'!$A$2:$C$64,2,FALSE)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up'!$A$2:$C$64,3,FALSE)</f>
        <v>120</v>
      </c>
      <c r="J1258" s="5">
        <f>VLOOKUP(F1258,'Set up'!$A$2:$D$64,4,FALSE)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up'!$A$2:$E$64,5,FALSE)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up'!$A$2:$C$64,2,FALSE)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up'!$A$2:$C$64,3,FALSE)</f>
        <v>120</v>
      </c>
      <c r="J1259" s="5">
        <f>VLOOKUP(F1259,'Set up'!$A$2:$D$64,4,FALSE)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up'!$A$2:$E$64,5,FALSE)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up'!$A$2:$C$64,2,FALSE)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up'!$A$2:$C$64,3,FALSE)</f>
        <v>120</v>
      </c>
      <c r="J1260" s="5">
        <f>VLOOKUP(F1260,'Set up'!$A$2:$D$64,4,FALSE)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up'!$A$2:$E$64,5,FALSE)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up'!$A$2:$C$64,2,FALSE)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up'!$A$2:$C$64,3,FALSE)</f>
        <v>120</v>
      </c>
      <c r="J1261" s="5">
        <f>VLOOKUP(F1261,'Set up'!$A$2:$D$64,4,FALSE)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up'!$A$2:$E$64,5,FALSE)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up'!$A$2:$C$64,2,FALSE)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up'!$A$2:$C$64,3,FALSE)</f>
        <v>120</v>
      </c>
      <c r="J1262" s="5">
        <f>VLOOKUP(F1262,'Set up'!$A$2:$D$64,4,FALSE)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up'!$A$2:$E$64,5,FALSE)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up'!$A$2:$C$64,2,FALSE)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up'!$A$2:$C$64,3,FALSE)</f>
        <v>Cash</v>
      </c>
      <c r="J1263" s="5">
        <f>VLOOKUP(F1263,'Set up'!$A$2:$D$64,4,FALSE)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up'!$A$2:$E$64,5,FALSE)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up'!$A$2:$C$64,2,FALSE)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up'!$A$2:$C$64,3,FALSE)</f>
        <v>Cash</v>
      </c>
      <c r="J1264" s="5">
        <f>VLOOKUP(F1264,'Set up'!$A$2:$D$64,4,FALSE)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up'!$A$2:$E$64,5,FALSE)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up'!$A$2:$C$64,2,FALSE)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up'!$A$2:$C$64,3,FALSE)</f>
        <v>Cash</v>
      </c>
      <c r="J1265" s="5">
        <f>VLOOKUP(F1265,'Set up'!$A$2:$D$64,4,FALSE)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up'!$A$2:$E$64,5,FALSE)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up'!$A$2:$C$64,2,FALSE)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up'!$A$2:$C$64,3,FALSE)</f>
        <v>Cash</v>
      </c>
      <c r="J1266" s="5">
        <f>VLOOKUP(F1266,'Set up'!$A$2:$D$64,4,FALSE)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up'!$A$2:$E$64,5,FALSE)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up'!$A$2:$C$64,2,FALSE)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up'!$A$2:$C$64,3,FALSE)</f>
        <v>Cash</v>
      </c>
      <c r="J1267" s="5">
        <f>VLOOKUP(F1267,'Set up'!$A$2:$D$64,4,FALSE)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up'!$A$2:$E$64,5,FALSE)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up'!$A$2:$C$64,2,FALSE)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up'!$A$2:$C$64,3,FALSE)</f>
        <v>Cash</v>
      </c>
      <c r="J1268" s="5">
        <f>VLOOKUP(F1268,'Set up'!$A$2:$D$64,4,FALSE)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up'!$A$2:$E$64,5,FALSE)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up'!$A$2:$C$64,2,FALSE)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up'!$A$2:$C$64,3,FALSE)</f>
        <v>Cash</v>
      </c>
      <c r="J1269" s="5">
        <f>VLOOKUP(F1269,'Set up'!$A$2:$D$64,4,FALSE)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up'!$A$2:$E$64,5,FALSE)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up'!$A$2:$C$64,2,FALSE)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up'!$A$2:$C$64,3,FALSE)</f>
        <v>Cash</v>
      </c>
      <c r="J1270" s="5">
        <f>VLOOKUP(F1270,'Set up'!$A$2:$D$64,4,FALSE)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up'!$A$2:$E$64,5,FALSE)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up'!$A$2:$C$64,2,FALSE)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up'!$A$2:$C$64,3,FALSE)</f>
        <v>Cash</v>
      </c>
      <c r="J1271" s="5">
        <f>VLOOKUP(F1271,'Set up'!$A$2:$D$64,4,FALSE)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up'!$A$2:$E$64,5,FALSE)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up'!$A$2:$C$64,2,FALSE)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up'!$A$2:$C$64,3,FALSE)</f>
        <v>Cash</v>
      </c>
      <c r="J1272" s="5">
        <f>VLOOKUP(F1272,'Set up'!$A$2:$D$64,4,FALSE)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up'!$A$2:$E$64,5,FALSE)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up'!$A$2:$C$64,2,FALSE)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up'!$A$2:$C$64,3,FALSE)</f>
        <v>Cash</v>
      </c>
      <c r="J1273" s="5">
        <f>VLOOKUP(F1273,'Set up'!$A$2:$D$64,4,FALSE)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up'!$A$2:$E$64,5,FALSE)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up'!$A$2:$C$64,2,FALSE)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up'!$A$2:$C$64,3,FALSE)</f>
        <v>Cash</v>
      </c>
      <c r="J1274" s="5">
        <f>VLOOKUP(F1274,'Set up'!$A$2:$D$64,4,FALSE)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up'!$A$2:$E$64,5,FALSE)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up'!$A$2:$C$64,2,FALSE)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up'!$A$2:$C$64,3,FALSE)</f>
        <v>Cash</v>
      </c>
      <c r="J1275" s="5">
        <f>VLOOKUP(F1275,'Set up'!$A$2:$D$64,4,FALSE)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up'!$A$2:$E$64,5,FALSE)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up'!$A$2:$C$64,2,FALSE)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up'!$A$2:$C$64,3,FALSE)</f>
        <v>Cash</v>
      </c>
      <c r="J1276" s="5">
        <f>VLOOKUP(F1276,'Set up'!$A$2:$D$64,4,FALSE)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up'!$A$2:$E$64,5,FALSE)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up'!$A$2:$C$64,2,FALSE)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up'!$A$2:$C$64,3,FALSE)</f>
        <v>Cash</v>
      </c>
      <c r="J1277" s="5">
        <f>VLOOKUP(F1277,'Set up'!$A$2:$D$64,4,FALSE)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up'!$A$2:$E$64,5,FALSE)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up'!$A$2:$C$64,2,FALSE)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up'!$A$2:$C$64,3,FALSE)</f>
        <v>Cash</v>
      </c>
      <c r="J1278" s="5">
        <f>VLOOKUP(F1278,'Set up'!$A$2:$D$64,4,FALSE)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up'!$A$2:$E$64,5,FALSE)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up'!$A$2:$C$64,2,FALSE)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up'!$A$2:$C$64,3,FALSE)</f>
        <v>Cash</v>
      </c>
      <c r="J1279" s="5">
        <f>VLOOKUP(F1279,'Set up'!$A$2:$D$64,4,FALSE)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up'!$A$2:$E$64,5,FALSE)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up'!$A$2:$C$64,2,FALSE)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up'!$A$2:$C$64,3,FALSE)</f>
        <v>Cash</v>
      </c>
      <c r="J1280" s="5">
        <f>VLOOKUP(F1280,'Set up'!$A$2:$D$64,4,FALSE)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up'!$A$2:$E$64,5,FALSE)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up'!$A$2:$C$64,2,FALSE)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up'!$A$2:$C$64,3,FALSE)</f>
        <v>Cash</v>
      </c>
      <c r="J1281" s="5">
        <f>VLOOKUP(F1281,'Set up'!$A$2:$D$64,4,FALSE)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up'!$A$2:$E$64,5,FALSE)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up'!$A$2:$C$64,2,FALSE)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up'!$A$2:$C$64,3,FALSE)</f>
        <v>Cash</v>
      </c>
      <c r="J1282" s="5">
        <f>VLOOKUP(F1282,'Set up'!$A$2:$D$64,4,FALSE)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up'!$A$2:$E$64,5,FALSE)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up'!$A$2:$C$64,2,FALSE)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up'!$A$2:$C$64,3,FALSE)</f>
        <v>Cash</v>
      </c>
      <c r="J1283" s="5">
        <f>VLOOKUP(F1283,'Set up'!$A$2:$D$64,4,FALSE)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up'!$A$2:$E$64,5,FALSE)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up'!$A$2:$C$64,2,FALSE)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up'!$A$2:$C$64,3,FALSE)</f>
        <v>Cash</v>
      </c>
      <c r="J1284" s="5">
        <f>VLOOKUP(F1284,'Set up'!$A$2:$D$64,4,FALSE)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up'!$A$2:$E$64,5,FALSE)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up'!$A$2:$C$64,2,FALSE)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up'!$A$2:$C$64,3,FALSE)</f>
        <v>Cash</v>
      </c>
      <c r="J1285" s="5">
        <f>VLOOKUP(F1285,'Set up'!$A$2:$D$64,4,FALSE)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up'!$A$2:$E$64,5,FALSE)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up'!$A$2:$C$64,2,FALSE)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up'!$A$2:$C$64,3,FALSE)</f>
        <v>Cash</v>
      </c>
      <c r="J1286" s="5">
        <f>VLOOKUP(F1286,'Set up'!$A$2:$D$64,4,FALSE)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up'!$A$2:$E$64,5,FALSE)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up'!$A$2:$C$64,2,FALSE)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up'!$A$2:$C$64,3,FALSE)</f>
        <v>Cash</v>
      </c>
      <c r="J1287" s="5">
        <f>VLOOKUP(F1287,'Set up'!$A$2:$D$64,4,FALSE)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up'!$A$2:$E$64,5,FALSE)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up'!$A$2:$C$64,2,FALSE)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up'!$A$2:$C$64,3,FALSE)</f>
        <v>Cash</v>
      </c>
      <c r="J1288" s="5">
        <f>VLOOKUP(F1288,'Set up'!$A$2:$D$64,4,FALSE)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up'!$A$2:$E$64,5,FALSE)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up'!$A$2:$C$64,2,FALSE)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up'!$A$2:$C$64,3,FALSE)</f>
        <v>Cash</v>
      </c>
      <c r="J1289" s="5">
        <f>VLOOKUP(F1289,'Set up'!$A$2:$D$64,4,FALSE)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up'!$A$2:$E$64,5,FALSE)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up'!$A$2:$C$64,2,FALSE)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up'!$A$2:$C$64,3,FALSE)</f>
        <v>Cash</v>
      </c>
      <c r="J1290" s="5">
        <f>VLOOKUP(F1290,'Set up'!$A$2:$D$64,4,FALSE)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up'!$A$2:$E$64,5,FALSE)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up'!$A$2:$C$64,2,FALSE)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up'!$A$2:$C$64,3,FALSE)</f>
        <v>Cash</v>
      </c>
      <c r="J1291" s="5">
        <f>VLOOKUP(F1291,'Set up'!$A$2:$D$64,4,FALSE)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up'!$A$2:$E$64,5,FALSE)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up'!$A$2:$C$64,2,FALSE)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up'!$A$2:$C$64,3,FALSE)</f>
        <v>Cash</v>
      </c>
      <c r="J1292" s="5">
        <f>VLOOKUP(F1292,'Set up'!$A$2:$D$64,4,FALSE)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up'!$A$2:$E$64,5,FALSE)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up'!$A$2:$C$64,2,FALSE)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up'!$A$2:$C$64,3,FALSE)</f>
        <v>Cash</v>
      </c>
      <c r="J1293" s="5">
        <f>VLOOKUP(F1293,'Set up'!$A$2:$D$64,4,FALSE)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up'!$A$2:$E$64,5,FALSE)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up'!$A$2:$C$64,2,FALSE)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up'!$A$2:$C$64,3,FALSE)</f>
        <v>Cash</v>
      </c>
      <c r="J1294" s="5">
        <f>VLOOKUP(F1294,'Set up'!$A$2:$D$64,4,FALSE)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up'!$A$2:$E$64,5,FALSE)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up'!$A$2:$C$64,2,FALSE)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up'!$A$2:$C$64,3,FALSE)</f>
        <v>Cash</v>
      </c>
      <c r="J1295" s="5">
        <f>VLOOKUP(F1295,'Set up'!$A$2:$D$64,4,FALSE)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up'!$A$2:$E$64,5,FALSE)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up'!$A$2:$C$64,2,FALSE)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up'!$A$2:$C$64,3,FALSE)</f>
        <v>Cash</v>
      </c>
      <c r="J1296" s="5">
        <f>VLOOKUP(F1296,'Set up'!$A$2:$D$64,4,FALSE)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up'!$A$2:$E$64,5,FALSE)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up'!$A$2:$C$64,2,FALSE)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up'!$A$2:$C$64,3,FALSE)</f>
        <v>Cash</v>
      </c>
      <c r="J1297" s="5">
        <f>VLOOKUP(F1297,'Set up'!$A$2:$D$64,4,FALSE)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up'!$A$2:$E$64,5,FALSE)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up'!$A$2:$C$64,2,FALSE)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up'!$A$2:$C$64,3,FALSE)</f>
        <v>Cash</v>
      </c>
      <c r="J1298" s="5">
        <f>VLOOKUP(F1298,'Set up'!$A$2:$D$64,4,FALSE)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up'!$A$2:$E$64,5,FALSE)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up'!$A$2:$C$64,2,FALSE)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up'!$A$2:$C$64,3,FALSE)</f>
        <v>Cash</v>
      </c>
      <c r="J1299" s="5">
        <f>VLOOKUP(F1299,'Set up'!$A$2:$D$64,4,FALSE)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up'!$A$2:$E$64,5,FALSE)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up'!$A$2:$C$64,2,FALSE)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up'!$A$2:$C$64,3,FALSE)</f>
        <v>Cash</v>
      </c>
      <c r="J1300" s="5">
        <f>VLOOKUP(F1300,'Set up'!$A$2:$D$64,4,FALSE)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up'!$A$2:$E$64,5,FALSE)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up'!$A$2:$C$64,2,FALSE)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up'!$A$2:$C$64,3,FALSE)</f>
        <v>Cash</v>
      </c>
      <c r="J1301" s="5">
        <f>VLOOKUP(F1301,'Set up'!$A$2:$D$64,4,FALSE)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up'!$A$2:$E$64,5,FALSE)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up'!$A$2:$C$64,2,FALSE)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up'!$A$2:$C$64,3,FALSE)</f>
        <v>Cash</v>
      </c>
      <c r="J1302" s="5">
        <f>VLOOKUP(F1302,'Set up'!$A$2:$D$64,4,FALSE)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up'!$A$2:$E$64,5,FALSE)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up'!$A$2:$C$64,2,FALSE)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up'!$A$2:$C$64,3,FALSE)</f>
        <v>120</v>
      </c>
      <c r="J1303" s="5">
        <f>VLOOKUP(F1303,'Set up'!$A$2:$D$64,4,FALSE)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up'!$A$2:$E$64,5,FALSE)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up'!$A$2:$C$64,2,FALSE)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up'!$A$2:$C$64,3,FALSE)</f>
        <v>120</v>
      </c>
      <c r="J1304" s="5">
        <f>VLOOKUP(F1304,'Set up'!$A$2:$D$64,4,FALSE)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up'!$A$2:$E$64,5,FALSE)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up'!$A$2:$C$64,2,FALSE)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up'!$A$2:$C$64,3,FALSE)</f>
        <v>120</v>
      </c>
      <c r="J1305" s="5">
        <f>VLOOKUP(F1305,'Set up'!$A$2:$D$64,4,FALSE)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up'!$A$2:$E$64,5,FALSE)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up'!$A$2:$C$64,2,FALSE)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up'!$A$2:$C$64,3,FALSE)</f>
        <v>120</v>
      </c>
      <c r="J1306" s="5">
        <f>VLOOKUP(F1306,'Set up'!$A$2:$D$64,4,FALSE)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up'!$A$2:$E$64,5,FALSE)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up'!$A$2:$C$64,2,FALSE)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up'!$A$2:$C$64,3,FALSE)</f>
        <v>120</v>
      </c>
      <c r="J1307" s="5">
        <f>VLOOKUP(F1307,'Set up'!$A$2:$D$64,4,FALSE)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up'!$A$2:$E$64,5,FALSE)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up'!$A$2:$C$64,2,FALSE)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up'!$A$2:$C$64,3,FALSE)</f>
        <v>120</v>
      </c>
      <c r="J1308" s="5">
        <f>VLOOKUP(F1308,'Set up'!$A$2:$D$64,4,FALSE)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up'!$A$2:$E$64,5,FALSE)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up'!$A$2:$C$64,2,FALSE)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up'!$A$2:$C$64,3,FALSE)</f>
        <v>120</v>
      </c>
      <c r="J1309" s="5">
        <f>VLOOKUP(F1309,'Set up'!$A$2:$D$64,4,FALSE)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up'!$A$2:$E$64,5,FALSE)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up'!$A$2:$C$64,2,FALSE)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up'!$A$2:$C$64,3,FALSE)</f>
        <v>Cash</v>
      </c>
      <c r="J1310" s="5">
        <f>VLOOKUP(F1310,'Set up'!$A$2:$D$64,4,FALSE)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up'!$A$2:$E$64,5,FALSE)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up'!$A$2:$C$64,2,FALSE)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up'!$A$2:$C$64,3,FALSE)</f>
        <v>Cash</v>
      </c>
      <c r="J1311" s="5">
        <f>VLOOKUP(F1311,'Set up'!$A$2:$D$64,4,FALSE)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up'!$A$2:$E$64,5,FALSE)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up'!$A$2:$C$64,2,FALSE)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up'!$A$2:$C$64,3,FALSE)</f>
        <v>Cash</v>
      </c>
      <c r="J1312" s="5">
        <f>VLOOKUP(F1312,'Set up'!$A$2:$D$64,4,FALSE)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up'!$A$2:$E$64,5,FALSE)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up'!$A$2:$C$64,2,FALSE)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up'!$A$2:$C$64,3,FALSE)</f>
        <v>Cash</v>
      </c>
      <c r="J1313" s="5">
        <f>VLOOKUP(F1313,'Set up'!$A$2:$D$64,4,FALSE)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up'!$A$2:$E$64,5,FALSE)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up'!$A$2:$C$64,2,FALSE)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up'!$A$2:$C$64,3,FALSE)</f>
        <v>Cash</v>
      </c>
      <c r="J1314" s="5">
        <f>VLOOKUP(F1314,'Set up'!$A$2:$D$64,4,FALSE)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up'!$A$2:$E$64,5,FALSE)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up'!$A$2:$C$64,2,FALSE)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up'!$A$2:$C$64,3,FALSE)</f>
        <v>Cash</v>
      </c>
      <c r="J1315" s="5">
        <f>VLOOKUP(F1315,'Set up'!$A$2:$D$64,4,FALSE)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up'!$A$2:$E$64,5,FALSE)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up'!$A$2:$C$64,2,FALSE)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up'!$A$2:$C$64,3,FALSE)</f>
        <v>Cash</v>
      </c>
      <c r="J1316" s="5">
        <f>VLOOKUP(F1316,'Set up'!$A$2:$D$64,4,FALSE)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up'!$A$2:$E$64,5,FALSE)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up'!$A$2:$C$64,2,FALSE)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up'!$A$2:$C$64,3,FALSE)</f>
        <v>Cash</v>
      </c>
      <c r="J1317" s="5">
        <f>VLOOKUP(F1317,'Set up'!$A$2:$D$64,4,FALSE)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up'!$A$2:$E$64,5,FALSE)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up'!$A$2:$C$64,2,FALSE)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up'!$A$2:$C$64,3,FALSE)</f>
        <v>Cash</v>
      </c>
      <c r="J1318" s="5">
        <f>VLOOKUP(F1318,'Set up'!$A$2:$D$64,4,FALSE)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up'!$A$2:$E$64,5,FALSE)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up'!$A$2:$C$64,2,FALSE)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up'!$A$2:$C$64,3,FALSE)</f>
        <v>Cash</v>
      </c>
      <c r="J1319" s="5">
        <f>VLOOKUP(F1319,'Set up'!$A$2:$D$64,4,FALSE)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up'!$A$2:$E$64,5,FALSE)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up'!$A$2:$C$64,2,FALSE)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up'!$A$2:$C$64,3,FALSE)</f>
        <v>Cash</v>
      </c>
      <c r="J1320" s="5">
        <f>VLOOKUP(F1320,'Set up'!$A$2:$D$64,4,FALSE)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up'!$A$2:$E$64,5,FALSE)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up'!$A$2:$C$64,2,FALSE)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up'!$A$2:$C$64,3,FALSE)</f>
        <v>Cash</v>
      </c>
      <c r="J1321" s="5">
        <f>VLOOKUP(F1321,'Set up'!$A$2:$D$64,4,FALSE)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up'!$A$2:$E$64,5,FALSE)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up'!$A$2:$C$64,2,FALSE)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up'!$A$2:$C$64,3,FALSE)</f>
        <v>Cash</v>
      </c>
      <c r="J1322" s="5">
        <f>VLOOKUP(F1322,'Set up'!$A$2:$D$64,4,FALSE)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up'!$A$2:$E$64,5,FALSE)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up'!$A$2:$C$64,2,FALSE)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up'!$A$2:$C$64,3,FALSE)</f>
        <v>Cash</v>
      </c>
      <c r="J1323" s="5">
        <f>VLOOKUP(F1323,'Set up'!$A$2:$D$64,4,FALSE)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up'!$A$2:$E$64,5,FALSE)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up'!$A$2:$C$64,2,FALSE)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up'!$A$2:$C$64,3,FALSE)</f>
        <v>Cash</v>
      </c>
      <c r="J1324" s="5">
        <f>VLOOKUP(F1324,'Set up'!$A$2:$D$64,4,FALSE)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up'!$A$2:$E$64,5,FALSE)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up'!$A$2:$C$64,2,FALSE)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up'!$A$2:$C$64,3,FALSE)</f>
        <v>Cash</v>
      </c>
      <c r="J1325" s="5">
        <f>VLOOKUP(F1325,'Set up'!$A$2:$D$64,4,FALSE)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up'!$A$2:$E$64,5,FALSE)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up'!$A$2:$C$64,2,FALSE)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up'!$A$2:$C$64,3,FALSE)</f>
        <v>Cash</v>
      </c>
      <c r="J1326" s="5">
        <f>VLOOKUP(F1326,'Set up'!$A$2:$D$64,4,FALSE)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up'!$A$2:$E$64,5,FALSE)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up'!$A$2:$C$64,2,FALSE)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up'!$A$2:$C$64,3,FALSE)</f>
        <v>Cash</v>
      </c>
      <c r="J1327" s="5">
        <f>VLOOKUP(F1327,'Set up'!$A$2:$D$64,4,FALSE)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up'!$A$2:$E$64,5,FALSE)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up'!$A$2:$C$64,2,FALSE)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up'!$A$2:$C$64,3,FALSE)</f>
        <v>120</v>
      </c>
      <c r="J1328" s="5">
        <f>VLOOKUP(F1328,'Set up'!$A$2:$D$64,4,FALSE)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up'!$A$2:$E$64,5,FALSE)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up'!$A$2:$C$64,2,FALSE)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up'!$A$2:$C$64,3,FALSE)</f>
        <v>120</v>
      </c>
      <c r="J1329" s="5">
        <f>VLOOKUP(F1329,'Set up'!$A$2:$D$64,4,FALSE)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up'!$A$2:$E$64,5,FALSE)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up'!$A$2:$C$64,2,FALSE)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up'!$A$2:$C$64,3,FALSE)</f>
        <v>120</v>
      </c>
      <c r="J1330" s="5">
        <f>VLOOKUP(F1330,'Set up'!$A$2:$D$64,4,FALSE)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up'!$A$2:$E$64,5,FALSE)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up'!$A$2:$C$64,2,FALSE)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up'!$A$2:$C$64,3,FALSE)</f>
        <v>120</v>
      </c>
      <c r="J1331" s="5">
        <f>VLOOKUP(F1331,'Set up'!$A$2:$D$64,4,FALSE)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up'!$A$2:$E$64,5,FALSE)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up'!$A$2:$C$64,2,FALSE)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up'!$A$2:$C$64,3,FALSE)</f>
        <v>120</v>
      </c>
      <c r="J1332" s="5">
        <f>VLOOKUP(F1332,'Set up'!$A$2:$D$64,4,FALSE)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up'!$A$2:$E$64,5,FALSE)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up'!$A$2:$C$64,2,FALSE)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up'!$A$2:$C$64,3,FALSE)</f>
        <v>120</v>
      </c>
      <c r="J1333" s="5">
        <f>VLOOKUP(F1333,'Set up'!$A$2:$D$64,4,FALSE)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up'!$A$2:$E$64,5,FALSE)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up'!$A$2:$C$64,2,FALSE)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up'!$A$2:$C$64,3,FALSE)</f>
        <v>Cash</v>
      </c>
      <c r="J1334" s="5">
        <f>VLOOKUP(F1334,'Set up'!$A$2:$D$64,4,FALSE)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up'!$A$2:$E$64,5,FALSE)</f>
        <v>Trsf</v>
      </c>
      <c r="S1334" s="1" t="s">
        <v>2038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up'!$A$2:$C$64,2,FALSE)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up'!$A$2:$C$64,3,FALSE)</f>
        <v>Cash</v>
      </c>
      <c r="J1335" s="5">
        <f>VLOOKUP(F1335,'Set up'!$A$2:$D$64,4,FALSE)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up'!$A$2:$E$64,5,FALSE)</f>
        <v>Trsf</v>
      </c>
      <c r="S1335" s="1" t="s">
        <v>2039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up'!$A$2:$C$64,2,FALSE)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up'!$A$2:$C$64,3,FALSE)</f>
        <v>Cash</v>
      </c>
      <c r="J1336" s="5">
        <f>VLOOKUP(F1336,'Set up'!$A$2:$D$64,4,FALSE)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up'!$A$2:$E$64,5,FALSE)</f>
        <v>Trsf</v>
      </c>
      <c r="S1336" s="1" t="s">
        <v>2040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up'!$A$2:$C$64,2,FALSE)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up'!$A$2:$C$64,3,FALSE)</f>
        <v>Cash</v>
      </c>
      <c r="J1337" s="5">
        <f>VLOOKUP(F1337,'Set up'!$A$2:$D$64,4,FALSE)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up'!$A$2:$E$64,5,FALSE)</f>
        <v>Trsf</v>
      </c>
      <c r="S1337" s="1" t="s">
        <v>2041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up'!$A$2:$C$64,2,FALSE)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up'!$A$2:$C$64,3,FALSE)</f>
        <v>Cash</v>
      </c>
      <c r="J1338" s="5">
        <f>VLOOKUP(F1338,'Set up'!$A$2:$D$64,4,FALSE)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up'!$A$2:$E$64,5,FALSE)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up'!$A$2:$C$64,2,FALSE)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up'!$A$2:$C$64,3,FALSE)</f>
        <v>Cash</v>
      </c>
      <c r="J1339" s="5">
        <f>VLOOKUP(F1339,'Set up'!$A$2:$D$64,4,FALSE)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up'!$A$2:$E$64,5,FALSE)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up'!$A$2:$C$64,2,FALSE)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up'!$A$2:$C$64,3,FALSE)</f>
        <v>Cash</v>
      </c>
      <c r="J1340" s="5">
        <f>VLOOKUP(F1340,'Set up'!$A$2:$D$64,4,FALSE)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up'!$A$2:$E$64,5,FALSE)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up'!$A$2:$C$64,2,FALSE)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up'!$A$2:$C$64,3,FALSE)</f>
        <v>Cash</v>
      </c>
      <c r="J1341" s="5">
        <f>VLOOKUP(F1341,'Set up'!$A$2:$D$64,4,FALSE)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up'!$A$2:$E$64,5,FALSE)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up'!$A$2:$C$64,2,FALSE)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up'!$A$2:$C$64,3,FALSE)</f>
        <v>Cash</v>
      </c>
      <c r="J1342" s="5">
        <f>VLOOKUP(F1342,'Set up'!$A$2:$D$64,4,FALSE)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up'!$A$2:$E$64,5,FALSE)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up'!$A$2:$C$64,2,FALSE)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up'!$A$2:$C$64,3,FALSE)</f>
        <v>Cash</v>
      </c>
      <c r="J1343" s="5">
        <f>VLOOKUP(F1343,'Set up'!$A$2:$D$64,4,FALSE)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up'!$A$2:$E$64,5,FALSE)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up'!$A$2:$C$64,2,FALSE)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up'!$A$2:$C$64,3,FALSE)</f>
        <v>60</v>
      </c>
      <c r="J1344" s="5">
        <f>VLOOKUP(F1344,'Set up'!$A$2:$D$64,4,FALSE)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up'!$A$2:$E$64,5,FALSE)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up'!$A$2:$C$64,2,FALSE)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up'!$A$2:$C$64,3,FALSE)</f>
        <v>60</v>
      </c>
      <c r="J1345" s="5">
        <f>VLOOKUP(F1345,'Set up'!$A$2:$D$64,4,FALSE)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up'!$A$2:$E$64,5,FALSE)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up'!$A$2:$C$64,2,FALSE)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up'!$A$2:$C$64,3,FALSE)</f>
        <v>60</v>
      </c>
      <c r="J1346" s="5">
        <f>VLOOKUP(F1346,'Set up'!$A$2:$D$64,4,FALSE)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up'!$A$2:$E$64,5,FALSE)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up'!$A$2:$C$64,2,FALSE)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up'!$A$2:$C$64,3,FALSE)</f>
        <v>Cash</v>
      </c>
      <c r="J1347" s="5">
        <f>VLOOKUP(F1347,'Set up'!$A$2:$D$64,4,FALSE)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up'!$A$2:$E$64,5,FALSE)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up'!$A$2:$C$64,2,FALSE)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up'!$A$2:$C$64,3,FALSE)</f>
        <v>Cash</v>
      </c>
      <c r="J1348" s="5">
        <f>VLOOKUP(F1348,'Set up'!$A$2:$D$64,4,FALSE)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up'!$A$2:$E$64,5,FALSE)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up'!$A$2:$C$64,2,FALSE)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up'!$A$2:$C$64,3,FALSE)</f>
        <v>Cash</v>
      </c>
      <c r="J1349" s="5">
        <f>VLOOKUP(F1349,'Set up'!$A$2:$D$64,4,FALSE)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up'!$A$2:$E$64,5,FALSE)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up'!$A$2:$C$64,2,FALSE)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up'!$A$2:$C$64,3,FALSE)</f>
        <v>Cash</v>
      </c>
      <c r="J1350" s="5">
        <f>VLOOKUP(F1350,'Set up'!$A$2:$D$64,4,FALSE)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up'!$A$2:$E$64,5,FALSE)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up'!$A$2:$C$64,2,FALSE)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up'!$A$2:$C$64,3,FALSE)</f>
        <v>Cash</v>
      </c>
      <c r="J1351" s="5">
        <f>VLOOKUP(F1351,'Set up'!$A$2:$D$64,4,FALSE)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up'!$A$2:$E$64,5,FALSE)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up'!$A$2:$C$64,2,FALSE)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up'!$A$2:$C$64,3,FALSE)</f>
        <v>Cash</v>
      </c>
      <c r="J1352" s="5">
        <f>VLOOKUP(F1352,'Set up'!$A$2:$D$64,4,FALSE)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up'!$A$2:$E$64,5,FALSE)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up'!$A$2:$C$64,2,FALSE)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up'!$A$2:$C$64,3,FALSE)</f>
        <v>Cash</v>
      </c>
      <c r="J1353" s="5">
        <f>VLOOKUP(F1353,'Set up'!$A$2:$D$64,4,FALSE)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up'!$A$2:$E$64,5,FALSE)</f>
        <v>Trsf</v>
      </c>
      <c r="S1353" s="1" t="s">
        <v>2042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up'!$A$2:$C$64,2,FALSE)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up'!$A$2:$C$64,3,FALSE)</f>
        <v>Cash</v>
      </c>
      <c r="J1354" s="5">
        <f>VLOOKUP(F1354,'Set up'!$A$2:$D$64,4,FALSE)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up'!$A$2:$E$64,5,FALSE)</f>
        <v>Trsf</v>
      </c>
      <c r="S1354" s="1" t="s">
        <v>2043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up'!$A$2:$C$64,2,FALSE)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up'!$A$2:$C$64,3,FALSE)</f>
        <v>Cash</v>
      </c>
      <c r="J1355" s="5">
        <f>VLOOKUP(F1355,'Set up'!$A$2:$D$64,4,FALSE)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up'!$A$2:$E$64,5,FALSE)</f>
        <v>Trsf</v>
      </c>
      <c r="S1355" s="1" t="s">
        <v>2044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up'!$A$2:$C$64,2,FALSE)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up'!$A$2:$C$64,3,FALSE)</f>
        <v>Cash</v>
      </c>
      <c r="J1356" s="5">
        <f>VLOOKUP(F1356,'Set up'!$A$2:$D$64,4,FALSE)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up'!$A$2:$E$64,5,FALSE)</f>
        <v>Trsf</v>
      </c>
      <c r="S1356" s="1" t="s">
        <v>2045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up'!$A$2:$C$64,2,FALSE)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up'!$A$2:$C$64,3,FALSE)</f>
        <v>Cash</v>
      </c>
      <c r="J1357" s="5">
        <f>VLOOKUP(F1357,'Set up'!$A$2:$D$64,4,FALSE)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up'!$A$2:$E$64,5,FALSE)</f>
        <v>Trsf</v>
      </c>
      <c r="S1357" s="1" t="s">
        <v>2046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up'!$A$2:$C$64,2,FALSE)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up'!$A$2:$C$64,3,FALSE)</f>
        <v>Cash</v>
      </c>
      <c r="J1358" s="5">
        <f>VLOOKUP(F1358,'Set up'!$A$2:$D$64,4,FALSE)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up'!$A$2:$E$64,5,FALSE)</f>
        <v>Trsf</v>
      </c>
      <c r="S1358" s="1" t="s">
        <v>2047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up'!$A$2:$C$64,2,FALSE)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up'!$A$2:$C$64,3,FALSE)</f>
        <v>Cash</v>
      </c>
      <c r="J1359" s="5">
        <f>VLOOKUP(F1359,'Set up'!$A$2:$D$64,4,FALSE)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up'!$A$2:$E$64,5,FALSE)</f>
        <v>Trsf</v>
      </c>
      <c r="S1359" s="1" t="s">
        <v>2048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up'!$A$2:$C$64,2,FALSE)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up'!$A$2:$C$64,3,FALSE)</f>
        <v>Cash</v>
      </c>
      <c r="J1360" s="5">
        <f>VLOOKUP(F1360,'Set up'!$A$2:$D$64,4,FALSE)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up'!$A$2:$E$64,5,FALSE)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up'!$A$2:$C$64,2,FALSE)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up'!$A$2:$C$64,3,FALSE)</f>
        <v>Cash</v>
      </c>
      <c r="J1361" s="5">
        <f>VLOOKUP(F1361,'Set up'!$A$2:$D$64,4,FALSE)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up'!$A$2:$E$64,5,FALSE)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up'!$A$2:$C$64,2,FALSE)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up'!$A$2:$C$64,3,FALSE)</f>
        <v>Cash</v>
      </c>
      <c r="J1362" s="5">
        <f>VLOOKUP(F1362,'Set up'!$A$2:$D$64,4,FALSE)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up'!$A$2:$E$64,5,FALSE)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up'!$A$2:$C$64,2,FALSE)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up'!$A$2:$C$64,3,FALSE)</f>
        <v>Cash</v>
      </c>
      <c r="J1363" s="5">
        <f>VLOOKUP(F1363,'Set up'!$A$2:$D$64,4,FALSE)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up'!$A$2:$E$64,5,FALSE)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up'!$A$2:$C$64,2,FALSE)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up'!$A$2:$C$64,3,FALSE)</f>
        <v>Cash</v>
      </c>
      <c r="J1364" s="5">
        <f>VLOOKUP(F1364,'Set up'!$A$2:$D$64,4,FALSE)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up'!$A$2:$E$64,5,FALSE)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up'!$A$2:$C$64,2,FALSE)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up'!$A$2:$C$64,3,FALSE)</f>
        <v>Cash</v>
      </c>
      <c r="J1365" s="5">
        <f>VLOOKUP(F1365,'Set up'!$A$2:$D$64,4,FALSE)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up'!$A$2:$E$64,5,FALSE)</f>
        <v>Trsf</v>
      </c>
      <c r="S1365" s="1" t="s">
        <v>2049</v>
      </c>
    </row>
    <row r="1366" spans="1:19" x14ac:dyDescent="0.35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up'!$A$2:$C$64,2,FALSE)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up'!$A$2:$C$64,3,FALSE)</f>
        <v>Cash</v>
      </c>
      <c r="J1366" s="5">
        <f>VLOOKUP(F1366,'Set up'!$A$2:$D$64,4,FALSE)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up'!$A$2:$E$64,5,FALSE)</f>
        <v>Trsf</v>
      </c>
      <c r="S1366" s="1" t="s">
        <v>2050</v>
      </c>
    </row>
    <row r="1367" spans="1:19" x14ac:dyDescent="0.35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up'!$A$2:$C$64,2,FALSE)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up'!$A$2:$C$64,3,FALSE)</f>
        <v>Cash</v>
      </c>
      <c r="J1367" s="5">
        <f>VLOOKUP(F1367,'Set up'!$A$2:$D$64,4,FALSE)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up'!$A$2:$E$64,5,FALSE)</f>
        <v>Trsf</v>
      </c>
      <c r="S1367" s="1" t="s">
        <v>2051</v>
      </c>
    </row>
    <row r="1368" spans="1:19" x14ac:dyDescent="0.35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up'!$A$2:$C$64,2,FALSE)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up'!$A$2:$C$64,3,FALSE)</f>
        <v>Cash</v>
      </c>
      <c r="J1368" s="5">
        <f>VLOOKUP(F1368,'Set up'!$A$2:$D$64,4,FALSE)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up'!$A$2:$E$64,5,FALSE)</f>
        <v>Trsf</v>
      </c>
      <c r="S1368" s="1" t="s">
        <v>2052</v>
      </c>
    </row>
    <row r="1369" spans="1:19" x14ac:dyDescent="0.35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up'!$A$2:$C$64,2,FALSE)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up'!$A$2:$C$64,3,FALSE)</f>
        <v>Cash</v>
      </c>
      <c r="J1369" s="5">
        <f>VLOOKUP(F1369,'Set up'!$A$2:$D$64,4,FALSE)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up'!$A$2:$E$64,5,FALSE)</f>
        <v>Trsf</v>
      </c>
      <c r="S1369" s="1" t="s">
        <v>2053</v>
      </c>
    </row>
    <row r="1370" spans="1:19" x14ac:dyDescent="0.35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up'!$A$2:$C$64,2,FALSE)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up'!$A$2:$C$64,3,FALSE)</f>
        <v>Cash</v>
      </c>
      <c r="J1370" s="5">
        <f>VLOOKUP(F1370,'Set up'!$A$2:$D$64,4,FALSE)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up'!$A$2:$E$64,5,FALSE)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up'!$A$2:$C$64,2,FALSE)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up'!$A$2:$C$64,3,FALSE)</f>
        <v>Cash</v>
      </c>
      <c r="J1371" s="5">
        <f>VLOOKUP(F1371,'Set up'!$A$2:$D$64,4,FALSE)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up'!$A$2:$E$64,5,FALSE)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up'!$A$2:$C$64,2,FALSE)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up'!$A$2:$C$64,3,FALSE)</f>
        <v>Cash</v>
      </c>
      <c r="J1372" s="5">
        <f>VLOOKUP(F1372,'Set up'!$A$2:$D$64,4,FALSE)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up'!$A$2:$E$64,5,FALSE)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up'!$A$2:$C$64,2,FALSE)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up'!$A$2:$C$64,3,FALSE)</f>
        <v>Cash</v>
      </c>
      <c r="J1373" s="5">
        <f>VLOOKUP(F1373,'Set up'!$A$2:$D$64,4,FALSE)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up'!$A$2:$E$64,5,FALSE)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up'!$A$2:$C$64,2,FALSE)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up'!$A$2:$C$64,3,FALSE)</f>
        <v>Cash</v>
      </c>
      <c r="J1374" s="5">
        <f>VLOOKUP(F1374,'Set up'!$A$2:$D$64,4,FALSE)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up'!$A$2:$E$64,5,FALSE)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up'!$A$2:$C$64,2,FALSE)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up'!$A$2:$C$64,3,FALSE)</f>
        <v>Cash</v>
      </c>
      <c r="J1375" s="5">
        <f>VLOOKUP(F1375,'Set up'!$A$2:$D$64,4,FALSE)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up'!$A$2:$E$64,5,FALSE)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up'!$A$2:$C$64,2,FALSE)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up'!$A$2:$C$64,3,FALSE)</f>
        <v>Cash</v>
      </c>
      <c r="J1376" s="5">
        <f>VLOOKUP(F1376,'Set up'!$A$2:$D$64,4,FALSE)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up'!$A$2:$E$64,5,FALSE)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up'!$A$2:$C$64,2,FALSE)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up'!$A$2:$C$64,3,FALSE)</f>
        <v>Cash</v>
      </c>
      <c r="J1377" s="5">
        <f>VLOOKUP(F1377,'Set up'!$A$2:$D$64,4,FALSE)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up'!$A$2:$E$64,5,FALSE)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up'!$A$2:$C$64,2,FALSE)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up'!$A$2:$C$64,3,FALSE)</f>
        <v>Cash</v>
      </c>
      <c r="J1378" s="5">
        <f>VLOOKUP(F1378,'Set up'!$A$2:$D$64,4,FALSE)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up'!$A$2:$E$64,5,FALSE)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up'!$A$2:$C$64,2,FALSE)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up'!$A$2:$C$64,3,FALSE)</f>
        <v>Cash</v>
      </c>
      <c r="J1379" s="5">
        <f>VLOOKUP(F1379,'Set up'!$A$2:$D$64,4,FALSE)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up'!$A$2:$E$64,5,FALSE)</f>
        <v>Trsf</v>
      </c>
      <c r="S1379" s="1" t="s">
        <v>2054</v>
      </c>
    </row>
    <row r="1380" spans="1:19" x14ac:dyDescent="0.35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up'!$A$2:$C$64,2,FALSE)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up'!$A$2:$C$64,3,FALSE)</f>
        <v>Cash</v>
      </c>
      <c r="J1380" s="5">
        <f>VLOOKUP(F1380,'Set up'!$A$2:$D$64,4,FALSE)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up'!$A$2:$E$64,5,FALSE)</f>
        <v>Trsf</v>
      </c>
      <c r="S1380" s="1" t="s">
        <v>2055</v>
      </c>
    </row>
    <row r="1381" spans="1:19" x14ac:dyDescent="0.35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up'!$A$2:$C$64,2,FALSE)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up'!$A$2:$C$64,3,FALSE)</f>
        <v>Cash</v>
      </c>
      <c r="J1381" s="5">
        <f>VLOOKUP(F1381,'Set up'!$A$2:$D$64,4,FALSE)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up'!$A$2:$E$64,5,FALSE)</f>
        <v>Trsf</v>
      </c>
      <c r="S1381" s="1" t="s">
        <v>2056</v>
      </c>
    </row>
    <row r="1382" spans="1:19" x14ac:dyDescent="0.35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up'!$A$2:$C$64,2,FALSE)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up'!$A$2:$C$64,3,FALSE)</f>
        <v>Cash</v>
      </c>
      <c r="J1382" s="5">
        <f>VLOOKUP(F1382,'Set up'!$A$2:$D$64,4,FALSE)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up'!$A$2:$E$64,5,FALSE)</f>
        <v>Trsf</v>
      </c>
      <c r="S1382" s="1" t="s">
        <v>2057</v>
      </c>
    </row>
    <row r="1383" spans="1:19" x14ac:dyDescent="0.35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up'!$A$2:$C$64,2,FALSE)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up'!$A$2:$C$64,3,FALSE)</f>
        <v>Cash</v>
      </c>
      <c r="J1383" s="5">
        <f>VLOOKUP(F1383,'Set up'!$A$2:$D$64,4,FALSE)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up'!$A$2:$E$64,5,FALSE)</f>
        <v>Trsf</v>
      </c>
      <c r="S1383" s="1" t="s">
        <v>2058</v>
      </c>
    </row>
    <row r="1384" spans="1:19" x14ac:dyDescent="0.35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up'!$A$2:$C$64,2,FALSE)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up'!$A$2:$C$64,3,FALSE)</f>
        <v>Cash</v>
      </c>
      <c r="J1384" s="5">
        <f>VLOOKUP(F1384,'Set up'!$A$2:$D$64,4,FALSE)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up'!$A$2:$E$64,5,FALSE)</f>
        <v>Trsf</v>
      </c>
      <c r="S1384" s="1" t="s">
        <v>2059</v>
      </c>
    </row>
    <row r="1385" spans="1:19" x14ac:dyDescent="0.35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up'!$A$2:$C$64,2,FALSE)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up'!$A$2:$C$64,3,FALSE)</f>
        <v>Cash</v>
      </c>
      <c r="J1385" s="5">
        <f>VLOOKUP(F1385,'Set up'!$A$2:$D$64,4,FALSE)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up'!$A$2:$E$64,5,FALSE)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up'!$A$2:$C$64,2,FALSE)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up'!$A$2:$C$64,3,FALSE)</f>
        <v>Cash</v>
      </c>
      <c r="J1386" s="5">
        <f>VLOOKUP(F1386,'Set up'!$A$2:$D$64,4,FALSE)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up'!$A$2:$E$64,5,FALSE)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up'!$A$2:$C$64,2,FALSE)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up'!$A$2:$C$64,3,FALSE)</f>
        <v>Cash</v>
      </c>
      <c r="J1387" s="5">
        <f>VLOOKUP(F1387,'Set up'!$A$2:$D$64,4,FALSE)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up'!$A$2:$E$64,5,FALSE)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up'!$A$2:$C$64,2,FALSE)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up'!$A$2:$C$64,3,FALSE)</f>
        <v>Cash</v>
      </c>
      <c r="J1388" s="5">
        <f>VLOOKUP(F1388,'Set up'!$A$2:$D$64,4,FALSE)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up'!$A$2:$E$64,5,FALSE)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up'!$A$2:$C$64,2,FALSE)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up'!$A$2:$C$64,3,FALSE)</f>
        <v>120</v>
      </c>
      <c r="J1389" s="5">
        <f>VLOOKUP(F1389,'Set up'!$A$2:$D$64,4,FALSE)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up'!$A$2:$E$64,5,FALSE)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up'!$A$2:$C$64,2,FALSE)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up'!$A$2:$C$64,3,FALSE)</f>
        <v>120</v>
      </c>
      <c r="J1390" s="5">
        <f>VLOOKUP(F1390,'Set up'!$A$2:$D$64,4,FALSE)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up'!$A$2:$E$64,5,FALSE)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up'!$A$2:$C$64,2,FALSE)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up'!$A$2:$C$64,3,FALSE)</f>
        <v>120</v>
      </c>
      <c r="J1391" s="5">
        <f>VLOOKUP(F1391,'Set up'!$A$2:$D$64,4,FALSE)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up'!$A$2:$E$64,5,FALSE)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up'!$A$2:$C$64,2,FALSE)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up'!$A$2:$C$64,3,FALSE)</f>
        <v>120</v>
      </c>
      <c r="J1392" s="5">
        <f>VLOOKUP(F1392,'Set up'!$A$2:$D$64,4,FALSE)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up'!$A$2:$E$64,5,FALSE)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up'!$A$2:$C$64,2,FALSE)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up'!$A$2:$C$64,3,FALSE)</f>
        <v>120</v>
      </c>
      <c r="J1393" s="5">
        <f>VLOOKUP(F1393,'Set up'!$A$2:$D$64,4,FALSE)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up'!$A$2:$E$64,5,FALSE)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up'!$A$2:$C$64,2,FALSE)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up'!$A$2:$C$64,3,FALSE)</f>
        <v>Cash</v>
      </c>
      <c r="J1394" s="5">
        <f>VLOOKUP(F1394,'Set up'!$A$2:$D$64,4,FALSE)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up'!$A$2:$E$64,5,FALSE)</f>
        <v>Trsf</v>
      </c>
      <c r="S1394" s="1" t="s">
        <v>2068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up'!$A$2:$C$64,2,FALSE)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up'!$A$2:$C$64,3,FALSE)</f>
        <v>Cash</v>
      </c>
      <c r="J1395" s="5">
        <f>VLOOKUP(F1395,'Set up'!$A$2:$D$64,4,FALSE)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up'!$A$2:$E$64,5,FALSE)</f>
        <v>Trsf</v>
      </c>
      <c r="S1395" s="1" t="s">
        <v>2060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up'!$A$2:$C$64,2,FALSE)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up'!$A$2:$C$64,3,FALSE)</f>
        <v>Cash</v>
      </c>
      <c r="J1396" s="5">
        <f>VLOOKUP(F1396,'Set up'!$A$2:$D$64,4,FALSE)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up'!$A$2:$E$64,5,FALSE)</f>
        <v>Trsf</v>
      </c>
      <c r="S1396" s="1" t="s">
        <v>2061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up'!$A$2:$C$64,2,FALSE)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up'!$A$2:$C$64,3,FALSE)</f>
        <v>Cash</v>
      </c>
      <c r="J1397" s="5">
        <f>VLOOKUP(F1397,'Set up'!$A$2:$D$64,4,FALSE)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up'!$A$2:$E$64,5,FALSE)</f>
        <v>Trsf</v>
      </c>
      <c r="S1397" s="1" t="s">
        <v>2062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up'!$A$2:$C$64,2,FALSE)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up'!$A$2:$C$64,3,FALSE)</f>
        <v>Cash</v>
      </c>
      <c r="J1398" s="5">
        <f>VLOOKUP(F1398,'Set up'!$A$2:$D$64,4,FALSE)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up'!$A$2:$E$64,5,FALSE)</f>
        <v>Trsf</v>
      </c>
      <c r="S1398" s="1" t="s">
        <v>2327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up'!$A$2:$C$64,2,FALSE)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up'!$A$2:$C$64,3,FALSE)</f>
        <v>Cash</v>
      </c>
      <c r="J1399" s="5">
        <f>VLOOKUP(F1399,'Set up'!$A$2:$D$64,4,FALSE)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up'!$A$2:$E$64,5,FALSE)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up'!$A$2:$C$64,2,FALSE)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up'!$A$2:$C$64,3,FALSE)</f>
        <v>Cash</v>
      </c>
      <c r="J1400" s="5">
        <f>VLOOKUP(F1400,'Set up'!$A$2:$D$64,4,FALSE)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up'!$A$2:$E$64,5,FALSE)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up'!$A$2:$C$64,2,FALSE)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up'!$A$2:$C$64,3,FALSE)</f>
        <v>Cash</v>
      </c>
      <c r="J1401" s="5">
        <f>VLOOKUP(F1401,'Set up'!$A$2:$D$64,4,FALSE)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up'!$A$2:$E$64,5,FALSE)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up'!$A$2:$C$64,2,FALSE)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up'!$A$2:$C$64,3,FALSE)</f>
        <v>Cash</v>
      </c>
      <c r="J1402" s="5">
        <f>VLOOKUP(F1402,'Set up'!$A$2:$D$64,4,FALSE)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up'!$A$2:$E$64,5,FALSE)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up'!$A$2:$C$64,2,FALSE)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up'!$A$2:$C$64,3,FALSE)</f>
        <v>Cash</v>
      </c>
      <c r="J1403" s="5">
        <f>VLOOKUP(F1403,'Set up'!$A$2:$D$64,4,FALSE)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up'!$A$2:$E$64,5,FALSE)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up'!$A$2:$C$64,2,FALSE)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up'!$A$2:$C$64,3,FALSE)</f>
        <v>Cash</v>
      </c>
      <c r="J1404" s="5">
        <f>VLOOKUP(F1404,'Set up'!$A$2:$D$64,4,FALSE)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up'!$A$2:$E$64,5,FALSE)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up'!$A$2:$C$64,2,FALSE)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up'!$A$2:$C$64,3,FALSE)</f>
        <v>Cash</v>
      </c>
      <c r="J1405" s="5">
        <f>VLOOKUP(F1405,'Set up'!$A$2:$D$64,4,FALSE)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up'!$A$2:$E$64,5,FALSE)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up'!$A$2:$C$64,2,FALSE)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up'!$A$2:$C$64,3,FALSE)</f>
        <v>Cash</v>
      </c>
      <c r="J1406" s="5">
        <f>VLOOKUP(F1406,'Set up'!$A$2:$D$64,4,FALSE)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up'!$A$2:$E$64,5,FALSE)</f>
        <v>Trsf</v>
      </c>
      <c r="S1406" s="1" t="s">
        <v>2329</v>
      </c>
    </row>
    <row r="1407" spans="1:19" x14ac:dyDescent="0.35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up'!$A$2:$C$64,2,FALSE)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up'!$A$2:$C$64,3,FALSE)</f>
        <v>Cash</v>
      </c>
      <c r="J1407" s="5">
        <f>VLOOKUP(F1407,'Set up'!$A$2:$D$64,4,FALSE)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up'!$A$2:$E$64,5,FALSE)</f>
        <v>Trsf</v>
      </c>
      <c r="S1407" s="1" t="s">
        <v>2328</v>
      </c>
    </row>
    <row r="1408" spans="1:19" x14ac:dyDescent="0.35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up'!$A$2:$C$64,2,FALSE)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up'!$A$2:$C$64,3,FALSE)</f>
        <v>Cash</v>
      </c>
      <c r="J1408" s="5">
        <f>VLOOKUP(F1408,'Set up'!$A$2:$D$64,4,FALSE)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up'!$A$2:$E$64,5,FALSE)</f>
        <v>Trsf</v>
      </c>
      <c r="S1408" s="1" t="s">
        <v>2106</v>
      </c>
    </row>
    <row r="1409" spans="1:19" x14ac:dyDescent="0.35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up'!$A$2:$C$64,2,FALSE)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up'!$A$2:$C$64,3,FALSE)</f>
        <v>Cash</v>
      </c>
      <c r="J1409" s="5">
        <f>VLOOKUP(F1409,'Set up'!$A$2:$D$64,4,FALSE)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up'!$A$2:$E$64,5,FALSE)</f>
        <v>Trsf</v>
      </c>
      <c r="S1409" s="1" t="s">
        <v>2107</v>
      </c>
    </row>
    <row r="1410" spans="1:19" x14ac:dyDescent="0.35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up'!$A$2:$C$64,2,FALSE)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up'!$A$2:$C$64,3,FALSE)</f>
        <v>Cash</v>
      </c>
      <c r="J1410" s="5">
        <f>VLOOKUP(F1410,'Set up'!$A$2:$D$64,4,FALSE)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up'!$A$2:$E$64,5,FALSE)</f>
        <v>Trsf</v>
      </c>
      <c r="S1410" s="1" t="s">
        <v>2108</v>
      </c>
    </row>
    <row r="1411" spans="1:19" x14ac:dyDescent="0.35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up'!$A$2:$C$64,2,FALSE)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up'!$A$2:$C$64,3,FALSE)</f>
        <v>Cash</v>
      </c>
      <c r="J1411" s="5">
        <f>VLOOKUP(F1411,'Set up'!$A$2:$D$64,4,FALSE)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up'!$A$2:$E$64,5,FALSE)</f>
        <v>Trsf</v>
      </c>
      <c r="S1411" s="1" t="s">
        <v>2109</v>
      </c>
    </row>
    <row r="1412" spans="1:19" x14ac:dyDescent="0.35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up'!$A$2:$C$64,2,FALSE)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up'!$A$2:$C$64,3,FALSE)</f>
        <v>Cash</v>
      </c>
      <c r="J1412" s="5">
        <f>VLOOKUP(F1412,'Set up'!$A$2:$D$64,4,FALSE)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up'!$A$2:$E$64,5,FALSE)</f>
        <v>Trsf</v>
      </c>
      <c r="S1412" s="1" t="s">
        <v>2110</v>
      </c>
    </row>
    <row r="1413" spans="1:19" x14ac:dyDescent="0.35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up'!$A$2:$C$64,2,FALSE)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up'!$A$2:$C$64,3,FALSE)</f>
        <v>Cash</v>
      </c>
      <c r="J1413" s="5">
        <f>VLOOKUP(F1413,'Set up'!$A$2:$D$64,4,FALSE)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up'!$A$2:$E$64,5,FALSE)</f>
        <v>Trsf</v>
      </c>
      <c r="S1413" s="1" t="s">
        <v>2111</v>
      </c>
    </row>
    <row r="1414" spans="1:19" x14ac:dyDescent="0.35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up'!$A$2:$C$64,2,FALSE)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up'!$A$2:$C$64,3,FALSE)</f>
        <v>Cash</v>
      </c>
      <c r="J1414" s="5">
        <f>VLOOKUP(F1414,'Set up'!$A$2:$D$64,4,FALSE)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up'!$A$2:$E$64,5,FALSE)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up'!$A$2:$C$64,2,FALSE)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up'!$A$2:$C$64,3,FALSE)</f>
        <v>Cash</v>
      </c>
      <c r="J1415" s="5">
        <f>VLOOKUP(F1415,'Set up'!$A$2:$D$64,4,FALSE)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up'!$A$2:$E$64,5,FALSE)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up'!$A$2:$C$64,2,FALSE)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up'!$A$2:$C$64,3,FALSE)</f>
        <v>Cash</v>
      </c>
      <c r="J1416" s="5">
        <f>VLOOKUP(F1416,'Set up'!$A$2:$D$64,4,FALSE)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up'!$A$2:$E$64,5,FALSE)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up'!$A$2:$C$64,2,FALSE)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up'!$A$2:$C$64,3,FALSE)</f>
        <v>Cash</v>
      </c>
      <c r="J1417" s="5">
        <f>VLOOKUP(F1417,'Set up'!$A$2:$D$64,4,FALSE)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up'!$A$2:$E$64,5,FALSE)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up'!$A$2:$C$64,2,FALSE)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up'!$A$2:$C$64,3,FALSE)</f>
        <v>Cash</v>
      </c>
      <c r="J1418" s="5">
        <f>VLOOKUP(F1418,'Set up'!$A$2:$D$64,4,FALSE)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up'!$A$2:$E$64,5,FALSE)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up'!$A$2:$C$64,2,FALSE)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up'!$A$2:$C$64,3,FALSE)</f>
        <v>120</v>
      </c>
      <c r="J1419" s="5">
        <f>VLOOKUP(F1419,'Set up'!$A$2:$D$64,4,FALSE)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up'!$A$2:$E$64,5,FALSE)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up'!$A$2:$C$64,2,FALSE)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up'!$A$2:$C$64,3,FALSE)</f>
        <v>Cash</v>
      </c>
      <c r="J1420" s="5">
        <f>VLOOKUP(F1420,'Set up'!$A$2:$D$64,4,FALSE)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up'!$A$2:$E$64,5,FALSE)</f>
        <v>Trsf</v>
      </c>
      <c r="S1420" s="1" t="s">
        <v>2112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up'!$A$2:$C$64,2,FALSE)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up'!$A$2:$C$64,3,FALSE)</f>
        <v>Cash</v>
      </c>
      <c r="J1421" s="5">
        <f>VLOOKUP(F1421,'Set up'!$A$2:$D$64,4,FALSE)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up'!$A$2:$E$64,5,FALSE)</f>
        <v>Trsf</v>
      </c>
      <c r="S1421" s="1" t="s">
        <v>2113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up'!$A$2:$C$64,2,FALSE)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up'!$A$2:$C$64,3,FALSE)</f>
        <v>Cash</v>
      </c>
      <c r="J1422" s="5">
        <f>VLOOKUP(F1422,'Set up'!$A$2:$D$64,4,FALSE)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up'!$A$2:$E$64,5,FALSE)</f>
        <v>Trsf</v>
      </c>
      <c r="S1422" s="1" t="s">
        <v>2114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up'!$A$2:$C$64,2,FALSE)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up'!$A$2:$C$64,3,FALSE)</f>
        <v>Cash</v>
      </c>
      <c r="J1423" s="5">
        <f>VLOOKUP(F1423,'Set up'!$A$2:$D$64,4,FALSE)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up'!$A$2:$E$64,5,FALSE)</f>
        <v>Trsf</v>
      </c>
      <c r="S1423" s="1" t="s">
        <v>2225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up'!$A$2:$C$64,2,FALSE)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up'!$A$2:$C$64,3,FALSE)</f>
        <v>Cash</v>
      </c>
      <c r="J1424" s="5">
        <f>VLOOKUP(F1424,'Set up'!$A$2:$D$64,4,FALSE)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up'!$A$2:$E$64,5,FALSE)</f>
        <v>Trsf</v>
      </c>
      <c r="S1424" s="1" t="s">
        <v>2226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up'!$A$2:$C$64,2,FALSE)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up'!$A$2:$C$64,3,FALSE)</f>
        <v>Cash</v>
      </c>
      <c r="J1425" s="5">
        <f>VLOOKUP(F1425,'Set up'!$A$2:$D$64,4,FALSE)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up'!$A$2:$E$64,5,FALSE)</f>
        <v>Trsf</v>
      </c>
      <c r="S1425" s="1" t="s">
        <v>2227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up'!$A$2:$C$64,2,FALSE)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up'!$A$2:$C$64,3,FALSE)</f>
        <v>Cash</v>
      </c>
      <c r="J1426" s="5">
        <f>VLOOKUP(F1426,'Set up'!$A$2:$D$64,4,FALSE)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up'!$A$2:$E$64,5,FALSE)</f>
        <v>Trsf</v>
      </c>
      <c r="S1426" s="1" t="s">
        <v>2228</v>
      </c>
    </row>
    <row r="1427" spans="1:19" x14ac:dyDescent="0.35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up'!$A$2:$C$64,2,FALSE)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up'!$A$2:$C$64,3,FALSE)</f>
        <v>Cash</v>
      </c>
      <c r="J1427" s="5">
        <f>VLOOKUP(F1427,'Set up'!$A$2:$D$64,4,FALSE)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up'!$A$2:$E$64,5,FALSE)</f>
        <v>Trsf</v>
      </c>
      <c r="S1427" s="1" t="s">
        <v>2065</v>
      </c>
    </row>
    <row r="1428" spans="1:19" x14ac:dyDescent="0.35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up'!$A$2:$C$64,2,FALSE)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up'!$A$2:$C$64,3,FALSE)</f>
        <v>Cash</v>
      </c>
      <c r="J1428" s="5">
        <f>VLOOKUP(F1428,'Set up'!$A$2:$D$64,4,FALSE)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up'!$A$2:$E$64,5,FALSE)</f>
        <v>Trsf</v>
      </c>
      <c r="S1428" s="1" t="s">
        <v>2229</v>
      </c>
    </row>
    <row r="1429" spans="1:19" x14ac:dyDescent="0.35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up'!$A$2:$C$64,2,FALSE)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up'!$A$2:$C$64,3,FALSE)</f>
        <v>Cash</v>
      </c>
      <c r="J1429" s="5">
        <f>VLOOKUP(F1429,'Set up'!$A$2:$D$64,4,FALSE)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up'!$A$2:$E$64,5,FALSE)</f>
        <v>Trsf</v>
      </c>
      <c r="S1429" s="1" t="s">
        <v>2227</v>
      </c>
    </row>
    <row r="1430" spans="1:19" x14ac:dyDescent="0.35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up'!$A$2:$C$64,2,FALSE)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up'!$A$2:$C$64,3,FALSE)</f>
        <v>Cash</v>
      </c>
      <c r="J1430" s="5">
        <f>VLOOKUP(F1430,'Set up'!$A$2:$D$64,4,FALSE)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up'!$A$2:$E$64,5,FALSE)</f>
        <v>Trsf</v>
      </c>
      <c r="S1430" s="1" t="s">
        <v>2230</v>
      </c>
    </row>
    <row r="1431" spans="1:19" x14ac:dyDescent="0.35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up'!$A$2:$C$64,2,FALSE)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up'!$A$2:$C$64,3,FALSE)</f>
        <v>Cash</v>
      </c>
      <c r="J1431" s="5">
        <f>VLOOKUP(F1431,'Set up'!$A$2:$D$64,4,FALSE)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up'!$A$2:$E$64,5,FALSE)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up'!$A$2:$C$64,2,FALSE)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up'!$A$2:$C$64,3,FALSE)</f>
        <v>Cash</v>
      </c>
      <c r="J1432" s="5">
        <f>VLOOKUP(F1432,'Set up'!$A$2:$D$64,4,FALSE)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up'!$A$2:$E$64,5,FALSE)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up'!$A$2:$C$64,2,FALSE)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up'!$A$2:$C$64,3,FALSE)</f>
        <v>Cash</v>
      </c>
      <c r="J1433" s="5">
        <f>VLOOKUP(F1433,'Set up'!$A$2:$D$64,4,FALSE)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up'!$A$2:$E$64,5,FALSE)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up'!$A$2:$C$64,2,FALSE)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up'!$A$2:$C$64,3,FALSE)</f>
        <v>Cash</v>
      </c>
      <c r="J1434" s="5">
        <f>VLOOKUP(F1434,'Set up'!$A$2:$D$64,4,FALSE)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up'!$A$2:$E$64,5,FALSE)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up'!$A$2:$C$64,2,FALSE)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up'!$A$2:$C$64,3,FALSE)</f>
        <v>Cash</v>
      </c>
      <c r="J1435" s="5">
        <f>VLOOKUP(F1435,'Set up'!$A$2:$D$64,4,FALSE)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up'!$A$2:$E$64,5,FALSE)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up'!$A$2:$C$64,2,FALSE)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up'!$A$2:$C$64,3,FALSE)</f>
        <v>Cash</v>
      </c>
      <c r="J1436" s="5">
        <f>VLOOKUP(F1436,'Set up'!$A$2:$D$64,4,FALSE)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up'!$A$2:$E$64,5,FALSE)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up'!$A$2:$C$64,2,FALSE)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up'!$A$2:$C$64,3,FALSE)</f>
        <v>Cash</v>
      </c>
      <c r="J1437" s="5">
        <f>VLOOKUP(F1437,'Set up'!$A$2:$D$64,4,FALSE)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up'!$A$2:$E$64,5,FALSE)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up'!$A$2:$C$64,2,FALSE)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up'!$A$2:$C$64,3,FALSE)</f>
        <v>Cash</v>
      </c>
      <c r="J1438" s="5">
        <f>VLOOKUP(F1438,'Set up'!$A$2:$D$64,4,FALSE)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up'!$A$2:$E$64,5,FALSE)</f>
        <v>Trsf</v>
      </c>
      <c r="S1438" s="1" t="s">
        <v>2231</v>
      </c>
    </row>
    <row r="1439" spans="1:19" x14ac:dyDescent="0.35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up'!$A$2:$C$64,2,FALSE)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up'!$A$2:$C$64,3,FALSE)</f>
        <v>Cash</v>
      </c>
      <c r="J1439" s="5">
        <f>VLOOKUP(F1439,'Set up'!$A$2:$D$64,4,FALSE)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up'!$A$2:$E$64,5,FALSE)</f>
        <v>Trsf</v>
      </c>
      <c r="S1439" s="1" t="s">
        <v>2232</v>
      </c>
    </row>
    <row r="1440" spans="1:19" x14ac:dyDescent="0.35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up'!$A$2:$C$64,2,FALSE)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up'!$A$2:$C$64,3,FALSE)</f>
        <v>Cash</v>
      </c>
      <c r="J1440" s="5">
        <f>VLOOKUP(F1440,'Set up'!$A$2:$D$64,4,FALSE)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up'!$A$2:$E$64,5,FALSE)</f>
        <v>Trsf</v>
      </c>
      <c r="S1440" s="1" t="s">
        <v>2233</v>
      </c>
    </row>
    <row r="1441" spans="1:19" x14ac:dyDescent="0.35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up'!$A$2:$C$64,2,FALSE)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up'!$A$2:$C$64,3,FALSE)</f>
        <v>Cash</v>
      </c>
      <c r="J1441" s="5">
        <f>VLOOKUP(F1441,'Set up'!$A$2:$D$64,4,FALSE)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up'!$A$2:$E$64,5,FALSE)</f>
        <v>Trsf</v>
      </c>
      <c r="S1441" s="1" t="s">
        <v>2234</v>
      </c>
    </row>
    <row r="1442" spans="1:19" x14ac:dyDescent="0.35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up'!$A$2:$C$64,2,FALSE)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up'!$A$2:$C$64,3,FALSE)</f>
        <v>Cash</v>
      </c>
      <c r="J1442" s="5">
        <f>VLOOKUP(F1442,'Set up'!$A$2:$D$64,4,FALSE)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up'!$A$2:$E$64,5,FALSE)</f>
        <v>Trsf</v>
      </c>
      <c r="S1442" s="1" t="s">
        <v>2235</v>
      </c>
    </row>
    <row r="1443" spans="1:19" x14ac:dyDescent="0.35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up'!$A$2:$C$64,2,FALSE)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up'!$A$2:$C$64,3,FALSE)</f>
        <v>Cash</v>
      </c>
      <c r="J1443" s="5">
        <f>VLOOKUP(F1443,'Set up'!$A$2:$D$64,4,FALSE)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up'!$A$2:$E$64,5,FALSE)</f>
        <v>Trsf</v>
      </c>
      <c r="S1443" s="1" t="s">
        <v>2236</v>
      </c>
    </row>
    <row r="1444" spans="1:19" x14ac:dyDescent="0.35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up'!$A$2:$C$64,2,FALSE)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up'!$A$2:$C$64,3,FALSE)</f>
        <v>Cash</v>
      </c>
      <c r="J1444" s="5">
        <f>VLOOKUP(F1444,'Set up'!$A$2:$D$64,4,FALSE)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up'!$A$2:$E$64,5,FALSE)</f>
        <v>Trsf</v>
      </c>
      <c r="S1444" s="1" t="s">
        <v>2237</v>
      </c>
    </row>
    <row r="1445" spans="1:19" x14ac:dyDescent="0.35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up'!$A$2:$C$64,2,FALSE)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up'!$A$2:$C$64,3,FALSE)</f>
        <v>30</v>
      </c>
      <c r="J1445" s="5">
        <f>VLOOKUP(F1445,'Set up'!$A$2:$D$64,4,FALSE)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up'!$A$2:$E$64,5,FALSE)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up'!$A$2:$C$64,2,FALSE)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up'!$A$2:$C$64,3,FALSE)</f>
        <v>30</v>
      </c>
      <c r="J1446" s="5">
        <f>VLOOKUP(F1446,'Set up'!$A$2:$D$64,4,FALSE)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up'!$A$2:$E$64,5,FALSE)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up'!$A$2:$C$64,2,FALSE)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up'!$A$2:$C$64,3,FALSE)</f>
        <v>30</v>
      </c>
      <c r="J1447" s="5">
        <f>VLOOKUP(F1447,'Set up'!$A$2:$D$64,4,FALSE)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up'!$A$2:$E$64,5,FALSE)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up'!$A$2:$C$64,2,FALSE)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up'!$A$2:$C$64,3,FALSE)</f>
        <v>30</v>
      </c>
      <c r="J1448" s="5">
        <f>VLOOKUP(F1448,'Set up'!$A$2:$D$64,4,FALSE)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up'!$A$2:$E$64,5,FALSE)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up'!$A$2:$C$64,2,FALSE)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up'!$A$2:$C$64,3,FALSE)</f>
        <v>Cash</v>
      </c>
      <c r="J1449" s="5">
        <f>VLOOKUP(F1449,'Set up'!$A$2:$D$64,4,FALSE)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up'!$A$2:$E$64,5,FALSE)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up'!$A$2:$C$64,2,FALSE)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up'!$A$2:$C$64,3,FALSE)</f>
        <v>Cash</v>
      </c>
      <c r="J1450" s="5">
        <f>VLOOKUP(F1450,'Set up'!$A$2:$D$64,4,FALSE)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up'!$A$2:$E$64,5,FALSE)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up'!$A$2:$C$64,2,FALSE)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up'!$A$2:$C$64,3,FALSE)</f>
        <v>Cash</v>
      </c>
      <c r="J1451" s="5">
        <f>VLOOKUP(F1451,'Set up'!$A$2:$D$64,4,FALSE)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up'!$A$2:$E$64,5,FALSE)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up'!$A$2:$C$64,2,FALSE)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up'!$A$2:$C$64,3,FALSE)</f>
        <v>Cash</v>
      </c>
      <c r="J1452" s="5">
        <f>VLOOKUP(F1452,'Set up'!$A$2:$D$64,4,FALSE)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up'!$A$2:$E$64,5,FALSE)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up'!$A$2:$C$64,2,FALSE)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up'!$A$2:$C$64,3,FALSE)</f>
        <v>Cash</v>
      </c>
      <c r="J1453" s="5">
        <f>VLOOKUP(F1453,'Set up'!$A$2:$D$64,4,FALSE)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up'!$A$2:$E$64,5,FALSE)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up'!$A$2:$C$64,2,FALSE)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up'!$A$2:$C$64,3,FALSE)</f>
        <v>Cash</v>
      </c>
      <c r="J1454" s="5">
        <f>VLOOKUP(F1454,'Set up'!$A$2:$D$64,4,FALSE)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up'!$A$2:$E$64,5,FALSE)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up'!$A$2:$C$64,2,FALSE)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up'!$A$2:$C$64,3,FALSE)</f>
        <v>Cash</v>
      </c>
      <c r="J1455" s="5">
        <f>VLOOKUP(F1455,'Set up'!$A$2:$D$64,4,FALSE)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up'!$A$2:$E$64,5,FALSE)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up'!$A$2:$C$64,2,FALSE)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up'!$A$2:$C$64,3,FALSE)</f>
        <v>Cash</v>
      </c>
      <c r="J1456" s="5">
        <f>VLOOKUP(F1456,'Set up'!$A$2:$D$64,4,FALSE)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up'!$A$2:$E$64,5,FALSE)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up'!$A$2:$C$64,2,FALSE)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up'!$A$2:$C$64,3,FALSE)</f>
        <v>Cash</v>
      </c>
      <c r="J1457" s="5">
        <f>VLOOKUP(F1457,'Set up'!$A$2:$D$64,4,FALSE)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up'!$A$2:$E$64,5,FALSE)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up'!$A$2:$C$64,2,FALSE)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up'!$A$2:$C$64,3,FALSE)</f>
        <v>Cash</v>
      </c>
      <c r="J1458" s="5">
        <f>VLOOKUP(F1458,'Set up'!$A$2:$D$64,4,FALSE)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up'!$A$2:$E$64,5,FALSE)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up'!$A$2:$C$64,2,FALSE)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up'!$A$2:$C$64,3,FALSE)</f>
        <v>Cash</v>
      </c>
      <c r="J1459" s="5">
        <f>VLOOKUP(F1459,'Set up'!$A$2:$D$64,4,FALSE)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up'!$A$2:$E$64,5,FALSE)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up'!$A$2:$C$64,2,FALSE)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up'!$A$2:$C$64,3,FALSE)</f>
        <v>Cash</v>
      </c>
      <c r="J1460" s="5">
        <f>VLOOKUP(F1460,'Set up'!$A$2:$D$64,4,FALSE)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up'!$A$2:$E$64,5,FALSE)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up'!$A$2:$C$64,2,FALSE)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up'!$A$2:$C$64,3,FALSE)</f>
        <v>Cash</v>
      </c>
      <c r="J1461" s="5">
        <f>VLOOKUP(F1461,'Set up'!$A$2:$D$64,4,FALSE)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up'!$A$2:$E$64,5,FALSE)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up'!$A$2:$C$64,2,FALSE)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up'!$A$2:$C$64,3,FALSE)</f>
        <v>Cash</v>
      </c>
      <c r="J1462" s="5">
        <f>VLOOKUP(F1462,'Set up'!$A$2:$D$64,4,FALSE)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up'!$A$2:$E$64,5,FALSE)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up'!$A$2:$C$64,2,FALSE)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up'!$A$2:$C$64,3,FALSE)</f>
        <v>Cash</v>
      </c>
      <c r="J1463" s="5">
        <f>VLOOKUP(F1463,'Set up'!$A$2:$D$64,4,FALSE)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up'!$A$2:$E$64,5,FALSE)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up'!$A$2:$C$64,2,FALSE)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up'!$A$2:$C$64,3,FALSE)</f>
        <v>Cash</v>
      </c>
      <c r="J1464" s="5">
        <f>VLOOKUP(F1464,'Set up'!$A$2:$D$64,4,FALSE)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up'!$A$2:$E$64,5,FALSE)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up'!$A$2:$C$64,2,FALSE)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up'!$A$2:$C$64,3,FALSE)</f>
        <v>Cash</v>
      </c>
      <c r="J1465" s="5">
        <f>VLOOKUP(F1465,'Set up'!$A$2:$D$64,4,FALSE)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up'!$A$2:$E$64,5,FALSE)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up'!$A$2:$C$64,2,FALSE)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up'!$A$2:$C$64,3,FALSE)</f>
        <v>Cash</v>
      </c>
      <c r="J1466" s="5">
        <f>VLOOKUP(F1466,'Set up'!$A$2:$D$64,4,FALSE)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up'!$A$2:$E$64,5,FALSE)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up'!$A$2:$C$64,2,FALSE)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up'!$A$2:$C$64,3,FALSE)</f>
        <v>Cash</v>
      </c>
      <c r="J1467" s="5">
        <f>VLOOKUP(F1467,'Set up'!$A$2:$D$64,4,FALSE)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up'!$A$2:$E$64,5,FALSE)</f>
        <v>Trsf</v>
      </c>
      <c r="S1467" s="1" t="s">
        <v>2238</v>
      </c>
    </row>
    <row r="1468" spans="1:19" x14ac:dyDescent="0.35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up'!$A$2:$C$64,2,FALSE)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up'!$A$2:$C$64,3,FALSE)</f>
        <v>Cash</v>
      </c>
      <c r="J1468" s="5">
        <f>VLOOKUP(F1468,'Set up'!$A$2:$D$64,4,FALSE)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up'!$A$2:$E$64,5,FALSE)</f>
        <v>Trsf</v>
      </c>
      <c r="S1468" s="1" t="s">
        <v>2239</v>
      </c>
    </row>
    <row r="1469" spans="1:19" x14ac:dyDescent="0.35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up'!$A$2:$C$64,2,FALSE)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up'!$A$2:$C$64,3,FALSE)</f>
        <v>120</v>
      </c>
      <c r="J1469" s="5">
        <f>VLOOKUP(F1469,'Set up'!$A$2:$D$64,4,FALSE)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up'!$A$2:$E$64,5,FALSE)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up'!$A$2:$C$64,2,FALSE)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up'!$A$2:$C$64,3,FALSE)</f>
        <v>120</v>
      </c>
      <c r="J1470" s="5">
        <f>VLOOKUP(F1470,'Set up'!$A$2:$D$64,4,FALSE)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up'!$A$2:$E$64,5,FALSE)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up'!$A$2:$C$64,2,FALSE)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up'!$A$2:$C$64,3,FALSE)</f>
        <v>120</v>
      </c>
      <c r="J1471" s="5">
        <f>VLOOKUP(F1471,'Set up'!$A$2:$D$64,4,FALSE)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up'!$A$2:$E$64,5,FALSE)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up'!$A$2:$C$64,2,FALSE)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up'!$A$2:$C$64,3,FALSE)</f>
        <v>Cash</v>
      </c>
      <c r="J1472" s="5">
        <f>VLOOKUP(F1472,'Set up'!$A$2:$D$64,4,FALSE)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up'!$A$2:$E$64,5,FALSE)</f>
        <v>Trsf</v>
      </c>
      <c r="S1472" s="1" t="s">
        <v>2240</v>
      </c>
    </row>
    <row r="1473" spans="1:19" x14ac:dyDescent="0.35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up'!$A$2:$C$64,2,FALSE)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up'!$A$2:$C$64,3,FALSE)</f>
        <v>Cash</v>
      </c>
      <c r="J1473" s="5">
        <f>VLOOKUP(F1473,'Set up'!$A$2:$D$64,4,FALSE)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up'!$A$2:$E$64,5,FALSE)</f>
        <v>Trsf</v>
      </c>
      <c r="S1473" s="1" t="s">
        <v>2308</v>
      </c>
    </row>
    <row r="1474" spans="1:19" x14ac:dyDescent="0.35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up'!$A$2:$C$64,2,FALSE)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up'!$A$2:$C$64,3,FALSE)</f>
        <v>Cash</v>
      </c>
      <c r="J1474" s="5">
        <f>VLOOKUP(F1474,'Set up'!$A$2:$D$64,4,FALSE)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up'!$A$2:$E$64,5,FALSE)</f>
        <v>Trsf</v>
      </c>
      <c r="S1474" s="1" t="s">
        <v>2309</v>
      </c>
    </row>
    <row r="1475" spans="1:19" x14ac:dyDescent="0.35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up'!$A$2:$C$64,2,FALSE)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up'!$A$2:$C$64,3,FALSE)</f>
        <v>Cash</v>
      </c>
      <c r="J1475" s="5">
        <f>VLOOKUP(F1475,'Set up'!$A$2:$D$64,4,FALSE)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up'!$A$2:$E$64,5,FALSE)</f>
        <v>Trsf</v>
      </c>
      <c r="S1475" s="1" t="s">
        <v>2310</v>
      </c>
    </row>
    <row r="1476" spans="1:19" x14ac:dyDescent="0.35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up'!$A$2:$C$64,2,FALSE)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up'!$A$2:$C$64,3,FALSE)</f>
        <v>Cash</v>
      </c>
      <c r="J1476" s="5">
        <f>VLOOKUP(F1476,'Set up'!$A$2:$D$64,4,FALSE)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up'!$A$2:$E$64,5,FALSE)</f>
        <v>Trsf</v>
      </c>
      <c r="S1476" s="1" t="s">
        <v>2311</v>
      </c>
    </row>
    <row r="1477" spans="1:19" x14ac:dyDescent="0.35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up'!$A$2:$C$64,2,FALSE)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up'!$A$2:$C$64,3,FALSE)</f>
        <v>Cash</v>
      </c>
      <c r="J1477" s="5">
        <f>VLOOKUP(F1477,'Set up'!$A$2:$D$64,4,FALSE)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up'!$A$2:$E$64,5,FALSE)</f>
        <v>Trsf</v>
      </c>
      <c r="S1477" s="1" t="s">
        <v>2312</v>
      </c>
    </row>
    <row r="1478" spans="1:19" x14ac:dyDescent="0.35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up'!$A$2:$C$64,2,FALSE)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up'!$A$2:$C$64,3,FALSE)</f>
        <v>Cash</v>
      </c>
      <c r="J1478" s="5">
        <f>VLOOKUP(F1478,'Set up'!$A$2:$D$64,4,FALSE)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up'!$A$2:$E$64,5,FALSE)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up'!$A$2:$C$64,2,FALSE)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up'!$A$2:$C$64,3,FALSE)</f>
        <v>Cash</v>
      </c>
      <c r="J1479" s="5">
        <f>VLOOKUP(F1479,'Set up'!$A$2:$D$64,4,FALSE)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up'!$A$2:$E$64,5,FALSE)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up'!$A$2:$C$64,2,FALSE)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up'!$A$2:$C$64,3,FALSE)</f>
        <v>60</v>
      </c>
      <c r="J1480" s="5">
        <f>VLOOKUP(F1480,'Set up'!$A$2:$D$64,4,FALSE)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up'!$A$2:$E$64,5,FALSE)</f>
        <v>Chq</v>
      </c>
      <c r="S1480" s="1" t="s">
        <v>2088</v>
      </c>
    </row>
    <row r="1481" spans="1:19" x14ac:dyDescent="0.35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up'!$A$2:$C$64,2,FALSE)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up'!$A$2:$C$64,3,FALSE)</f>
        <v>60</v>
      </c>
      <c r="J1481" s="5">
        <f>VLOOKUP(F1481,'Set up'!$A$2:$D$64,4,FALSE)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up'!$A$2:$E$64,5,FALSE)</f>
        <v>Chq</v>
      </c>
      <c r="S1481" s="1" t="s">
        <v>2088</v>
      </c>
    </row>
    <row r="1482" spans="1:19" x14ac:dyDescent="0.35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up'!$A$2:$C$64,2,FALSE)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up'!$A$2:$C$64,3,FALSE)</f>
        <v>60</v>
      </c>
      <c r="J1482" s="5">
        <f>VLOOKUP(F1482,'Set up'!$A$2:$D$64,4,FALSE)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up'!$A$2:$E$64,5,FALSE)</f>
        <v>Chq</v>
      </c>
      <c r="S1482" s="1" t="s">
        <v>2088</v>
      </c>
    </row>
    <row r="1483" spans="1:19" x14ac:dyDescent="0.35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up'!$A$2:$C$64,2,FALSE)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up'!$A$2:$C$64,3,FALSE)</f>
        <v>Cash</v>
      </c>
      <c r="J1483" s="5">
        <f>VLOOKUP(F1483,'Set up'!$A$2:$D$64,4,FALSE)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up'!$A$2:$E$64,5,FALSE)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up'!$A$2:$C$64,2,FALSE)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up'!$A$2:$C$64,3,FALSE)</f>
        <v>Cash</v>
      </c>
      <c r="J1484" s="5">
        <f>VLOOKUP(F1484,'Set up'!$A$2:$D$64,4,FALSE)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up'!$A$2:$E$64,5,FALSE)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up'!$A$2:$C$64,2,FALSE)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up'!$A$2:$C$64,3,FALSE)</f>
        <v>Cash</v>
      </c>
      <c r="J1485" s="5">
        <f>VLOOKUP(F1485,'Set up'!$A$2:$D$64,4,FALSE)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up'!$A$2:$E$64,5,FALSE)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up'!$A$2:$C$64,2,FALSE)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up'!$A$2:$C$64,3,FALSE)</f>
        <v>Cash</v>
      </c>
      <c r="J1486" s="5">
        <f>VLOOKUP(F1486,'Set up'!$A$2:$D$64,4,FALSE)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up'!$A$2:$E$64,5,FALSE)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up'!$A$2:$C$64,2,FALSE)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up'!$A$2:$C$64,3,FALSE)</f>
        <v>Cash</v>
      </c>
      <c r="J1487" s="5">
        <f>VLOOKUP(F1487,'Set up'!$A$2:$D$64,4,FALSE)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up'!$A$2:$E$64,5,FALSE)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up'!$A$2:$C$64,2,FALSE)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up'!$A$2:$C$64,3,FALSE)</f>
        <v>Cash</v>
      </c>
      <c r="J1488" s="5">
        <f>VLOOKUP(F1488,'Set up'!$A$2:$D$64,4,FALSE)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up'!$A$2:$E$64,5,FALSE)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up'!$A$2:$C$64,2,FALSE)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up'!$A$2:$C$64,3,FALSE)</f>
        <v>Cash</v>
      </c>
      <c r="J1489" s="5">
        <f>VLOOKUP(F1489,'Set up'!$A$2:$D$64,4,FALSE)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up'!$A$2:$E$64,5,FALSE)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up'!$A$2:$C$64,2,FALSE)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up'!$A$2:$C$64,3,FALSE)</f>
        <v>Cash</v>
      </c>
      <c r="J1490" s="5">
        <f>VLOOKUP(F1490,'Set up'!$A$2:$D$64,4,FALSE)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up'!$A$2:$E$64,5,FALSE)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up'!$A$2:$C$64,2,FALSE)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up'!$A$2:$C$64,3,FALSE)</f>
        <v>Cash</v>
      </c>
      <c r="J1491" s="5">
        <f>VLOOKUP(F1491,'Set up'!$A$2:$D$64,4,FALSE)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up'!$A$2:$E$64,5,FALSE)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up'!$A$2:$C$64,2,FALSE)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up'!$A$2:$C$64,3,FALSE)</f>
        <v>Cash</v>
      </c>
      <c r="J1492" s="5">
        <f>VLOOKUP(F1492,'Set up'!$A$2:$D$64,4,FALSE)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up'!$A$2:$E$64,5,FALSE)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up'!$A$2:$C$64,2,FALSE)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up'!$A$2:$C$64,3,FALSE)</f>
        <v>Cash</v>
      </c>
      <c r="J1493" s="5">
        <f>VLOOKUP(F1493,'Set up'!$A$2:$D$64,4,FALSE)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up'!$A$2:$E$64,5,FALSE)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up'!$A$2:$C$64,2,FALSE)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up'!$A$2:$C$64,3,FALSE)</f>
        <v>30</v>
      </c>
      <c r="J1494" s="5">
        <f>VLOOKUP(F1494,'Set up'!$A$2:$D$64,4,FALSE)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up'!$A$2:$E$64,5,FALSE)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up'!$A$2:$C$64,2,FALSE)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up'!$A$2:$C$64,3,FALSE)</f>
        <v>30</v>
      </c>
      <c r="J1495" s="5">
        <f>VLOOKUP(F1495,'Set up'!$A$2:$D$64,4,FALSE)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up'!$A$2:$E$64,5,FALSE)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up'!$A$2:$C$64,2,FALSE)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up'!$A$2:$C$64,3,FALSE)</f>
        <v>Cash</v>
      </c>
      <c r="J1496" s="5">
        <f>VLOOKUP(F1496,'Set up'!$A$2:$D$64,4,FALSE)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up'!$A$2:$E$64,5,FALSE)</f>
        <v>Trsf</v>
      </c>
      <c r="S1496" s="1" t="s">
        <v>2313</v>
      </c>
    </row>
    <row r="1497" spans="1:19" x14ac:dyDescent="0.35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up'!$A$2:$C$64,2,FALSE)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up'!$A$2:$C$64,3,FALSE)</f>
        <v>Cash</v>
      </c>
      <c r="J1497" s="5">
        <f>VLOOKUP(F1497,'Set up'!$A$2:$D$64,4,FALSE)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up'!$A$2:$E$64,5,FALSE)</f>
        <v>Trsf</v>
      </c>
      <c r="S1497" s="1" t="s">
        <v>2314</v>
      </c>
    </row>
    <row r="1498" spans="1:19" x14ac:dyDescent="0.35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up'!$A$2:$C$64,2,FALSE)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up'!$A$2:$C$64,3,FALSE)</f>
        <v>Cash</v>
      </c>
      <c r="J1498" s="5">
        <f>VLOOKUP(F1498,'Set up'!$A$2:$D$64,4,FALSE)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up'!$A$2:$E$64,5,FALSE)</f>
        <v>Trsf</v>
      </c>
      <c r="S1498" s="1" t="s">
        <v>2315</v>
      </c>
    </row>
    <row r="1499" spans="1:19" x14ac:dyDescent="0.35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up'!$A$2:$C$64,2,FALSE)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up'!$A$2:$C$64,3,FALSE)</f>
        <v>Cash</v>
      </c>
      <c r="J1499" s="5">
        <f>VLOOKUP(F1499,'Set up'!$A$2:$D$64,4,FALSE)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up'!$A$2:$E$64,5,FALSE)</f>
        <v>Trsf</v>
      </c>
      <c r="S1499" s="1" t="s">
        <v>2316</v>
      </c>
    </row>
    <row r="1500" spans="1:19" x14ac:dyDescent="0.35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up'!$A$2:$C$64,2,FALSE)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up'!$A$2:$C$64,3,FALSE)</f>
        <v>Cash</v>
      </c>
      <c r="J1500" s="5">
        <f>VLOOKUP(F1500,'Set up'!$A$2:$D$64,4,FALSE)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up'!$A$2:$E$64,5,FALSE)</f>
        <v>Trsf</v>
      </c>
      <c r="S1500" s="1" t="s">
        <v>2317</v>
      </c>
    </row>
    <row r="1501" spans="1:19" x14ac:dyDescent="0.35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up'!$A$2:$C$64,2,FALSE)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up'!$A$2:$C$64,3,FALSE)</f>
        <v>Cash</v>
      </c>
      <c r="J1501" s="5">
        <f>VLOOKUP(F1501,'Set up'!$A$2:$D$64,4,FALSE)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up'!$A$2:$E$64,5,FALSE)</f>
        <v>Trsf</v>
      </c>
      <c r="S1501" s="1" t="s">
        <v>2325</v>
      </c>
    </row>
    <row r="1502" spans="1:19" x14ac:dyDescent="0.35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up'!$A$2:$C$64,2,FALSE)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up'!$A$2:$C$64,3,FALSE)</f>
        <v>Cash</v>
      </c>
      <c r="J1502" s="5">
        <f>VLOOKUP(F1502,'Set up'!$A$2:$D$64,4,FALSE)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up'!$A$2:$E$64,5,FALSE)</f>
        <v>PD Chq</v>
      </c>
      <c r="S1502" s="1" t="s">
        <v>2082</v>
      </c>
    </row>
    <row r="1503" spans="1:19" x14ac:dyDescent="0.35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up'!$A$2:$C$64,2,FALSE)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up'!$A$2:$C$64,3,FALSE)</f>
        <v>Cash</v>
      </c>
      <c r="J1503" s="5">
        <f>VLOOKUP(F1503,'Set up'!$A$2:$D$64,4,FALSE)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up'!$A$2:$E$64,5,FALSE)</f>
        <v>PD Chq</v>
      </c>
      <c r="S1503" s="1" t="s">
        <v>2082</v>
      </c>
    </row>
    <row r="1504" spans="1:19" x14ac:dyDescent="0.35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up'!$A$2:$C$64,2,FALSE)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up'!$A$2:$C$64,3,FALSE)</f>
        <v>Cash</v>
      </c>
      <c r="J1504" s="5">
        <f>VLOOKUP(F1504,'Set up'!$A$2:$D$64,4,FALSE)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up'!$A$2:$E$64,5,FALSE)</f>
        <v>PD Chq</v>
      </c>
      <c r="S1504" s="1" t="s">
        <v>2082</v>
      </c>
    </row>
    <row r="1505" spans="1:19" x14ac:dyDescent="0.35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up'!$A$2:$C$64,2,FALSE)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up'!$A$2:$C$64,3,FALSE)</f>
        <v>Cash</v>
      </c>
      <c r="J1505" s="5">
        <f>VLOOKUP(F1505,'Set up'!$A$2:$D$64,4,FALSE)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up'!$A$2:$E$64,5,FALSE)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up'!$A$2:$C$64,2,FALSE)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up'!$A$2:$C$64,3,FALSE)</f>
        <v>Cash</v>
      </c>
      <c r="J1506" s="5">
        <f>VLOOKUP(F1506,'Set up'!$A$2:$D$64,4,FALSE)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up'!$A$2:$E$64,5,FALSE)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up'!$A$2:$C$64,2,FALSE)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up'!$A$2:$C$64,3,FALSE)</f>
        <v>Cash</v>
      </c>
      <c r="J1507" s="5">
        <f>VLOOKUP(F1507,'Set up'!$A$2:$D$64,4,FALSE)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up'!$A$2:$E$64,5,FALSE)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up'!$A$2:$C$64,2,FALSE)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up'!$A$2:$C$64,3,FALSE)</f>
        <v>Cash</v>
      </c>
      <c r="J1508" s="5">
        <f>VLOOKUP(F1508,'Set up'!$A$2:$D$64,4,FALSE)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up'!$A$2:$E$64,5,FALSE)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up'!$A$2:$C$64,2,FALSE)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up'!$A$2:$C$64,3,FALSE)</f>
        <v>Cash</v>
      </c>
      <c r="J1509" s="5">
        <f>VLOOKUP(F1509,'Set up'!$A$2:$D$64,4,FALSE)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up'!$A$2:$E$64,5,FALSE)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up'!$A$2:$C$64,2,FALSE)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up'!$A$2:$C$64,3,FALSE)</f>
        <v>Cash</v>
      </c>
      <c r="J1510" s="5">
        <f>VLOOKUP(F1510,'Set up'!$A$2:$D$64,4,FALSE)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up'!$A$2:$E$64,5,FALSE)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up'!$A$2:$C$64,2,FALSE)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up'!$A$2:$C$64,3,FALSE)</f>
        <v>Cash</v>
      </c>
      <c r="J1511" s="5">
        <f>VLOOKUP(F1511,'Set up'!$A$2:$D$64,4,FALSE)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up'!$A$2:$E$64,5,FALSE)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up'!$A$2:$C$64,2,FALSE)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up'!$A$2:$C$64,3,FALSE)</f>
        <v>Cash</v>
      </c>
      <c r="J1512" s="5">
        <f>VLOOKUP(F1512,'Set up'!$A$2:$D$64,4,FALSE)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up'!$A$2:$E$64,5,FALSE)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up'!$A$2:$C$64,2,FALSE)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up'!$A$2:$C$64,3,FALSE)</f>
        <v>Cash</v>
      </c>
      <c r="J1513" s="5">
        <f>VLOOKUP(F1513,'Set up'!$A$2:$D$64,4,FALSE)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up'!$A$2:$E$64,5,FALSE)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up'!$A$2:$C$64,2,FALSE)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up'!$A$2:$C$64,3,FALSE)</f>
        <v>30</v>
      </c>
      <c r="J1514" s="5">
        <f>VLOOKUP(F1514,'Set up'!$A$2:$D$64,4,FALSE)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up'!$A$2:$E$64,5,FALSE)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up'!$A$2:$C$64,2,FALSE)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up'!$A$2:$C$64,3,FALSE)</f>
        <v>30</v>
      </c>
      <c r="J1515" s="5">
        <f>VLOOKUP(F1515,'Set up'!$A$2:$D$64,4,FALSE)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up'!$A$2:$E$64,5,FALSE)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up'!$A$2:$C$64,2,FALSE)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up'!$A$2:$C$64,3,FALSE)</f>
        <v>30</v>
      </c>
      <c r="J1516" s="5">
        <f>VLOOKUP(F1516,'Set up'!$A$2:$D$64,4,FALSE)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up'!$A$2:$E$64,5,FALSE)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up'!$A$2:$C$64,2,FALSE)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up'!$A$2:$C$64,3,FALSE)</f>
        <v>30</v>
      </c>
      <c r="J1517" s="5">
        <f>VLOOKUP(F1517,'Set up'!$A$2:$D$64,4,FALSE)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up'!$A$2:$E$64,5,FALSE)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up'!$A$2:$C$64,2,FALSE)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up'!$A$2:$C$64,3,FALSE)</f>
        <v>30</v>
      </c>
      <c r="J1518" s="5">
        <f>VLOOKUP(F1518,'Set up'!$A$2:$D$64,4,FALSE)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up'!$A$2:$E$64,5,FALSE)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up'!$A$2:$C$64,2,FALSE)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up'!$A$2:$C$64,3,FALSE)</f>
        <v>30</v>
      </c>
      <c r="J1519" s="5">
        <f>VLOOKUP(F1519,'Set up'!$A$2:$D$64,4,FALSE)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up'!$A$2:$E$64,5,FALSE)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up'!$A$2:$C$64,2,FALSE)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up'!$A$2:$C$64,3,FALSE)</f>
        <v>Cash</v>
      </c>
      <c r="J1520" s="5">
        <f>VLOOKUP(F1520,'Set up'!$A$2:$D$64,4,FALSE)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up'!$A$2:$E$64,5,FALSE)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up'!$A$2:$C$64,2,FALSE)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up'!$A$2:$C$64,3,FALSE)</f>
        <v>Cash</v>
      </c>
      <c r="J1521" s="5">
        <f>VLOOKUP(F1521,'Set up'!$A$2:$D$64,4,FALSE)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up'!$A$2:$E$64,5,FALSE)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up'!$A$2:$C$64,2,FALSE)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up'!$A$2:$C$64,3,FALSE)</f>
        <v>Cash</v>
      </c>
      <c r="J1522" s="5">
        <f>VLOOKUP(F1522,'Set up'!$A$2:$D$64,4,FALSE)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up'!$A$2:$E$64,5,FALSE)</f>
        <v>Trsf</v>
      </c>
      <c r="S1522" s="1" t="s">
        <v>2319</v>
      </c>
    </row>
    <row r="1523" spans="1:19" x14ac:dyDescent="0.35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up'!$A$2:$C$64,2,FALSE)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up'!$A$2:$C$64,3,FALSE)</f>
        <v>Cash</v>
      </c>
      <c r="J1523" s="5">
        <f>VLOOKUP(F1523,'Set up'!$A$2:$D$64,4,FALSE)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up'!$A$2:$E$64,5,FALSE)</f>
        <v>Trsf</v>
      </c>
      <c r="S1523" s="1" t="s">
        <v>2323</v>
      </c>
    </row>
    <row r="1524" spans="1:19" x14ac:dyDescent="0.35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up'!$A$2:$C$64,2,FALSE)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up'!$A$2:$C$64,3,FALSE)</f>
        <v>Cash</v>
      </c>
      <c r="J1524" s="5">
        <f>VLOOKUP(F1524,'Set up'!$A$2:$D$64,4,FALSE)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up'!$A$2:$E$64,5,FALSE)</f>
        <v>Trsf</v>
      </c>
      <c r="S1524" s="1" t="s">
        <v>2326</v>
      </c>
    </row>
    <row r="1525" spans="1:19" x14ac:dyDescent="0.35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up'!$A$2:$C$64,2,FALSE)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up'!$A$2:$C$64,3,FALSE)</f>
        <v>Cash</v>
      </c>
      <c r="J1525" s="5">
        <f>VLOOKUP(F1525,'Set up'!$A$2:$D$64,4,FALSE)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up'!$A$2:$E$64,5,FALSE)</f>
        <v>Trsf</v>
      </c>
      <c r="S1525" s="1" t="s">
        <v>2320</v>
      </c>
    </row>
    <row r="1526" spans="1:19" x14ac:dyDescent="0.35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up'!$A$2:$C$64,2,FALSE)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up'!$A$2:$C$64,3,FALSE)</f>
        <v>Cash</v>
      </c>
      <c r="J1526" s="5">
        <f>VLOOKUP(F1526,'Set up'!$A$2:$D$64,4,FALSE)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up'!$A$2:$E$64,5,FALSE)</f>
        <v>Trsf</v>
      </c>
      <c r="S1526" s="1" t="s">
        <v>2321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up'!$A$2:$C$64,2,FALSE)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up'!$A$2:$C$64,3,FALSE)</f>
        <v>Cash</v>
      </c>
      <c r="J1527" s="5">
        <f>VLOOKUP(F1527,'Set up'!$A$2:$D$64,4,FALSE)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up'!$A$2:$E$64,5,FALSE)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up'!$A$2:$C$64,2,FALSE)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up'!$A$2:$C$64,3,FALSE)</f>
        <v>Cash</v>
      </c>
      <c r="J1528" s="5">
        <f>VLOOKUP(F1528,'Set up'!$A$2:$D$64,4,FALSE)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up'!$A$2:$E$64,5,FALSE)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up'!$A$2:$C$64,2,FALSE)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up'!$A$2:$C$64,3,FALSE)</f>
        <v>Cash</v>
      </c>
      <c r="J1529" s="5">
        <f>VLOOKUP(F1529,'Set up'!$A$2:$D$64,4,FALSE)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up'!$A$2:$E$64,5,FALSE)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up'!$A$2:$C$64,2,FALSE)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up'!$A$2:$C$64,3,FALSE)</f>
        <v>Cash</v>
      </c>
      <c r="J1530" s="5">
        <f>VLOOKUP(F1530,'Set up'!$A$2:$D$64,4,FALSE)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up'!$A$2:$E$64,5,FALSE)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up'!$A$2:$C$64,2,FALSE)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up'!$A$2:$C$64,3,FALSE)</f>
        <v>Cash</v>
      </c>
      <c r="J1531" s="5">
        <f>VLOOKUP(F1531,'Set up'!$A$2:$D$64,4,FALSE)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up'!$A$2:$E$64,5,FALSE)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up'!$A$2:$C$64,2,FALSE)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up'!$A$2:$C$64,3,FALSE)</f>
        <v>Cash</v>
      </c>
      <c r="J1532" s="5">
        <f>VLOOKUP(F1532,'Set up'!$A$2:$D$64,4,FALSE)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up'!$A$2:$E$64,5,FALSE)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up'!$A$2:$C$64,2,FALSE)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up'!$A$2:$C$64,3,FALSE)</f>
        <v>Cash</v>
      </c>
      <c r="J1533" s="5">
        <f>VLOOKUP(F1533,'Set up'!$A$2:$D$64,4,FALSE)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up'!$A$2:$E$64,5,FALSE)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up'!$A$2:$C$64,2,FALSE)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up'!$A$2:$C$64,3,FALSE)</f>
        <v>Cash</v>
      </c>
      <c r="J1534" s="5">
        <f>VLOOKUP(F1534,'Set up'!$A$2:$D$64,4,FALSE)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up'!$A$2:$E$64,5,FALSE)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up'!$A$2:$C$64,2,FALSE)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up'!$A$2:$C$64,3,FALSE)</f>
        <v>Cash</v>
      </c>
      <c r="J1535" s="5">
        <f>VLOOKUP(F1535,'Set up'!$A$2:$D$64,4,FALSE)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up'!$A$2:$E$64,5,FALSE)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up'!$A$2:$C$64,2,FALSE)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up'!$A$2:$C$64,3,FALSE)</f>
        <v>Cash</v>
      </c>
      <c r="J1536" s="5">
        <f>VLOOKUP(F1536,'Set up'!$A$2:$D$64,4,FALSE)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up'!$A$2:$E$64,5,FALSE)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up'!$A$2:$C$64,2,FALSE)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up'!$A$2:$C$64,3,FALSE)</f>
        <v>Cash</v>
      </c>
      <c r="J1537" s="5">
        <f>VLOOKUP(F1537,'Set up'!$A$2:$D$64,4,FALSE)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up'!$A$2:$E$64,5,FALSE)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up'!$A$2:$C$64,2,FALSE)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up'!$A$2:$C$64,3,FALSE)</f>
        <v>Cash</v>
      </c>
      <c r="J1538" s="5">
        <f>VLOOKUP(F1538,'Set up'!$A$2:$D$64,4,FALSE)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up'!$A$2:$E$64,5,FALSE)</f>
        <v>Trsf</v>
      </c>
      <c r="S1538" s="1" t="s">
        <v>2066</v>
      </c>
    </row>
    <row r="1539" spans="1:19" x14ac:dyDescent="0.35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up'!$A$2:$C$64,2,FALSE)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up'!$A$2:$C$64,3,FALSE)</f>
        <v>Cash</v>
      </c>
      <c r="J1539" s="5">
        <f>VLOOKUP(F1539,'Set up'!$A$2:$D$64,4,FALSE)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up'!$A$2:$E$64,5,FALSE)</f>
        <v>Trsf</v>
      </c>
      <c r="S1539" s="1" t="s">
        <v>2067</v>
      </c>
    </row>
    <row r="1540" spans="1:19" x14ac:dyDescent="0.35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up'!$A$2:$C$64,2,FALSE)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up'!$A$2:$C$64,3,FALSE)</f>
        <v>Cash</v>
      </c>
      <c r="J1540" s="5">
        <f>VLOOKUP(F1540,'Set up'!$A$2:$D$64,4,FALSE)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up'!$A$2:$E$64,5,FALSE)</f>
        <v>Trsf</v>
      </c>
      <c r="S1540" s="1" t="s">
        <v>2786</v>
      </c>
    </row>
    <row r="1541" spans="1:19" x14ac:dyDescent="0.35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up'!$A$2:$C$64,2,FALSE)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up'!$A$2:$C$64,3,FALSE)</f>
        <v>Cash</v>
      </c>
      <c r="J1541" s="5">
        <f>VLOOKUP(F1541,'Set up'!$A$2:$D$64,4,FALSE)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up'!$A$2:$E$64,5,FALSE)</f>
        <v>Trsf</v>
      </c>
      <c r="S1541" s="1" t="s">
        <v>2787</v>
      </c>
    </row>
    <row r="1542" spans="1:19" x14ac:dyDescent="0.35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up'!$A$2:$C$64,2,FALSE)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up'!$A$2:$C$64,3,FALSE)</f>
        <v>Cash</v>
      </c>
      <c r="J1542" s="5">
        <f>VLOOKUP(F1542,'Set up'!$A$2:$D$64,4,FALSE)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up'!$A$2:$E$64,5,FALSE)</f>
        <v>Trsf</v>
      </c>
      <c r="S1542" s="1" t="s">
        <v>2788</v>
      </c>
    </row>
    <row r="1543" spans="1:19" x14ac:dyDescent="0.35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up'!$A$2:$C$64,2,FALSE)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up'!$A$2:$C$64,3,FALSE)</f>
        <v>Cash</v>
      </c>
      <c r="J1543" s="5">
        <f>VLOOKUP(F1543,'Set up'!$A$2:$D$64,4,FALSE)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up'!$A$2:$E$64,5,FALSE)</f>
        <v>Trsf</v>
      </c>
      <c r="S1543" s="1" t="s">
        <v>2789</v>
      </c>
    </row>
    <row r="1544" spans="1:19" x14ac:dyDescent="0.35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up'!$A$2:$C$64,2,FALSE)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up'!$A$2:$C$64,3,FALSE)</f>
        <v>Cash</v>
      </c>
      <c r="J1544" s="5">
        <f>VLOOKUP(F1544,'Set up'!$A$2:$D$64,4,FALSE)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up'!$A$2:$E$64,5,FALSE)</f>
        <v>Trsf</v>
      </c>
      <c r="S1544" s="1" t="s">
        <v>2790</v>
      </c>
    </row>
    <row r="1545" spans="1:19" x14ac:dyDescent="0.35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up'!$A$2:$C$64,2,FALSE)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up'!$A$2:$C$64,3,FALSE)</f>
        <v>Cash</v>
      </c>
      <c r="J1545" s="5">
        <f>VLOOKUP(F1545,'Set up'!$A$2:$D$64,4,FALSE)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up'!$A$2:$E$64,5,FALSE)</f>
        <v>Trsf</v>
      </c>
      <c r="S1545" s="1" t="s">
        <v>2791</v>
      </c>
    </row>
    <row r="1546" spans="1:19" x14ac:dyDescent="0.35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up'!$A$2:$C$64,2,FALSE)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up'!$A$2:$C$64,3,FALSE)</f>
        <v>Cash</v>
      </c>
      <c r="J1546" s="5">
        <f>VLOOKUP(F1546,'Set up'!$A$2:$D$64,4,FALSE)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up'!$A$2:$E$64,5,FALSE)</f>
        <v>Trsf</v>
      </c>
      <c r="S1546" s="1" t="s">
        <v>2792</v>
      </c>
    </row>
    <row r="1547" spans="1:19" x14ac:dyDescent="0.35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up'!$A$2:$C$64,2,FALSE)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up'!$A$2:$C$64,3,FALSE)</f>
        <v>120</v>
      </c>
      <c r="J1547" s="5">
        <f>VLOOKUP(F1547,'Set up'!$A$2:$D$64,4,FALSE)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up'!$A$2:$E$64,5,FALSE)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up'!$A$2:$C$64,2,FALSE)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up'!$A$2:$C$64,3,FALSE)</f>
        <v>120</v>
      </c>
      <c r="J1548" s="5">
        <f>VLOOKUP(F1548,'Set up'!$A$2:$D$64,4,FALSE)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up'!$A$2:$E$64,5,FALSE)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up'!$A$2:$C$64,2,FALSE)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up'!$A$2:$C$64,3,FALSE)</f>
        <v>120</v>
      </c>
      <c r="J1549" s="5">
        <f>VLOOKUP(F1549,'Set up'!$A$2:$D$64,4,FALSE)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up'!$A$2:$E$64,5,FALSE)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up'!$A$2:$C$64,2,FALSE)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up'!$A$2:$C$64,3,FALSE)</f>
        <v>120</v>
      </c>
      <c r="J1550" s="5">
        <f>VLOOKUP(F1550,'Set up'!$A$2:$D$64,4,FALSE)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up'!$A$2:$E$64,5,FALSE)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up'!$A$2:$C$64,2,FALSE)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up'!$A$2:$C$64,3,FALSE)</f>
        <v>120</v>
      </c>
      <c r="J1551" s="5">
        <f>VLOOKUP(F1551,'Set up'!$A$2:$D$64,4,FALSE)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up'!$A$2:$E$64,5,FALSE)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up'!$A$2:$C$64,2,FALSE)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up'!$A$2:$C$64,3,FALSE)</f>
        <v>120</v>
      </c>
      <c r="J1552" s="5">
        <f>VLOOKUP(F1552,'Set up'!$A$2:$D$64,4,FALSE)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up'!$A$2:$E$64,5,FALSE)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up'!$A$2:$C$64,2,FALSE)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up'!$A$2:$C$64,3,FALSE)</f>
        <v>Cash</v>
      </c>
      <c r="J1553" s="5">
        <f>VLOOKUP(F1553,'Set up'!$A$2:$D$64,4,FALSE)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up'!$A$2:$E$64,5,FALSE)</f>
        <v>PD Chq</v>
      </c>
      <c r="S1553" s="1" t="s">
        <v>2084</v>
      </c>
    </row>
    <row r="1554" spans="1:19" x14ac:dyDescent="0.35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up'!$A$2:$C$64,2,FALSE)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up'!$A$2:$C$64,3,FALSE)</f>
        <v>Cash</v>
      </c>
      <c r="J1554" s="5">
        <f>VLOOKUP(F1554,'Set up'!$A$2:$D$64,4,FALSE)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up'!$A$2:$E$64,5,FALSE)</f>
        <v>PD Chq</v>
      </c>
      <c r="S1554" s="1" t="s">
        <v>2083</v>
      </c>
    </row>
    <row r="1555" spans="1:19" x14ac:dyDescent="0.35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up'!$A$2:$C$64,2,FALSE)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up'!$A$2:$C$64,3,FALSE)</f>
        <v>Cash</v>
      </c>
      <c r="J1555" s="5">
        <f>VLOOKUP(F1555,'Set up'!$A$2:$D$64,4,FALSE)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up'!$A$2:$E$64,5,FALSE)</f>
        <v>PD Chq</v>
      </c>
      <c r="S1555" s="1" t="s">
        <v>2083</v>
      </c>
    </row>
    <row r="1556" spans="1:19" x14ac:dyDescent="0.35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up'!$A$2:$C$64,2,FALSE)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up'!$A$2:$C$64,3,FALSE)</f>
        <v>Cash</v>
      </c>
      <c r="J1556" s="5">
        <f>VLOOKUP(F1556,'Set up'!$A$2:$D$64,4,FALSE)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up'!$A$2:$E$64,5,FALSE)</f>
        <v>PD Chq</v>
      </c>
      <c r="S1556" s="1" t="s">
        <v>2083</v>
      </c>
    </row>
    <row r="1557" spans="1:19" x14ac:dyDescent="0.35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up'!$A$2:$C$64,2,FALSE)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up'!$A$2:$C$64,3,FALSE)</f>
        <v>Cash</v>
      </c>
      <c r="J1557" s="5">
        <f>VLOOKUP(F1557,'Set up'!$A$2:$D$64,4,FALSE)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up'!$A$2:$E$64,5,FALSE)</f>
        <v>PD Chq</v>
      </c>
      <c r="S1557" s="1" t="s">
        <v>2083</v>
      </c>
    </row>
    <row r="1558" spans="1:19" x14ac:dyDescent="0.35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up'!$A$2:$C$64,2,FALSE)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up'!$A$2:$C$64,3,FALSE)</f>
        <v>Cash</v>
      </c>
      <c r="J1558" s="5">
        <f>VLOOKUP(F1558,'Set up'!$A$2:$D$64,4,FALSE)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up'!$A$2:$E$64,5,FALSE)</f>
        <v>Trsf</v>
      </c>
      <c r="S1558" s="1" t="s">
        <v>2322</v>
      </c>
    </row>
    <row r="1559" spans="1:19" x14ac:dyDescent="0.35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up'!$A$2:$C$64,2,FALSE)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up'!$A$2:$C$64,3,FALSE)</f>
        <v>Cash</v>
      </c>
      <c r="J1559" s="5">
        <f>VLOOKUP(F1559,'Set up'!$A$2:$D$64,4,FALSE)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up'!$A$2:$E$64,5,FALSE)</f>
        <v>Trsf</v>
      </c>
      <c r="S1559" s="1" t="s">
        <v>2324</v>
      </c>
    </row>
    <row r="1560" spans="1:19" x14ac:dyDescent="0.35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up'!$A$2:$C$64,2,FALSE)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up'!$A$2:$C$64,3,FALSE)</f>
        <v>Cash</v>
      </c>
      <c r="J1560" s="5">
        <f>VLOOKUP(F1560,'Set up'!$A$2:$D$64,4,FALSE)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up'!$A$2:$E$64,5,FALSE)</f>
        <v>Trsf</v>
      </c>
      <c r="S1560" s="1" t="s">
        <v>2318</v>
      </c>
    </row>
    <row r="1561" spans="1:19" x14ac:dyDescent="0.35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up'!$A$2:$C$64,2,FALSE)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up'!$A$2:$C$64,3,FALSE)</f>
        <v>Cash</v>
      </c>
      <c r="J1561" s="5">
        <f>VLOOKUP(F1561,'Set up'!$A$2:$D$64,4,FALSE)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up'!$A$2:$E$64,5,FALSE)</f>
        <v>Trsf</v>
      </c>
      <c r="S1561" s="1" t="s">
        <v>2387</v>
      </c>
    </row>
    <row r="1562" spans="1:19" x14ac:dyDescent="0.35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up'!$A$2:$C$64,2,FALSE)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up'!$A$2:$C$64,3,FALSE)</f>
        <v>Cash</v>
      </c>
      <c r="J1562" s="5">
        <f>VLOOKUP(F1562,'Set up'!$A$2:$D$64,4,FALSE)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up'!$A$2:$E$64,5,FALSE)</f>
        <v>Trsf</v>
      </c>
      <c r="S1562" s="1" t="s">
        <v>2388</v>
      </c>
    </row>
    <row r="1563" spans="1:19" x14ac:dyDescent="0.35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up'!$A$2:$C$64,2,FALSE)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up'!$A$2:$C$64,3,FALSE)</f>
        <v>Cash</v>
      </c>
      <c r="J1563" s="5">
        <f>VLOOKUP(F1563,'Set up'!$A$2:$D$64,4,FALSE)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up'!$A$2:$E$64,5,FALSE)</f>
        <v>Trsf</v>
      </c>
      <c r="S1563" s="1" t="s">
        <v>2389</v>
      </c>
    </row>
    <row r="1564" spans="1:19" x14ac:dyDescent="0.35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up'!$A$2:$C$64,2,FALSE)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up'!$A$2:$C$64,3,FALSE)</f>
        <v>60</v>
      </c>
      <c r="J1564" s="5">
        <f>VLOOKUP(F1564,'Set up'!$A$2:$D$64,4,FALSE)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up'!$A$2:$E$64,5,FALSE)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up'!$A$2:$C$64,2,FALSE)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up'!$A$2:$C$64,3,FALSE)</f>
        <v>Cash</v>
      </c>
      <c r="J1565" s="5">
        <f>VLOOKUP(F1565,'Set up'!$A$2:$D$64,4,FALSE)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up'!$A$2:$E$64,5,FALSE)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up'!$A$2:$C$64,2,FALSE)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up'!$A$2:$C$64,3,FALSE)</f>
        <v>Cash</v>
      </c>
      <c r="J1566" s="5">
        <f>VLOOKUP(F1566,'Set up'!$A$2:$D$64,4,FALSE)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up'!$A$2:$E$64,5,FALSE)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up'!$A$2:$C$64,2,FALSE)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up'!$A$2:$C$64,3,FALSE)</f>
        <v>Cash</v>
      </c>
      <c r="J1567" s="5">
        <f>VLOOKUP(F1567,'Set up'!$A$2:$D$64,4,FALSE)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up'!$A$2:$E$64,5,FALSE)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up'!$A$2:$C$64,2,FALSE)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up'!$A$2:$C$64,3,FALSE)</f>
        <v>Cash</v>
      </c>
      <c r="J1568" s="5">
        <f>VLOOKUP(F1568,'Set up'!$A$2:$D$64,4,FALSE)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up'!$A$2:$E$64,5,FALSE)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up'!$A$2:$C$64,2,FALSE)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up'!$A$2:$C$64,3,FALSE)</f>
        <v>Cash</v>
      </c>
      <c r="J1569" s="5">
        <f>VLOOKUP(F1569,'Set up'!$A$2:$D$64,4,FALSE)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up'!$A$2:$E$64,5,FALSE)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up'!$A$2:$C$64,2,FALSE)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up'!$A$2:$C$64,3,FALSE)</f>
        <v>Cash</v>
      </c>
      <c r="J1570" s="5">
        <f>VLOOKUP(F1570,'Set up'!$A$2:$D$64,4,FALSE)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up'!$A$2:$E$64,5,FALSE)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up'!$A$2:$C$64,2,FALSE)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up'!$A$2:$C$64,3,FALSE)</f>
        <v>Cash</v>
      </c>
      <c r="J1571" s="5">
        <f>VLOOKUP(F1571,'Set up'!$A$2:$D$64,4,FALSE)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up'!$A$2:$E$64,5,FALSE)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up'!$A$2:$C$64,2,FALSE)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up'!$A$2:$C$64,3,FALSE)</f>
        <v>Cash</v>
      </c>
      <c r="J1572" s="5">
        <f>VLOOKUP(F1572,'Set up'!$A$2:$D$64,4,FALSE)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up'!$A$2:$E$64,5,FALSE)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up'!$A$2:$C$64,2,FALSE)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up'!$A$2:$C$64,3,FALSE)</f>
        <v>Cash</v>
      </c>
      <c r="J1573" s="5">
        <f>VLOOKUP(F1573,'Set up'!$A$2:$D$64,4,FALSE)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up'!$A$2:$E$64,5,FALSE)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up'!$A$2:$C$64,2,FALSE)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up'!$A$2:$C$64,3,FALSE)</f>
        <v>Cash</v>
      </c>
      <c r="J1574" s="5">
        <f>VLOOKUP(F1574,'Set up'!$A$2:$D$64,4,FALSE)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up'!$A$2:$E$64,5,FALSE)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up'!$A$2:$C$64,2,FALSE)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up'!$A$2:$C$64,3,FALSE)</f>
        <v>Cash</v>
      </c>
      <c r="J1575" s="5">
        <f>VLOOKUP(F1575,'Set up'!$A$2:$D$64,4,FALSE)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up'!$A$2:$E$64,5,FALSE)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up'!$A$2:$C$64,2,FALSE)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up'!$A$2:$C$64,3,FALSE)</f>
        <v>Cash</v>
      </c>
      <c r="J1576" s="5">
        <f>VLOOKUP(F1576,'Set up'!$A$2:$D$64,4,FALSE)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up'!$A$2:$E$64,5,FALSE)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up'!$A$2:$C$64,2,FALSE)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up'!$A$2:$C$64,3,FALSE)</f>
        <v>Cash</v>
      </c>
      <c r="J1577" s="5">
        <f>VLOOKUP(F1577,'Set up'!$A$2:$D$64,4,FALSE)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up'!$A$2:$E$64,5,FALSE)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up'!$A$2:$C$64,2,FALSE)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up'!$A$2:$C$64,3,FALSE)</f>
        <v>Cash</v>
      </c>
      <c r="J1578" s="5">
        <f>VLOOKUP(F1578,'Set up'!$A$2:$D$64,4,FALSE)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up'!$A$2:$E$64,5,FALSE)</f>
        <v>Trsf</v>
      </c>
      <c r="S1578" s="1" t="s">
        <v>2389</v>
      </c>
    </row>
    <row r="1579" spans="1:19" x14ac:dyDescent="0.35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up'!$A$2:$C$64,2,FALSE)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up'!$A$2:$C$64,3,FALSE)</f>
        <v>Cash</v>
      </c>
      <c r="J1579" s="5">
        <f>VLOOKUP(F1579,'Set up'!$A$2:$D$64,4,FALSE)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up'!$A$2:$E$64,5,FALSE)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up'!$A$2:$C$64,2,FALSE)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up'!$A$2:$C$64,3,FALSE)</f>
        <v>Cash</v>
      </c>
      <c r="J1580" s="5">
        <f>VLOOKUP(F1580,'Set up'!$A$2:$D$64,4,FALSE)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up'!$A$2:$E$64,5,FALSE)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up'!$A$2:$C$64,2,FALSE)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up'!$A$2:$C$64,3,FALSE)</f>
        <v>Cash</v>
      </c>
      <c r="J1581" s="5">
        <f>VLOOKUP(F1581,'Set up'!$A$2:$D$64,4,FALSE)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up'!$A$2:$E$64,5,FALSE)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up'!$A$2:$C$64,2,FALSE)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up'!$A$2:$C$64,3,FALSE)</f>
        <v>Cash</v>
      </c>
      <c r="J1582" s="5">
        <f>VLOOKUP(F1582,'Set up'!$A$2:$D$64,4,FALSE)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up'!$A$2:$E$64,5,FALSE)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up'!$A$2:$C$64,2,FALSE)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up'!$A$2:$C$64,3,FALSE)</f>
        <v>Cash</v>
      </c>
      <c r="J1583" s="5">
        <f>VLOOKUP(F1583,'Set up'!$A$2:$D$64,4,FALSE)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up'!$A$2:$E$64,5,FALSE)</f>
        <v>PD Chq</v>
      </c>
      <c r="S1583" s="1" t="s">
        <v>2115</v>
      </c>
    </row>
    <row r="1584" spans="1:19" x14ac:dyDescent="0.35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up'!$A$2:$C$64,2,FALSE)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up'!$A$2:$C$64,3,FALSE)</f>
        <v>Cash</v>
      </c>
      <c r="J1584" s="5">
        <f>VLOOKUP(F1584,'Set up'!$A$2:$D$64,4,FALSE)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up'!$A$2:$E$64,5,FALSE)</f>
        <v>PD Chq</v>
      </c>
      <c r="S1584" s="1" t="s">
        <v>2115</v>
      </c>
    </row>
    <row r="1585" spans="1:19" x14ac:dyDescent="0.35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up'!$A$2:$C$64,2,FALSE)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up'!$A$2:$C$64,3,FALSE)</f>
        <v>Cash</v>
      </c>
      <c r="J1585" s="5">
        <f>VLOOKUP(F1585,'Set up'!$A$2:$D$64,4,FALSE)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up'!$A$2:$E$64,5,FALSE)</f>
        <v>PD Chq</v>
      </c>
      <c r="S1585" s="1" t="s">
        <v>2115</v>
      </c>
    </row>
    <row r="1586" spans="1:19" x14ac:dyDescent="0.35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up'!$A$2:$C$64,2,FALSE)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up'!$A$2:$C$64,3,FALSE)</f>
        <v>30</v>
      </c>
      <c r="J1586" s="5">
        <f>VLOOKUP(F1586,'Set up'!$A$2:$D$64,4,FALSE)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up'!$A$2:$E$64,5,FALSE)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up'!$A$2:$C$64,2,FALSE)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up'!$A$2:$C$64,3,FALSE)</f>
        <v>30</v>
      </c>
      <c r="J1587" s="5">
        <f>VLOOKUP(F1587,'Set up'!$A$2:$D$64,4,FALSE)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up'!$A$2:$E$64,5,FALSE)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up'!$A$2:$C$64,2,FALSE)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up'!$A$2:$C$64,3,FALSE)</f>
        <v>Cash</v>
      </c>
      <c r="J1588" s="5">
        <f>VLOOKUP(F1588,'Set up'!$A$2:$D$64,4,FALSE)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up'!$A$2:$E$64,5,FALSE)</f>
        <v>Trsf</v>
      </c>
      <c r="S1588" s="1" t="s">
        <v>2241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up'!$A$2:$C$64,2,FALSE)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up'!$A$2:$C$64,3,FALSE)</f>
        <v>Cash</v>
      </c>
      <c r="J1589" s="5">
        <f>VLOOKUP(F1589,'Set up'!$A$2:$D$64,4,FALSE)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up'!$A$2:$E$64,5,FALSE)</f>
        <v>Trsf</v>
      </c>
      <c r="S1589" s="1" t="s">
        <v>2243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up'!$A$2:$C$64,2,FALSE)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up'!$A$2:$C$64,3,FALSE)</f>
        <v>Cash</v>
      </c>
      <c r="J1590" s="5">
        <f>VLOOKUP(F1590,'Set up'!$A$2:$D$64,4,FALSE)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up'!$A$2:$E$64,5,FALSE)</f>
        <v>Trsf</v>
      </c>
      <c r="S1590" s="1" t="s">
        <v>2242</v>
      </c>
    </row>
    <row r="1591" spans="1:19" x14ac:dyDescent="0.35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up'!$A$2:$C$64,2,FALSE)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up'!$A$2:$C$64,3,FALSE)</f>
        <v>Cash</v>
      </c>
      <c r="J1591" s="5">
        <f>VLOOKUP(F1591,'Set up'!$A$2:$D$64,4,FALSE)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up'!$A$2:$E$64,5,FALSE)</f>
        <v>Trsf</v>
      </c>
      <c r="S1591" s="1" t="s">
        <v>2390</v>
      </c>
    </row>
    <row r="1592" spans="1:19" x14ac:dyDescent="0.35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up'!$A$2:$C$64,2,FALSE)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up'!$A$2:$C$64,3,FALSE)</f>
        <v>Cash</v>
      </c>
      <c r="J1592" s="5">
        <f>VLOOKUP(F1592,'Set up'!$A$2:$D$64,4,FALSE)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up'!$A$2:$E$64,5,FALSE)</f>
        <v>Trsf</v>
      </c>
      <c r="S1592" s="1" t="s">
        <v>2391</v>
      </c>
    </row>
    <row r="1593" spans="1:19" x14ac:dyDescent="0.35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up'!$A$2:$C$64,2,FALSE)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up'!$A$2:$C$64,3,FALSE)</f>
        <v>Cash</v>
      </c>
      <c r="J1593" s="5">
        <f>VLOOKUP(F1593,'Set up'!$A$2:$D$64,4,FALSE)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up'!$A$2:$E$64,5,FALSE)</f>
        <v>Trsf</v>
      </c>
      <c r="S1593" s="1" t="s">
        <v>2392</v>
      </c>
    </row>
    <row r="1594" spans="1:19" x14ac:dyDescent="0.35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up'!$A$2:$C$64,2,FALSE)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up'!$A$2:$C$64,3,FALSE)</f>
        <v>Cash</v>
      </c>
      <c r="J1594" s="5">
        <f>VLOOKUP(F1594,'Set up'!$A$2:$D$64,4,FALSE)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up'!$A$2:$E$64,5,FALSE)</f>
        <v>Trsf</v>
      </c>
      <c r="S1594" s="1" t="s">
        <v>2393</v>
      </c>
    </row>
    <row r="1595" spans="1:19" x14ac:dyDescent="0.35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up'!$A$2:$C$64,2,FALSE)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up'!$A$2:$C$64,3,FALSE)</f>
        <v>Cash</v>
      </c>
      <c r="J1595" s="5">
        <f>VLOOKUP(F1595,'Set up'!$A$2:$D$64,4,FALSE)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up'!$A$2:$E$64,5,FALSE)</f>
        <v>Trsf</v>
      </c>
      <c r="S1595" s="1" t="s">
        <v>2394</v>
      </c>
    </row>
    <row r="1596" spans="1:19" x14ac:dyDescent="0.35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up'!$A$2:$C$64,2,FALSE)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up'!$A$2:$C$64,3,FALSE)</f>
        <v>Cash</v>
      </c>
      <c r="J1596" s="5">
        <f>VLOOKUP(F1596,'Set up'!$A$2:$D$64,4,FALSE)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up'!$A$2:$E$64,5,FALSE)</f>
        <v>PD Chq</v>
      </c>
      <c r="S1596" s="1" t="s">
        <v>2116</v>
      </c>
    </row>
    <row r="1597" spans="1:19" x14ac:dyDescent="0.35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up'!$A$2:$C$64,2,FALSE)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up'!$A$2:$C$64,3,FALSE)</f>
        <v>Cash</v>
      </c>
      <c r="J1597" s="5">
        <f>VLOOKUP(F1597,'Set up'!$A$2:$D$64,4,FALSE)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up'!$A$2:$E$64,5,FALSE)</f>
        <v>PD Chq</v>
      </c>
      <c r="S1597" s="1" t="s">
        <v>2116</v>
      </c>
    </row>
    <row r="1598" spans="1:19" x14ac:dyDescent="0.35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up'!$A$2:$C$64,2,FALSE)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up'!$A$2:$C$64,3,FALSE)</f>
        <v>Cash</v>
      </c>
      <c r="J1598" s="5">
        <f>VLOOKUP(F1598,'Set up'!$A$2:$D$64,4,FALSE)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up'!$A$2:$E$64,5,FALSE)</f>
        <v>PD Chq</v>
      </c>
      <c r="S1598" s="1" t="s">
        <v>2116</v>
      </c>
    </row>
    <row r="1599" spans="1:19" x14ac:dyDescent="0.35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up'!$A$2:$C$64,2,FALSE)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up'!$A$2:$C$64,3,FALSE)</f>
        <v>Cash</v>
      </c>
      <c r="J1599" s="5">
        <f>VLOOKUP(F1599,'Set up'!$A$2:$D$64,4,FALSE)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up'!$A$2:$E$64,5,FALSE)</f>
        <v>PD Chq</v>
      </c>
      <c r="S1599" s="1" t="s">
        <v>2116</v>
      </c>
    </row>
    <row r="1600" spans="1:19" x14ac:dyDescent="0.35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up'!$A$2:$C$64,2,FALSE)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up'!$A$2:$C$64,3,FALSE)</f>
        <v>60</v>
      </c>
      <c r="J1600" s="5">
        <f>VLOOKUP(F1600,'Set up'!$A$2:$D$64,4,FALSE)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up'!$A$2:$E$64,5,FALSE)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up'!$A$2:$C$64,2,FALSE)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up'!$A$2:$C$64,3,FALSE)</f>
        <v>60</v>
      </c>
      <c r="J1601" s="5">
        <f>VLOOKUP(F1601,'Set up'!$A$2:$D$64,4,FALSE)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up'!$A$2:$E$64,5,FALSE)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up'!$A$2:$C$64,2,FALSE)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up'!$A$2:$C$64,3,FALSE)</f>
        <v>60</v>
      </c>
      <c r="J1602" s="5">
        <f>VLOOKUP(F1602,'Set up'!$A$2:$D$64,4,FALSE)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up'!$A$2:$E$64,5,FALSE)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up'!$A$2:$C$64,2,FALSE)</f>
        <v>C00000013a</v>
      </c>
      <c r="F1603" s="1" t="s">
        <v>1453</v>
      </c>
      <c r="G1603" s="89" t="s">
        <v>1442</v>
      </c>
      <c r="H1603" s="5">
        <v>3</v>
      </c>
      <c r="I1603" s="5" t="str">
        <f>VLOOKUP(F1603,'Set up'!$A$2:$C$64,3,FALSE)</f>
        <v>Cash</v>
      </c>
      <c r="J1603" s="5">
        <f>VLOOKUP(F1603,'Set up'!$A$2:$D$64,4,FALSE)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up'!$A$2:$E$64,5,FALSE)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up'!$A$2:$C$64,2,FALSE)</f>
        <v>C00000013a</v>
      </c>
      <c r="F1604" s="1" t="s">
        <v>1453</v>
      </c>
      <c r="G1604" s="89" t="s">
        <v>1443</v>
      </c>
      <c r="H1604" s="5">
        <v>5</v>
      </c>
      <c r="I1604" s="5" t="str">
        <f>VLOOKUP(F1604,'Set up'!$A$2:$C$64,3,FALSE)</f>
        <v>Cash</v>
      </c>
      <c r="J1604" s="5">
        <f>VLOOKUP(F1604,'Set up'!$A$2:$D$64,4,FALSE)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up'!$A$2:$E$64,5,FALSE)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up'!$A$2:$C$64,2,FALSE)</f>
        <v>C00000013a</v>
      </c>
      <c r="F1605" s="1" t="s">
        <v>1453</v>
      </c>
      <c r="G1605" s="89" t="s">
        <v>1444</v>
      </c>
      <c r="H1605" s="5">
        <v>3</v>
      </c>
      <c r="I1605" s="5" t="str">
        <f>VLOOKUP(F1605,'Set up'!$A$2:$C$64,3,FALSE)</f>
        <v>Cash</v>
      </c>
      <c r="J1605" s="5">
        <f>VLOOKUP(F1605,'Set up'!$A$2:$D$64,4,FALSE)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up'!$A$2:$E$64,5,FALSE)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up'!$A$2:$C$64,2,FALSE)</f>
        <v>C00000013a</v>
      </c>
      <c r="F1606" s="1" t="s">
        <v>1453</v>
      </c>
      <c r="G1606" s="89" t="s">
        <v>1445</v>
      </c>
      <c r="H1606" s="5">
        <v>5</v>
      </c>
      <c r="I1606" s="5" t="str">
        <f>VLOOKUP(F1606,'Set up'!$A$2:$C$64,3,FALSE)</f>
        <v>Cash</v>
      </c>
      <c r="J1606" s="5">
        <f>VLOOKUP(F1606,'Set up'!$A$2:$D$64,4,FALSE)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up'!$A$2:$E$64,5,FALSE)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up'!$A$2:$C$64,2,FALSE)</f>
        <v>C00000013a</v>
      </c>
      <c r="F1607" s="1" t="s">
        <v>1453</v>
      </c>
      <c r="G1607" s="89" t="s">
        <v>1446</v>
      </c>
      <c r="H1607" s="5">
        <v>12</v>
      </c>
      <c r="I1607" s="5" t="str">
        <f>VLOOKUP(F1607,'Set up'!$A$2:$C$64,3,FALSE)</f>
        <v>Cash</v>
      </c>
      <c r="J1607" s="5">
        <f>VLOOKUP(F1607,'Set up'!$A$2:$D$64,4,FALSE)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up'!$A$2:$E$64,5,FALSE)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up'!$A$2:$C$64,2,FALSE)</f>
        <v>C00000013a</v>
      </c>
      <c r="F1608" s="1" t="s">
        <v>1453</v>
      </c>
      <c r="G1608" s="89" t="s">
        <v>1447</v>
      </c>
      <c r="H1608" s="5">
        <v>1</v>
      </c>
      <c r="I1608" s="5" t="str">
        <f>VLOOKUP(F1608,'Set up'!$A$2:$C$64,3,FALSE)</f>
        <v>Cash</v>
      </c>
      <c r="J1608" s="5">
        <f>VLOOKUP(F1608,'Set up'!$A$2:$D$64,4,FALSE)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up'!$A$2:$E$64,5,FALSE)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up'!$A$2:$C$64,2,FALSE)</f>
        <v>C00000013a</v>
      </c>
      <c r="F1609" s="1" t="s">
        <v>1453</v>
      </c>
      <c r="G1609" s="89" t="s">
        <v>1448</v>
      </c>
      <c r="H1609" s="5">
        <v>2</v>
      </c>
      <c r="I1609" s="5" t="str">
        <f>VLOOKUP(F1609,'Set up'!$A$2:$C$64,3,FALSE)</f>
        <v>Cash</v>
      </c>
      <c r="J1609" s="5">
        <f>VLOOKUP(F1609,'Set up'!$A$2:$D$64,4,FALSE)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up'!$A$2:$E$64,5,FALSE)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up'!$A$2:$C$64,2,FALSE)</f>
        <v>C00000013a</v>
      </c>
      <c r="F1610" s="1" t="s">
        <v>1453</v>
      </c>
      <c r="G1610" s="89" t="s">
        <v>1449</v>
      </c>
      <c r="H1610" s="5">
        <v>4</v>
      </c>
      <c r="I1610" s="5" t="str">
        <f>VLOOKUP(F1610,'Set up'!$A$2:$C$64,3,FALSE)</f>
        <v>Cash</v>
      </c>
      <c r="J1610" s="5">
        <f>VLOOKUP(F1610,'Set up'!$A$2:$D$64,4,FALSE)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up'!$A$2:$E$64,5,FALSE)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up'!$A$2:$C$64,2,FALSE)</f>
        <v>C00000013a</v>
      </c>
      <c r="F1611" s="1" t="s">
        <v>1453</v>
      </c>
      <c r="G1611" s="89" t="s">
        <v>1450</v>
      </c>
      <c r="H1611" s="5">
        <v>3</v>
      </c>
      <c r="I1611" s="5" t="str">
        <f>VLOOKUP(F1611,'Set up'!$A$2:$C$64,3,FALSE)</f>
        <v>Cash</v>
      </c>
      <c r="J1611" s="5">
        <f>VLOOKUP(F1611,'Set up'!$A$2:$D$64,4,FALSE)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up'!$A$2:$E$64,5,FALSE)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up'!$A$2:$C$64,2,FALSE)</f>
        <v>C00000013a</v>
      </c>
      <c r="F1612" s="1" t="s">
        <v>1453</v>
      </c>
      <c r="G1612" s="89" t="s">
        <v>1451</v>
      </c>
      <c r="H1612" s="5">
        <v>2</v>
      </c>
      <c r="I1612" s="5" t="str">
        <f>VLOOKUP(F1612,'Set up'!$A$2:$C$64,3,FALSE)</f>
        <v>Cash</v>
      </c>
      <c r="J1612" s="5">
        <f>VLOOKUP(F1612,'Set up'!$A$2:$D$64,4,FALSE)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up'!$A$2:$E$64,5,FALSE)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up'!$A$2:$C$64,2,FALSE)</f>
        <v>C00000013a</v>
      </c>
      <c r="F1613" s="1" t="s">
        <v>1453</v>
      </c>
      <c r="G1613" s="89" t="s">
        <v>1452</v>
      </c>
      <c r="H1613" s="5">
        <v>1</v>
      </c>
      <c r="I1613" s="5" t="str">
        <f>VLOOKUP(F1613,'Set up'!$A$2:$C$64,3,FALSE)</f>
        <v>Cash</v>
      </c>
      <c r="J1613" s="5">
        <f>VLOOKUP(F1613,'Set up'!$A$2:$D$64,4,FALSE)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up'!$A$2:$E$64,5,FALSE)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up'!$A$2:$C$64,2,FALSE)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up'!$A$2:$C$64,3,FALSE)</f>
        <v>Cash</v>
      </c>
      <c r="J1614" s="5">
        <f>VLOOKUP(F1614,'Set up'!$A$2:$D$64,4,FALSE)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up'!$A$2:$E$64,5,FALSE)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up'!$A$2:$C$64,2,FALSE)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up'!$A$2:$C$64,3,FALSE)</f>
        <v>Cash</v>
      </c>
      <c r="J1615" s="5">
        <f>VLOOKUP(F1615,'Set up'!$A$2:$D$64,4,FALSE)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up'!$A$2:$E$64,5,FALSE)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up'!$A$2:$C$64,2,FALSE)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up'!$A$2:$C$64,3,FALSE)</f>
        <v>Cash</v>
      </c>
      <c r="J1616" s="5">
        <f>VLOOKUP(F1616,'Set up'!$A$2:$D$64,4,FALSE)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up'!$A$2:$E$64,5,FALSE)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up'!$A$2:$C$64,2,FALSE)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up'!$A$2:$C$64,3,FALSE)</f>
        <v>Cash</v>
      </c>
      <c r="J1617" s="5">
        <f>VLOOKUP(F1617,'Set up'!$A$2:$D$64,4,FALSE)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up'!$A$2:$E$64,5,FALSE)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up'!$A$2:$C$64,2,FALSE)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up'!$A$2:$C$64,3,FALSE)</f>
        <v>Cash</v>
      </c>
      <c r="J1618" s="5">
        <f>VLOOKUP(F1618,'Set up'!$A$2:$D$64,4,FALSE)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up'!$A$2:$E$64,5,FALSE)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up'!$A$2:$C$64,2,FALSE)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up'!$A$2:$C$64,3,FALSE)</f>
        <v>Cash</v>
      </c>
      <c r="J1619" s="5">
        <f>VLOOKUP(F1619,'Set up'!$A$2:$D$64,4,FALSE)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up'!$A$2:$E$64,5,FALSE)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up'!$A$2:$C$64,2,FALSE)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up'!$A$2:$C$64,3,FALSE)</f>
        <v>Cash</v>
      </c>
      <c r="J1620" s="5">
        <f>VLOOKUP(F1620,'Set up'!$A$2:$D$64,4,FALSE)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up'!$A$2:$E$64,5,FALSE)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up'!$A$2:$C$64,2,FALSE)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up'!$A$2:$C$64,3,FALSE)</f>
        <v>Cash</v>
      </c>
      <c r="J1621" s="5">
        <f>VLOOKUP(F1621,'Set up'!$A$2:$D$64,4,FALSE)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up'!$A$2:$E$64,5,FALSE)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up'!$A$2:$C$64,2,FALSE)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up'!$A$2:$C$64,3,FALSE)</f>
        <v>Cash</v>
      </c>
      <c r="J1622" s="5">
        <f>VLOOKUP(F1622,'Set up'!$A$2:$D$64,4,FALSE)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up'!$A$2:$E$64,5,FALSE)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up'!$A$2:$C$64,2,FALSE)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up'!$A$2:$C$64,3,FALSE)</f>
        <v>Cash</v>
      </c>
      <c r="J1623" s="5">
        <f>VLOOKUP(F1623,'Set up'!$A$2:$D$64,4,FALSE)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up'!$A$2:$E$64,5,FALSE)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up'!$A$2:$C$64,2,FALSE)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up'!$A$2:$C$64,3,FALSE)</f>
        <v>Cash</v>
      </c>
      <c r="J1624" s="5">
        <f>VLOOKUP(F1624,'Set up'!$A$2:$D$64,4,FALSE)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up'!$A$2:$E$64,5,FALSE)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up'!$A$2:$C$64,2,FALSE)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up'!$A$2:$C$64,3,FALSE)</f>
        <v>Cash</v>
      </c>
      <c r="J1625" s="5">
        <f>VLOOKUP(F1625,'Set up'!$A$2:$D$64,4,FALSE)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up'!$A$2:$E$64,5,FALSE)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up'!$A$2:$C$64,2,FALSE)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up'!$A$2:$C$64,3,FALSE)</f>
        <v>Cash</v>
      </c>
      <c r="J1626" s="5">
        <f>VLOOKUP(F1626,'Set up'!$A$2:$D$64,4,FALSE)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up'!$A$2:$E$64,5,FALSE)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up'!$A$2:$C$64,2,FALSE)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up'!$A$2:$C$64,3,FALSE)</f>
        <v>Cash</v>
      </c>
      <c r="J1627" s="5">
        <f>VLOOKUP(F1627,'Set up'!$A$2:$D$64,4,FALSE)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up'!$A$2:$E$64,5,FALSE)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up'!$A$2:$C$64,2,FALSE)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up'!$A$2:$C$64,3,FALSE)</f>
        <v>Cash</v>
      </c>
      <c r="J1628" s="5">
        <f>VLOOKUP(F1628,'Set up'!$A$2:$D$64,4,FALSE)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up'!$A$2:$E$64,5,FALSE)</f>
        <v>Trsf</v>
      </c>
      <c r="S1628" s="1" t="s">
        <v>2395</v>
      </c>
    </row>
    <row r="1629" spans="1:19" x14ac:dyDescent="0.35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up'!$A$2:$C$64,2,FALSE)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up'!$A$2:$C$64,3,FALSE)</f>
        <v>Cash</v>
      </c>
      <c r="J1629" s="5">
        <f>VLOOKUP(F1629,'Set up'!$A$2:$D$64,4,FALSE)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up'!$A$2:$E$64,5,FALSE)</f>
        <v>Trsf</v>
      </c>
      <c r="S1629" s="1" t="s">
        <v>2396</v>
      </c>
    </row>
    <row r="1630" spans="1:19" x14ac:dyDescent="0.35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up'!$A$2:$C$64,2,FALSE)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up'!$A$2:$C$64,3,FALSE)</f>
        <v>Cash</v>
      </c>
      <c r="J1630" s="5">
        <f>VLOOKUP(F1630,'Set up'!$A$2:$D$64,4,FALSE)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up'!$A$2:$E$64,5,FALSE)</f>
        <v>PD Chq</v>
      </c>
      <c r="S1630" s="1" t="s">
        <v>2249</v>
      </c>
    </row>
    <row r="1631" spans="1:19" x14ac:dyDescent="0.35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up'!$A$2:$C$64,2,FALSE)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up'!$A$2:$C$64,3,FALSE)</f>
        <v>Cash</v>
      </c>
      <c r="J1631" s="5">
        <f>VLOOKUP(F1631,'Set up'!$A$2:$D$64,4,FALSE)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up'!$A$2:$E$64,5,FALSE)</f>
        <v>PD Chq</v>
      </c>
      <c r="S1631" s="1" t="s">
        <v>2249</v>
      </c>
    </row>
    <row r="1632" spans="1:19" x14ac:dyDescent="0.35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up'!$A$2:$C$64,2,FALSE)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up'!$A$2:$C$64,3,FALSE)</f>
        <v>Cash</v>
      </c>
      <c r="J1632" s="5">
        <f>VLOOKUP(F1632,'Set up'!$A$2:$D$64,4,FALSE)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up'!$A$2:$E$64,5,FALSE)</f>
        <v>Trsf</v>
      </c>
      <c r="S1632" s="1" t="s">
        <v>2063</v>
      </c>
    </row>
    <row r="1633" spans="1:19" x14ac:dyDescent="0.35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up'!$A$2:$C$64,2,FALSE)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up'!$A$2:$C$64,3,FALSE)</f>
        <v>Cash</v>
      </c>
      <c r="J1633" s="5">
        <f>VLOOKUP(F1633,'Set up'!$A$2:$D$64,4,FALSE)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up'!$A$2:$E$64,5,FALSE)</f>
        <v>Trsf</v>
      </c>
      <c r="S1633" s="1" t="s">
        <v>2064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up'!$A$2:$C$64,2,FALSE)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up'!$A$2:$C$64,3,FALSE)</f>
        <v>30</v>
      </c>
      <c r="J1634" s="5">
        <f>VLOOKUP(F1634,'Set up'!$A$2:$D$64,4,FALSE)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up'!$A$2:$E$64,5,FALSE)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up'!$A$2:$C$64,2,FALSE)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up'!$A$2:$C$64,3,FALSE)</f>
        <v>30</v>
      </c>
      <c r="J1635" s="5">
        <f>VLOOKUP(F1635,'Set up'!$A$2:$D$64,4,FALSE)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up'!$A$2:$E$64,5,FALSE)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up'!$A$2:$C$64,2,FALSE)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up'!$A$2:$C$64,3,FALSE)</f>
        <v>30</v>
      </c>
      <c r="J1636" s="5">
        <f>VLOOKUP(F1636,'Set up'!$A$2:$D$64,4,FALSE)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up'!$A$2:$E$64,5,FALSE)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up'!$A$2:$C$64,2,FALSE)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up'!$A$2:$C$64,3,FALSE)</f>
        <v>Cash</v>
      </c>
      <c r="J1637" s="5">
        <f>VLOOKUP(F1637,'Set up'!$A$2:$D$64,4,FALSE)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up'!$A$2:$E$64,5,FALSE)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up'!$A$2:$C$64,2,FALSE)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up'!$A$2:$C$64,3,FALSE)</f>
        <v>Cash</v>
      </c>
      <c r="J1638" s="5">
        <f>VLOOKUP(F1638,'Set up'!$A$2:$D$64,4,FALSE)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up'!$A$2:$E$64,5,FALSE)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up'!$A$2:$C$64,2,FALSE)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up'!$A$2:$C$64,3,FALSE)</f>
        <v>Cash</v>
      </c>
      <c r="J1639" s="5">
        <f>VLOOKUP(F1639,'Set up'!$A$2:$D$64,4,FALSE)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up'!$A$2:$E$64,5,FALSE)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up'!$A$2:$C$64,2,FALSE)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up'!$A$2:$C$64,3,FALSE)</f>
        <v>Cash</v>
      </c>
      <c r="J1640" s="5">
        <f>VLOOKUP(F1640,'Set up'!$A$2:$D$64,4,FALSE)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up'!$A$2:$E$64,5,FALSE)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up'!$A$2:$C$64,2,FALSE)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up'!$A$2:$C$64,3,FALSE)</f>
        <v>Cash</v>
      </c>
      <c r="J1641" s="5">
        <f>VLOOKUP(F1641,'Set up'!$A$2:$D$64,4,FALSE)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up'!$A$2:$E$64,5,FALSE)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up'!$A$2:$C$64,2,FALSE)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up'!$A$2:$C$64,3,FALSE)</f>
        <v>Cash</v>
      </c>
      <c r="J1642" s="5">
        <f>VLOOKUP(F1642,'Set up'!$A$2:$D$64,4,FALSE)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up'!$A$2:$E$64,5,FALSE)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up'!$A$2:$C$64,2,FALSE)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up'!$A$2:$C$64,3,FALSE)</f>
        <v>Cash</v>
      </c>
      <c r="J1643" s="5">
        <f>VLOOKUP(F1643,'Set up'!$A$2:$D$64,4,FALSE)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up'!$A$2:$E$64,5,FALSE)</f>
        <v>Trsf</v>
      </c>
      <c r="S1643" s="1" t="s">
        <v>2397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up'!$A$2:$C$64,2,FALSE)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up'!$A$2:$C$64,3,FALSE)</f>
        <v>Cash</v>
      </c>
      <c r="J1644" s="5">
        <f>VLOOKUP(F1644,'Set up'!$A$2:$D$64,4,FALSE)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up'!$A$2:$E$64,5,FALSE)</f>
        <v>Trsf</v>
      </c>
      <c r="S1644" s="1" t="s">
        <v>2398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up'!$A$2:$C$64,2,FALSE)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up'!$A$2:$C$64,3,FALSE)</f>
        <v>Cash</v>
      </c>
      <c r="J1645" s="5">
        <f>VLOOKUP(F1645,'Set up'!$A$2:$D$64,4,FALSE)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up'!$A$2:$E$64,5,FALSE)</f>
        <v>Trsf</v>
      </c>
      <c r="S1645" s="1" t="s">
        <v>2399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up'!$A$2:$C$64,2,FALSE)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up'!$A$2:$C$64,3,FALSE)</f>
        <v>Cash</v>
      </c>
      <c r="J1646" s="5">
        <f>VLOOKUP(F1646,'Set up'!$A$2:$D$64,4,FALSE)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up'!$A$2:$E$64,5,FALSE)</f>
        <v>Trsf</v>
      </c>
      <c r="S1646" s="1" t="s">
        <v>2400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up'!$A$2:$C$64,2,FALSE)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up'!$A$2:$C$64,3,FALSE)</f>
        <v>Cash</v>
      </c>
      <c r="J1647" s="5">
        <f>VLOOKUP(F1647,'Set up'!$A$2:$D$64,4,FALSE)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up'!$A$2:$E$64,5,FALSE)</f>
        <v>Trsf</v>
      </c>
      <c r="S1647" s="1" t="s">
        <v>2401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up'!$A$2:$C$64,2,FALSE)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up'!$A$2:$C$64,3,FALSE)</f>
        <v>Cash</v>
      </c>
      <c r="J1648" s="5">
        <f>VLOOKUP(F1648,'Set up'!$A$2:$D$64,4,FALSE)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up'!$A$2:$E$64,5,FALSE)</f>
        <v>Trsf</v>
      </c>
      <c r="S1648" s="1" t="s">
        <v>2402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up'!$A$2:$C$64,2,FALSE)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up'!$A$2:$C$64,3,FALSE)</f>
        <v>Cash</v>
      </c>
      <c r="J1649" s="5">
        <f>VLOOKUP(F1649,'Set up'!$A$2:$D$64,4,FALSE)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up'!$A$2:$E$64,5,FALSE)</f>
        <v>Trsf</v>
      </c>
      <c r="S1649" s="1" t="s">
        <v>2793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up'!$A$2:$C$64,2,FALSE)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up'!$A$2:$C$64,3,FALSE)</f>
        <v>Cash</v>
      </c>
      <c r="J1650" s="5">
        <f>VLOOKUP(F1650,'Set up'!$A$2:$D$64,4,FALSE)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up'!$A$2:$E$64,5,FALSE)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up'!$A$2:$C$64,2,FALSE)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up'!$A$2:$C$64,3,FALSE)</f>
        <v>Cash</v>
      </c>
      <c r="J1651" s="5">
        <f>VLOOKUP(F1651,'Set up'!$A$2:$D$64,4,FALSE)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up'!$A$2:$E$64,5,FALSE)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up'!$A$2:$C$64,2,FALSE)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up'!$A$2:$C$64,3,FALSE)</f>
        <v>Cash</v>
      </c>
      <c r="J1652" s="5">
        <f>VLOOKUP(F1652,'Set up'!$A$2:$D$64,4,FALSE)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up'!$A$2:$E$64,5,FALSE)</f>
        <v>Trsf</v>
      </c>
      <c r="S1652" s="1" t="s">
        <v>1589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up'!$A$2:$C$64,2,FALSE)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up'!$A$2:$C$64,3,FALSE)</f>
        <v>Cash</v>
      </c>
      <c r="J1653" s="5">
        <f>VLOOKUP(F1653,'Set up'!$A$2:$D$64,4,FALSE)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up'!$A$2:$E$64,5,FALSE)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up'!$A$2:$C$64,2,FALSE)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up'!$A$2:$C$64,3,FALSE)</f>
        <v>60</v>
      </c>
      <c r="J1654" s="5">
        <f>VLOOKUP(F1654,'Set up'!$A$2:$D$64,4,FALSE)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up'!$A$2:$E$64,5,FALSE)</f>
        <v>Chq</v>
      </c>
      <c r="S1654" s="1" t="s">
        <v>2087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up'!$A$2:$C$64,2,FALSE)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up'!$A$2:$C$64,3,FALSE)</f>
        <v>Cash</v>
      </c>
      <c r="J1655" s="5">
        <f>VLOOKUP(F1655,'Set up'!$A$2:$D$64,4,FALSE)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up'!$A$2:$E$64,5,FALSE)</f>
        <v>Trsf</v>
      </c>
      <c r="S1655" s="1" t="s">
        <v>2403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up'!$A$2:$C$64,2,FALSE)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up'!$A$2:$C$64,3,FALSE)</f>
        <v>Cash</v>
      </c>
      <c r="J1656" s="5">
        <f>VLOOKUP(F1656,'Set up'!$A$2:$D$64,4,FALSE)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up'!$A$2:$E$64,5,FALSE)</f>
        <v>Trsf</v>
      </c>
      <c r="S1656" s="1" t="s">
        <v>2460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up'!$A$2:$C$64,2,FALSE)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up'!$A$2:$C$64,3,FALSE)</f>
        <v>Cash</v>
      </c>
      <c r="J1657" s="5">
        <f>VLOOKUP(F1657,'Set up'!$A$2:$D$64,4,FALSE)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up'!$A$2:$E$64,5,FALSE)</f>
        <v>Trsf</v>
      </c>
      <c r="S1657" s="1" t="s">
        <v>2461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up'!$A$2:$C$64,2,FALSE)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up'!$A$2:$C$64,3,FALSE)</f>
        <v>Cash</v>
      </c>
      <c r="J1658" s="5">
        <f>VLOOKUP(F1658,'Set up'!$A$2:$D$64,4,FALSE)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up'!$A$2:$E$64,5,FALSE)</f>
        <v>Trsf</v>
      </c>
      <c r="S1658" s="1" t="s">
        <v>2462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up'!$A$2:$C$64,2,FALSE)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up'!$A$2:$C$64,3,FALSE)</f>
        <v>Cash</v>
      </c>
      <c r="J1659" s="5">
        <f>VLOOKUP(F1659,'Set up'!$A$2:$D$64,4,FALSE)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up'!$A$2:$E$64,5,FALSE)</f>
        <v>Trsf</v>
      </c>
      <c r="S1659" s="1" t="s">
        <v>2463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up'!$A$2:$C$64,2,FALSE)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up'!$A$2:$C$64,3,FALSE)</f>
        <v>Cash</v>
      </c>
      <c r="J1660" s="5">
        <f>VLOOKUP(F1660,'Set up'!$A$2:$D$64,4,FALSE)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up'!$A$2:$E$64,5,FALSE)</f>
        <v>Trsf</v>
      </c>
      <c r="S1660" s="1" t="s">
        <v>2464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up'!$A$2:$C$64,2,FALSE)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up'!$A$2:$C$64,3,FALSE)</f>
        <v>Cash</v>
      </c>
      <c r="J1661" s="5">
        <f>VLOOKUP(F1661,'Set up'!$A$2:$D$64,4,FALSE)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up'!$A$2:$E$64,5,FALSE)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up'!$A$2:$C$64,2,FALSE)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up'!$A$2:$C$64,3,FALSE)</f>
        <v>Cash</v>
      </c>
      <c r="J1662" s="5">
        <f>VLOOKUP(F1662,'Set up'!$A$2:$D$64,4,FALSE)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up'!$A$2:$E$64,5,FALSE)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up'!$A$2:$C$64,2,FALSE)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up'!$A$2:$C$64,3,FALSE)</f>
        <v>Cash</v>
      </c>
      <c r="J1663" s="5">
        <f>VLOOKUP(F1663,'Set up'!$A$2:$D$64,4,FALSE)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up'!$A$2:$E$64,5,FALSE)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up'!$A$2:$C$64,2,FALSE)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up'!$A$2:$C$64,3,FALSE)</f>
        <v>Cash</v>
      </c>
      <c r="J1664" s="5">
        <f>VLOOKUP(F1664,'Set up'!$A$2:$D$64,4,FALSE)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up'!$A$2:$E$64,5,FALSE)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up'!$A$2:$C$64,2,FALSE)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up'!$A$2:$C$64,3,FALSE)</f>
        <v>Cash</v>
      </c>
      <c r="J1665" s="5">
        <f>VLOOKUP(F1665,'Set up'!$A$2:$D$64,4,FALSE)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up'!$A$2:$E$64,5,FALSE)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up'!$A$2:$C$64,2,FALSE)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up'!$A$2:$C$64,3,FALSE)</f>
        <v>Cash</v>
      </c>
      <c r="J1666" s="5">
        <f>VLOOKUP(F1666,'Set up'!$A$2:$D$64,4,FALSE)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up'!$A$2:$E$64,5,FALSE)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up'!$A$2:$C$64,2,FALSE)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up'!$A$2:$C$64,3,FALSE)</f>
        <v>Cash</v>
      </c>
      <c r="J1667" s="5">
        <f>VLOOKUP(F1667,'Set up'!$A$2:$D$64,4,FALSE)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up'!$A$2:$E$64,5,FALSE)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up'!$A$2:$C$64,2,FALSE)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up'!$A$2:$C$64,3,FALSE)</f>
        <v>Cash</v>
      </c>
      <c r="J1668" s="5">
        <f>VLOOKUP(F1668,'Set up'!$A$2:$D$64,4,FALSE)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up'!$A$2:$E$64,5,FALSE)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up'!$A$2:$C$64,2,FALSE)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up'!$A$2:$C$64,3,FALSE)</f>
        <v>Cash</v>
      </c>
      <c r="J1669" s="5">
        <f>VLOOKUP(F1669,'Set up'!$A$2:$D$64,4,FALSE)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up'!$A$2:$E$64,5,FALSE)</f>
        <v>Trsf</v>
      </c>
      <c r="S1669" s="1" t="s">
        <v>2101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up'!$A$2:$C$64,2,FALSE)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up'!$A$2:$C$64,3,FALSE)</f>
        <v>Cash</v>
      </c>
      <c r="J1670" s="5">
        <f>VLOOKUP(F1670,'Set up'!$A$2:$D$64,4,FALSE)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up'!$A$2:$E$64,5,FALSE)</f>
        <v>Trsf</v>
      </c>
      <c r="S1670" s="1" t="s">
        <v>2102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up'!$A$2:$C$64,2,FALSE)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up'!$A$2:$C$64,3,FALSE)</f>
        <v>Cash</v>
      </c>
      <c r="J1671" s="5">
        <f>VLOOKUP(F1671,'Set up'!$A$2:$D$64,4,FALSE)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up'!$A$2:$E$64,5,FALSE)</f>
        <v>Trsf</v>
      </c>
      <c r="S1671" s="1" t="s">
        <v>2103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up'!$A$2:$C$64,2,FALSE)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up'!$A$2:$C$64,3,FALSE)</f>
        <v>Cash</v>
      </c>
      <c r="J1672" s="5">
        <f>VLOOKUP(F1672,'Set up'!$A$2:$D$64,4,FALSE)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up'!$A$2:$E$64,5,FALSE)</f>
        <v>Trsf</v>
      </c>
      <c r="S1672" s="1" t="s">
        <v>2104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up'!$A$2:$C$64,2,FALSE)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up'!$A$2:$C$64,3,FALSE)</f>
        <v>Cash</v>
      </c>
      <c r="J1673" s="5">
        <f>VLOOKUP(F1673,'Set up'!$A$2:$D$64,4,FALSE)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up'!$A$2:$E$64,5,FALSE)</f>
        <v>Trsf</v>
      </c>
      <c r="S1673" s="1" t="s">
        <v>2105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up'!$A$2:$C$64,2,FALSE)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up'!$A$2:$C$64,3,FALSE)</f>
        <v>120</v>
      </c>
      <c r="J1674" s="5">
        <f>VLOOKUP(F1674,'Set up'!$A$2:$D$64,4,FALSE)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up'!$A$2:$E$64,5,FALSE)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up'!$A$2:$C$64,2,FALSE)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up'!$A$2:$C$64,3,FALSE)</f>
        <v>120</v>
      </c>
      <c r="J1675" s="5">
        <f>VLOOKUP(F1675,'Set up'!$A$2:$D$64,4,FALSE)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up'!$A$2:$E$64,5,FALSE)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up'!$A$2:$C$64,2,FALSE)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up'!$A$2:$C$64,3,FALSE)</f>
        <v>120</v>
      </c>
      <c r="J1676" s="5">
        <f>VLOOKUP(F1676,'Set up'!$A$2:$D$64,4,FALSE)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up'!$A$2:$E$64,5,FALSE)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up'!$A$2:$C$64,2,FALSE)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up'!$A$2:$C$64,3,FALSE)</f>
        <v>30</v>
      </c>
      <c r="J1677" s="5">
        <f>VLOOKUP(F1677,'Set up'!$A$2:$D$64,4,FALSE)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up'!$A$2:$E$64,5,FALSE)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up'!$A$2:$C$64,2,FALSE)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up'!$A$2:$C$64,3,FALSE)</f>
        <v>30</v>
      </c>
      <c r="J1678" s="5">
        <f>VLOOKUP(F1678,'Set up'!$A$2:$D$64,4,FALSE)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up'!$A$2:$E$64,5,FALSE)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up'!$A$2:$C$64,2,FALSE)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up'!$A$2:$C$64,3,FALSE)</f>
        <v>30</v>
      </c>
      <c r="J1679" s="5">
        <f>VLOOKUP(F1679,'Set up'!$A$2:$D$64,4,FALSE)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up'!$A$2:$E$64,5,FALSE)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up'!$A$2:$C$64,2,FALSE)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up'!$A$2:$C$64,3,FALSE)</f>
        <v>30</v>
      </c>
      <c r="J1680" s="5">
        <f>VLOOKUP(F1680,'Set up'!$A$2:$D$64,4,FALSE)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up'!$A$2:$E$64,5,FALSE)</f>
        <v>Chq</v>
      </c>
      <c r="S1680" s="1" t="s">
        <v>1691</v>
      </c>
    </row>
    <row r="1681" spans="1:21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up'!$A$2:$C$64,2,FALSE)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up'!$A$2:$C$64,3,FALSE)</f>
        <v>30</v>
      </c>
      <c r="J1681" s="5">
        <f>VLOOKUP(F1681,'Set up'!$A$2:$D$64,4,FALSE)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up'!$A$2:$E$64,5,FALSE)</f>
        <v>Chq</v>
      </c>
      <c r="S1681" s="1" t="s">
        <v>1691</v>
      </c>
    </row>
    <row r="1682" spans="1:21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up'!$A$2:$C$64,2,FALSE)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up'!$A$2:$C$64,3,FALSE)</f>
        <v>30</v>
      </c>
      <c r="J1682" s="5">
        <f>VLOOKUP(F1682,'Set up'!$A$2:$D$64,4,FALSE)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up'!$A$2:$E$64,5,FALSE)</f>
        <v>Chq</v>
      </c>
      <c r="S1682" s="1" t="s">
        <v>1691</v>
      </c>
    </row>
    <row r="1683" spans="1:21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up'!$A$2:$C$64,2,FALSE)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up'!$A$2:$C$64,3,FALSE)</f>
        <v>30</v>
      </c>
      <c r="J1683" s="5">
        <f>VLOOKUP(F1683,'Set up'!$A$2:$D$64,4,FALSE)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up'!$A$2:$E$64,5,FALSE)</f>
        <v>Chq</v>
      </c>
      <c r="S1683" s="1" t="s">
        <v>1691</v>
      </c>
    </row>
    <row r="1684" spans="1:21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up'!$A$2:$C$64,2,FALSE)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up'!$A$2:$C$64,3,FALSE)</f>
        <v>45</v>
      </c>
      <c r="J1684" s="5">
        <f>VLOOKUP(F1684,'Set up'!$A$2:$D$64,4,FALSE)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up'!$A$2:$E$64,5,FALSE)</f>
        <v>PD Chq</v>
      </c>
      <c r="S1684" s="1" t="s">
        <v>1777</v>
      </c>
      <c r="U1684" s="1" t="s">
        <v>3603</v>
      </c>
    </row>
    <row r="1685" spans="1:21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up'!$A$2:$C$64,2,FALSE)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up'!$A$2:$C$64,3,FALSE)</f>
        <v>45</v>
      </c>
      <c r="J1685" s="5">
        <f>VLOOKUP(F1685,'Set up'!$A$2:$D$64,4,FALSE)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up'!$A$2:$E$64,5,FALSE)</f>
        <v>PD Chq</v>
      </c>
      <c r="S1685" s="1" t="s">
        <v>1778</v>
      </c>
      <c r="U1685" s="1" t="s">
        <v>3603</v>
      </c>
    </row>
    <row r="1686" spans="1:21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up'!$A$2:$C$64,2,FALSE)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up'!$A$2:$C$64,3,FALSE)</f>
        <v>Cash</v>
      </c>
      <c r="J1686" s="5">
        <f>VLOOKUP(F1686,'Set up'!$A$2:$D$64,4,FALSE)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up'!$A$2:$E$64,5,FALSE)</f>
        <v>Trsf</v>
      </c>
      <c r="S1686" s="1" t="s">
        <v>1591</v>
      </c>
    </row>
    <row r="1687" spans="1:21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up'!$A$2:$C$64,2,FALSE)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up'!$A$2:$C$64,3,FALSE)</f>
        <v>Cash</v>
      </c>
      <c r="J1687" s="5">
        <f>VLOOKUP(F1687,'Set up'!$A$2:$D$64,4,FALSE)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up'!$A$2:$E$64,5,FALSE)</f>
        <v>Trsf</v>
      </c>
      <c r="S1687" s="1" t="s">
        <v>1591</v>
      </c>
    </row>
    <row r="1688" spans="1:21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up'!$A$2:$C$64,2,FALSE)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up'!$A$2:$C$64,3,FALSE)</f>
        <v>Cash</v>
      </c>
      <c r="J1688" s="5">
        <f>VLOOKUP(F1688,'Set up'!$A$2:$D$64,4,FALSE)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up'!$A$2:$E$64,5,FALSE)</f>
        <v>Trsf</v>
      </c>
      <c r="S1688" s="1" t="s">
        <v>1591</v>
      </c>
    </row>
    <row r="1689" spans="1:21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up'!$A$2:$C$64,2,FALSE)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up'!$A$2:$C$64,3,FALSE)</f>
        <v>Cash</v>
      </c>
      <c r="J1689" s="5">
        <f>VLOOKUP(F1689,'Set up'!$A$2:$D$64,4,FALSE)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up'!$A$2:$E$64,5,FALSE)</f>
        <v>Trsf</v>
      </c>
      <c r="S1689" s="1" t="s">
        <v>1591</v>
      </c>
    </row>
    <row r="1690" spans="1:21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up'!$A$2:$C$64,2,FALSE)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up'!$A$2:$C$64,3,FALSE)</f>
        <v>Cash</v>
      </c>
      <c r="J1690" s="5">
        <f>VLOOKUP(F1690,'Set up'!$A$2:$D$64,4,FALSE)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up'!$A$2:$E$64,5,FALSE)</f>
        <v>PD Chq</v>
      </c>
      <c r="S1690" s="1" t="s">
        <v>2250</v>
      </c>
    </row>
    <row r="1691" spans="1:21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up'!$A$2:$C$64,2,FALSE)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up'!$A$2:$C$64,3,FALSE)</f>
        <v>Cash</v>
      </c>
      <c r="J1691" s="5">
        <f>VLOOKUP(F1691,'Set up'!$A$2:$D$64,4,FALSE)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up'!$A$2:$E$64,5,FALSE)</f>
        <v>PD Chq</v>
      </c>
      <c r="S1691" s="1" t="s">
        <v>2250</v>
      </c>
    </row>
    <row r="1692" spans="1:21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up'!$A$2:$C$64,2,FALSE)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up'!$A$2:$C$64,3,FALSE)</f>
        <v>Cash</v>
      </c>
      <c r="J1692" s="5">
        <f>VLOOKUP(F1692,'Set up'!$A$2:$D$64,4,FALSE)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up'!$A$2:$E$64,5,FALSE)</f>
        <v>PD Chq</v>
      </c>
      <c r="S1692" s="1" t="s">
        <v>2250</v>
      </c>
    </row>
    <row r="1693" spans="1:21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up'!$A$2:$C$64,2,FALSE)</f>
        <v>C00000013a</v>
      </c>
      <c r="F1693" s="1" t="s">
        <v>1453</v>
      </c>
      <c r="G1693" s="89" t="s">
        <v>1442</v>
      </c>
      <c r="H1693" s="5">
        <v>4</v>
      </c>
      <c r="I1693" s="5" t="str">
        <f>VLOOKUP(F1693,'Set up'!$A$2:$C$64,3,FALSE)</f>
        <v>Cash</v>
      </c>
      <c r="J1693" s="5">
        <f>VLOOKUP(F1693,'Set up'!$A$2:$D$64,4,FALSE)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up'!$A$2:$E$64,5,FALSE)</f>
        <v>Chq</v>
      </c>
      <c r="S1693" s="1" t="s">
        <v>1598</v>
      </c>
    </row>
    <row r="1694" spans="1:21" x14ac:dyDescent="0.35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up'!$A$2:$C$64,2,FALSE)</f>
        <v>C00000013a</v>
      </c>
      <c r="F1694" s="1" t="s">
        <v>1453</v>
      </c>
      <c r="G1694" s="89" t="s">
        <v>1443</v>
      </c>
      <c r="H1694" s="5">
        <v>5</v>
      </c>
      <c r="I1694" s="5" t="str">
        <f>VLOOKUP(F1694,'Set up'!$A$2:$C$64,3,FALSE)</f>
        <v>Cash</v>
      </c>
      <c r="J1694" s="5">
        <f>VLOOKUP(F1694,'Set up'!$A$2:$D$64,4,FALSE)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up'!$A$2:$E$64,5,FALSE)</f>
        <v>Chq</v>
      </c>
      <c r="S1694" s="1" t="s">
        <v>1599</v>
      </c>
    </row>
    <row r="1695" spans="1:21" x14ac:dyDescent="0.35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up'!$A$2:$C$64,2,FALSE)</f>
        <v>C00000013a</v>
      </c>
      <c r="F1695" s="1" t="s">
        <v>1453</v>
      </c>
      <c r="G1695" s="89" t="s">
        <v>1444</v>
      </c>
      <c r="H1695" s="5">
        <v>3</v>
      </c>
      <c r="I1695" s="5" t="str">
        <f>VLOOKUP(F1695,'Set up'!$A$2:$C$64,3,FALSE)</f>
        <v>Cash</v>
      </c>
      <c r="J1695" s="5">
        <f>VLOOKUP(F1695,'Set up'!$A$2:$D$64,4,FALSE)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up'!$A$2:$E$64,5,FALSE)</f>
        <v>Chq</v>
      </c>
      <c r="S1695" s="1" t="s">
        <v>1600</v>
      </c>
    </row>
    <row r="1696" spans="1:21" x14ac:dyDescent="0.35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up'!$A$2:$C$64,2,FALSE)</f>
        <v>C00000013a</v>
      </c>
      <c r="F1696" s="1" t="s">
        <v>1453</v>
      </c>
      <c r="G1696" s="89" t="s">
        <v>1445</v>
      </c>
      <c r="H1696" s="5">
        <v>5</v>
      </c>
      <c r="I1696" s="5" t="str">
        <f>VLOOKUP(F1696,'Set up'!$A$2:$C$64,3,FALSE)</f>
        <v>Cash</v>
      </c>
      <c r="J1696" s="5">
        <f>VLOOKUP(F1696,'Set up'!$A$2:$D$64,4,FALSE)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up'!$A$2:$E$64,5,FALSE)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up'!$A$2:$C$64,2,FALSE)</f>
        <v>C00000013a</v>
      </c>
      <c r="F1697" s="1" t="s">
        <v>1453</v>
      </c>
      <c r="G1697" s="89" t="s">
        <v>1446</v>
      </c>
      <c r="H1697" s="5">
        <v>3</v>
      </c>
      <c r="I1697" s="5" t="str">
        <f>VLOOKUP(F1697,'Set up'!$A$2:$C$64,3,FALSE)</f>
        <v>Cash</v>
      </c>
      <c r="J1697" s="5">
        <f>VLOOKUP(F1697,'Set up'!$A$2:$D$64,4,FALSE)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up'!$A$2:$E$64,5,FALSE)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up'!$A$2:$C$64,2,FALSE)</f>
        <v>C00000013a</v>
      </c>
      <c r="F1698" s="1" t="s">
        <v>1453</v>
      </c>
      <c r="G1698" s="89" t="s">
        <v>1447</v>
      </c>
      <c r="H1698" s="5">
        <v>2</v>
      </c>
      <c r="I1698" s="5" t="str">
        <f>VLOOKUP(F1698,'Set up'!$A$2:$C$64,3,FALSE)</f>
        <v>Cash</v>
      </c>
      <c r="J1698" s="5">
        <f>VLOOKUP(F1698,'Set up'!$A$2:$D$64,4,FALSE)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up'!$A$2:$E$64,5,FALSE)</f>
        <v>Chq</v>
      </c>
      <c r="S1698" s="1" t="s">
        <v>1603</v>
      </c>
    </row>
    <row r="1699" spans="1:19" x14ac:dyDescent="0.35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up'!$A$2:$C$64,2,FALSE)</f>
        <v>C00000013a</v>
      </c>
      <c r="F1699" s="1" t="s">
        <v>1453</v>
      </c>
      <c r="G1699" s="89" t="s">
        <v>1448</v>
      </c>
      <c r="H1699" s="5">
        <v>3</v>
      </c>
      <c r="I1699" s="5" t="str">
        <f>VLOOKUP(F1699,'Set up'!$A$2:$C$64,3,FALSE)</f>
        <v>Cash</v>
      </c>
      <c r="J1699" s="5">
        <f>VLOOKUP(F1699,'Set up'!$A$2:$D$64,4,FALSE)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up'!$A$2:$E$64,5,FALSE)</f>
        <v>Chq</v>
      </c>
      <c r="S1699" s="1" t="s">
        <v>1604</v>
      </c>
    </row>
    <row r="1700" spans="1:19" x14ac:dyDescent="0.35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up'!$A$2:$C$64,2,FALSE)</f>
        <v>C00000013a</v>
      </c>
      <c r="F1700" s="1" t="s">
        <v>1453</v>
      </c>
      <c r="G1700" s="89" t="s">
        <v>1449</v>
      </c>
      <c r="H1700" s="5">
        <v>6</v>
      </c>
      <c r="I1700" s="5" t="str">
        <f>VLOOKUP(F1700,'Set up'!$A$2:$C$64,3,FALSE)</f>
        <v>Cash</v>
      </c>
      <c r="J1700" s="5">
        <f>VLOOKUP(F1700,'Set up'!$A$2:$D$64,4,FALSE)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up'!$A$2:$E$64,5,FALSE)</f>
        <v>Chq</v>
      </c>
      <c r="S1700" s="1" t="s">
        <v>1605</v>
      </c>
    </row>
    <row r="1701" spans="1:19" x14ac:dyDescent="0.35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up'!$A$2:$C$64,2,FALSE)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up'!$A$2:$C$64,3,FALSE)</f>
        <v>Cash</v>
      </c>
      <c r="J1701" s="5">
        <f>VLOOKUP(F1701,'Set up'!$A$2:$D$64,4,FALSE)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up'!$A$2:$E$64,5,FALSE)</f>
        <v>Trsf</v>
      </c>
      <c r="S1701" s="1" t="s">
        <v>1583</v>
      </c>
    </row>
    <row r="1702" spans="1:19" x14ac:dyDescent="0.35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up'!$A$2:$C$64,2,FALSE)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up'!$A$2:$C$64,3,FALSE)</f>
        <v>Cash</v>
      </c>
      <c r="J1702" s="5">
        <f>VLOOKUP(F1702,'Set up'!$A$2:$D$64,4,FALSE)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up'!$A$2:$E$64,5,FALSE)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up'!$A$2:$C$64,2,FALSE)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up'!$A$2:$C$64,3,FALSE)</f>
        <v>Cash</v>
      </c>
      <c r="J1703" s="5">
        <f>VLOOKUP(F1703,'Set up'!$A$2:$D$64,4,FALSE)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up'!$A$2:$E$64,5,FALSE)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up'!$A$2:$C$64,2,FALSE)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up'!$A$2:$C$64,3,FALSE)</f>
        <v>Cash</v>
      </c>
      <c r="J1704" s="5">
        <f>VLOOKUP(F1704,'Set up'!$A$2:$D$64,4,FALSE)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up'!$A$2:$E$64,5,FALSE)</f>
        <v>Trsf</v>
      </c>
      <c r="S1704" s="1" t="s">
        <v>2465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up'!$A$2:$C$64,2,FALSE)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up'!$A$2:$C$64,3,FALSE)</f>
        <v>Cash</v>
      </c>
      <c r="J1705" s="5">
        <f>VLOOKUP(F1705,'Set up'!$A$2:$D$64,4,FALSE)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up'!$A$2:$E$64,5,FALSE)</f>
        <v>Trsf</v>
      </c>
      <c r="S1705" s="1" t="s">
        <v>2466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up'!$A$2:$C$64,2,FALSE)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up'!$A$2:$C$64,3,FALSE)</f>
        <v>Cash</v>
      </c>
      <c r="J1706" s="5">
        <f>VLOOKUP(F1706,'Set up'!$A$2:$D$64,4,FALSE)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up'!$A$2:$E$64,5,FALSE)</f>
        <v>Trsf</v>
      </c>
      <c r="S1706" s="1" t="s">
        <v>2467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up'!$A$2:$C$64,2,FALSE)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up'!$A$2:$C$64,3,FALSE)</f>
        <v>Cash</v>
      </c>
      <c r="J1707" s="5">
        <f>VLOOKUP(F1707,'Set up'!$A$2:$D$64,4,FALSE)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up'!$A$2:$E$64,5,FALSE)</f>
        <v>Trsf</v>
      </c>
      <c r="S1707" s="1" t="s">
        <v>2468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up'!$A$2:$C$64,2,FALSE)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up'!$A$2:$C$64,3,FALSE)</f>
        <v>Cash</v>
      </c>
      <c r="J1708" s="5">
        <f>VLOOKUP(F1708,'Set up'!$A$2:$D$64,4,FALSE)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up'!$A$2:$E$64,5,FALSE)</f>
        <v>Trsf</v>
      </c>
      <c r="S1708" s="1" t="s">
        <v>2469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up'!$A$2:$C$64,2,FALSE)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up'!$A$2:$C$64,3,FALSE)</f>
        <v>Cash</v>
      </c>
      <c r="J1709" s="5">
        <f>VLOOKUP(F1709,'Set up'!$A$2:$D$64,4,FALSE)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up'!$A$2:$E$64,5,FALSE)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up'!$A$2:$C$64,2,FALSE)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up'!$A$2:$C$64,3,FALSE)</f>
        <v>Cash</v>
      </c>
      <c r="J1710" s="5">
        <f>VLOOKUP(F1710,'Set up'!$A$2:$D$64,4,FALSE)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up'!$A$2:$E$64,5,FALSE)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up'!$A$2:$C$64,2,FALSE)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up'!$A$2:$C$64,3,FALSE)</f>
        <v>Cash</v>
      </c>
      <c r="J1711" s="5">
        <f>VLOOKUP(F1711,'Set up'!$A$2:$D$64,4,FALSE)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up'!$A$2:$E$64,5,FALSE)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up'!$A$2:$C$64,2,FALSE)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up'!$A$2:$C$64,3,FALSE)</f>
        <v>Cash</v>
      </c>
      <c r="J1712" s="5">
        <f>VLOOKUP(F1712,'Set up'!$A$2:$D$64,4,FALSE)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up'!$A$2:$E$64,5,FALSE)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up'!$A$2:$C$64,2,FALSE)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up'!$A$2:$C$64,3,FALSE)</f>
        <v>Cash</v>
      </c>
      <c r="J1713" s="5">
        <f>VLOOKUP(F1713,'Set up'!$A$2:$D$64,4,FALSE)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up'!$A$2:$E$64,5,FALSE)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up'!$A$2:$C$64,2,FALSE)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up'!$A$2:$C$64,3,FALSE)</f>
        <v>Cash</v>
      </c>
      <c r="J1714" s="5">
        <f>VLOOKUP(F1714,'Set up'!$A$2:$D$64,4,FALSE)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up'!$A$2:$E$64,5,FALSE)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up'!$A$2:$C$64,2,FALSE)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up'!$A$2:$C$64,3,FALSE)</f>
        <v>Cash</v>
      </c>
      <c r="J1715" s="5">
        <f>VLOOKUP(F1715,'Set up'!$A$2:$D$64,4,FALSE)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up'!$A$2:$E$64,5,FALSE)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up'!$A$2:$C$64,2,FALSE)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up'!$A$2:$C$64,3,FALSE)</f>
        <v>Cash</v>
      </c>
      <c r="J1716" s="5">
        <f>VLOOKUP(F1716,'Set up'!$A$2:$D$64,4,FALSE)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up'!$A$2:$E$64,5,FALSE)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up'!$A$2:$C$64,2,FALSE)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up'!$A$2:$C$64,3,FALSE)</f>
        <v>Cash</v>
      </c>
      <c r="J1717" s="5">
        <f>VLOOKUP(F1717,'Set up'!$A$2:$D$64,4,FALSE)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up'!$A$2:$E$64,5,FALSE)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up'!$A$2:$C$64,2,FALSE)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up'!$A$2:$C$64,3,FALSE)</f>
        <v>60</v>
      </c>
      <c r="J1718" s="5">
        <f>VLOOKUP(F1718,'Set up'!$A$2:$D$64,4,FALSE)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up'!$A$2:$E$64,5,FALSE)</f>
        <v>Chq</v>
      </c>
      <c r="S1718" s="1" t="s">
        <v>2087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up'!$A$2:$C$64,2,FALSE)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up'!$A$2:$C$64,3,FALSE)</f>
        <v>60</v>
      </c>
      <c r="J1719" s="5">
        <f>VLOOKUP(F1719,'Set up'!$A$2:$D$64,4,FALSE)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up'!$A$2:$E$64,5,FALSE)</f>
        <v>Chq</v>
      </c>
      <c r="S1719" s="1" t="s">
        <v>2087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up'!$A$2:$C$64,2,FALSE)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up'!$A$2:$C$64,3,FALSE)</f>
        <v>60</v>
      </c>
      <c r="J1720" s="5">
        <f>VLOOKUP(F1720,'Set up'!$A$2:$D$64,4,FALSE)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up'!$A$2:$E$64,5,FALSE)</f>
        <v>Chq</v>
      </c>
      <c r="S1720" s="1" t="s">
        <v>2087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up'!$A$2:$C$64,2,FALSE)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up'!$A$2:$C$64,3,FALSE)</f>
        <v>Cash</v>
      </c>
      <c r="J1721" s="5">
        <f>VLOOKUP(F1721,'Set up'!$A$2:$D$64,4,FALSE)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up'!$A$2:$E$64,5,FALSE)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up'!$A$2:$C$64,2,FALSE)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up'!$A$2:$C$64,3,FALSE)</f>
        <v>Cash</v>
      </c>
      <c r="J1722" s="5">
        <f>VLOOKUP(F1722,'Set up'!$A$2:$D$64,4,FALSE)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up'!$A$2:$E$64,5,FALSE)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up'!$A$2:$C$64,2,FALSE)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up'!$A$2:$C$64,3,FALSE)</f>
        <v>Cash</v>
      </c>
      <c r="J1723" s="5">
        <f>VLOOKUP(F1723,'Set up'!$A$2:$D$64,4,FALSE)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up'!$A$2:$E$64,5,FALSE)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up'!$A$2:$C$64,2,FALSE)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up'!$A$2:$C$64,3,FALSE)</f>
        <v>Cash</v>
      </c>
      <c r="J1724" s="5">
        <f>VLOOKUP(F1724,'Set up'!$A$2:$D$64,4,FALSE)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up'!$A$2:$E$64,5,FALSE)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up'!$A$2:$C$64,2,FALSE)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up'!$A$2:$C$64,3,FALSE)</f>
        <v>Cash</v>
      </c>
      <c r="J1725" s="5">
        <f>VLOOKUP(F1725,'Set up'!$A$2:$D$64,4,FALSE)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up'!$A$2:$E$64,5,FALSE)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up'!$A$2:$C$64,2,FALSE)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up'!$A$2:$C$64,3,FALSE)</f>
        <v>Cash</v>
      </c>
      <c r="J1726" s="5">
        <f>VLOOKUP(F1726,'Set up'!$A$2:$D$64,4,FALSE)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up'!$A$2:$E$64,5,FALSE)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up'!$A$2:$C$64,2,FALSE)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up'!$A$2:$C$64,3,FALSE)</f>
        <v>Cash</v>
      </c>
      <c r="J1727" s="5">
        <f>VLOOKUP(F1727,'Set up'!$A$2:$D$64,4,FALSE)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up'!$A$2:$E$64,5,FALSE)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up'!$A$2:$C$64,2,FALSE)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up'!$A$2:$C$64,3,FALSE)</f>
        <v>Cash</v>
      </c>
      <c r="J1728" s="5">
        <f>VLOOKUP(F1728,'Set up'!$A$2:$D$64,4,FALSE)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up'!$A$2:$E$64,5,FALSE)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up'!$A$2:$C$64,2,FALSE)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up'!$A$2:$C$64,3,FALSE)</f>
        <v>Cash</v>
      </c>
      <c r="J1729" s="5">
        <f>VLOOKUP(F1729,'Set up'!$A$2:$D$64,4,FALSE)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up'!$A$2:$E$64,5,FALSE)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up'!$A$2:$C$64,2,FALSE)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up'!$A$2:$C$64,3,FALSE)</f>
        <v>Cash</v>
      </c>
      <c r="J1730" s="5">
        <f>VLOOKUP(F1730,'Set up'!$A$2:$D$64,4,FALSE)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up'!$A$2:$E$64,5,FALSE)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up'!$A$2:$C$64,2,FALSE)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up'!$A$2:$C$64,3,FALSE)</f>
        <v>Cash</v>
      </c>
      <c r="J1731" s="5">
        <f>VLOOKUP(F1731,'Set up'!$A$2:$D$64,4,FALSE)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up'!$A$2:$E$64,5,FALSE)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up'!$A$2:$C$64,2,FALSE)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up'!$A$2:$C$64,3,FALSE)</f>
        <v>Cash</v>
      </c>
      <c r="J1732" s="5">
        <f>VLOOKUP(F1732,'Set up'!$A$2:$D$64,4,FALSE)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up'!$A$2:$E$64,5,FALSE)</f>
        <v>Trsf</v>
      </c>
      <c r="S1732" s="1" t="s">
        <v>2218</v>
      </c>
    </row>
    <row r="1733" spans="1:19" ht="15" customHeight="1" x14ac:dyDescent="0.35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up'!$A$2:$C$64,2,FALSE)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up'!$A$2:$C$64,3,FALSE)</f>
        <v>Cash</v>
      </c>
      <c r="J1733" s="5">
        <f>VLOOKUP(F1733,'Set up'!$A$2:$D$64,4,FALSE)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up'!$A$2:$E$64,5,FALSE)</f>
        <v>Trsf</v>
      </c>
      <c r="S1733" s="1" t="s">
        <v>2219</v>
      </c>
    </row>
    <row r="1734" spans="1:19" ht="15" customHeight="1" x14ac:dyDescent="0.35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up'!$A$2:$C$64,2,FALSE)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up'!$A$2:$C$64,3,FALSE)</f>
        <v>Cash</v>
      </c>
      <c r="J1734" s="5">
        <f>VLOOKUP(F1734,'Set up'!$A$2:$D$64,4,FALSE)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up'!$A$2:$E$64,5,FALSE)</f>
        <v>Trsf</v>
      </c>
      <c r="S1734" s="1" t="s">
        <v>2220</v>
      </c>
    </row>
    <row r="1735" spans="1:19" ht="15" customHeight="1" x14ac:dyDescent="0.35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up'!$A$2:$C$64,2,FALSE)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up'!$A$2:$C$64,3,FALSE)</f>
        <v>Cash</v>
      </c>
      <c r="J1735" s="5">
        <f>VLOOKUP(F1735,'Set up'!$A$2:$D$64,4,FALSE)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up'!$A$2:$E$64,5,FALSE)</f>
        <v>Trsf</v>
      </c>
      <c r="S1735" s="1" t="s">
        <v>2221</v>
      </c>
    </row>
    <row r="1736" spans="1:19" ht="15" customHeight="1" x14ac:dyDescent="0.35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up'!$A$2:$C$64,2,FALSE)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up'!$A$2:$C$64,3,FALSE)</f>
        <v>Cash</v>
      </c>
      <c r="J1736" s="5">
        <f>VLOOKUP(F1736,'Set up'!$A$2:$D$64,4,FALSE)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up'!$A$2:$E$64,5,FALSE)</f>
        <v>Trsf</v>
      </c>
      <c r="S1736" s="1" t="s">
        <v>2222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up'!$A$2:$C$64,2,FALSE)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up'!$A$2:$C$64,3,FALSE)</f>
        <v>Cash</v>
      </c>
      <c r="J1737" s="5">
        <f>VLOOKUP(F1737,'Set up'!$A$2:$D$64,4,FALSE)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up'!$A$2:$E$64,5,FALSE)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up'!$A$2:$C$64,2,FALSE)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up'!$A$2:$C$64,3,FALSE)</f>
        <v>Cash</v>
      </c>
      <c r="J1738" s="5">
        <f>VLOOKUP(F1738,'Set up'!$A$2:$D$64,4,FALSE)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up'!$A$2:$E$64,5,FALSE)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up'!$A$2:$C$64,2,FALSE)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up'!$A$2:$C$64,3,FALSE)</f>
        <v>Cash</v>
      </c>
      <c r="J1739" s="5">
        <f>VLOOKUP(F1739,'Set up'!$A$2:$D$64,4,FALSE)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up'!$A$2:$E$64,5,FALSE)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up'!$A$2:$C$64,2,FALSE)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up'!$A$2:$C$64,3,FALSE)</f>
        <v>Cash</v>
      </c>
      <c r="J1740" s="5">
        <f>VLOOKUP(F1740,'Set up'!$A$2:$D$64,4,FALSE)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up'!$A$2:$E$64,5,FALSE)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up'!$A$2:$C$64,2,FALSE)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up'!$A$2:$C$64,3,FALSE)</f>
        <v>Cash</v>
      </c>
      <c r="J1741" s="5">
        <f>VLOOKUP(F1741,'Set up'!$A$2:$D$64,4,FALSE)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up'!$A$2:$E$64,5,FALSE)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up'!$A$2:$C$64,2,FALSE)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up'!$A$2:$C$64,3,FALSE)</f>
        <v>Cash</v>
      </c>
      <c r="J1742" s="5">
        <f>VLOOKUP(F1742,'Set up'!$A$2:$D$64,4,FALSE)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up'!$A$2:$E$64,5,FALSE)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up'!$A$2:$C$64,2,FALSE)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up'!$A$2:$C$64,3,FALSE)</f>
        <v>120</v>
      </c>
      <c r="J1743" s="5">
        <f>VLOOKUP(F1743,'Set up'!$A$2:$D$64,4,FALSE)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up'!$A$2:$E$64,5,FALSE)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up'!$A$2:$C$64,2,FALSE)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up'!$A$2:$C$64,3,FALSE)</f>
        <v>120</v>
      </c>
      <c r="J1744" s="5">
        <f>VLOOKUP(F1744,'Set up'!$A$2:$D$64,4,FALSE)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up'!$A$2:$E$64,5,FALSE)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up'!$A$2:$C$64,2,FALSE)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up'!$A$2:$C$64,3,FALSE)</f>
        <v>120</v>
      </c>
      <c r="J1745" s="5">
        <f>VLOOKUP(F1745,'Set up'!$A$2:$D$64,4,FALSE)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up'!$A$2:$E$64,5,FALSE)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up'!$A$2:$C$64,2,FALSE)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up'!$A$2:$C$64,3,FALSE)</f>
        <v>120</v>
      </c>
      <c r="J1746" s="5">
        <f>VLOOKUP(F1746,'Set up'!$A$2:$D$64,4,FALSE)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up'!$A$2:$E$64,5,FALSE)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up'!$A$2:$C$64,2,FALSE)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up'!$A$2:$C$64,3,FALSE)</f>
        <v>120</v>
      </c>
      <c r="J1747" s="5">
        <f>VLOOKUP(F1747,'Set up'!$A$2:$D$64,4,FALSE)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up'!$A$2:$E$64,5,FALSE)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up'!$A$2:$C$64,2,FALSE)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up'!$A$2:$C$64,3,FALSE)</f>
        <v>Cash</v>
      </c>
      <c r="J1748" s="5">
        <f>VLOOKUP(F1748,'Set up'!$A$2:$D$64,4,FALSE)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up'!$A$2:$E$64,5,FALSE)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up'!$A$2:$C$64,2,FALSE)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up'!$A$2:$C$64,3,FALSE)</f>
        <v>Cash</v>
      </c>
      <c r="J1749" s="5">
        <f>VLOOKUP(F1749,'Set up'!$A$2:$D$64,4,FALSE)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up'!$A$2:$E$64,5,FALSE)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up'!$A$2:$C$64,2,FALSE)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up'!$A$2:$C$64,3,FALSE)</f>
        <v>Cash</v>
      </c>
      <c r="J1750" s="5">
        <f>VLOOKUP(F1750,'Set up'!$A$2:$D$64,4,FALSE)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up'!$A$2:$E$64,5,FALSE)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up'!$A$2:$C$64,2,FALSE)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up'!$A$2:$C$64,3,FALSE)</f>
        <v>Cash</v>
      </c>
      <c r="J1751" s="5">
        <f>VLOOKUP(F1751,'Set up'!$A$2:$D$64,4,FALSE)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up'!$A$2:$E$64,5,FALSE)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up'!$A$2:$C$64,2,FALSE)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up'!$A$2:$C$64,3,FALSE)</f>
        <v>Cash</v>
      </c>
      <c r="J1752" s="5">
        <f>VLOOKUP(F1752,'Set up'!$A$2:$D$64,4,FALSE)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up'!$A$2:$E$64,5,FALSE)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up'!$A$2:$C$64,2,FALSE)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up'!$A$2:$C$64,3,FALSE)</f>
        <v>Cash</v>
      </c>
      <c r="J1753" s="5">
        <f>VLOOKUP(F1753,'Set up'!$A$2:$D$64,4,FALSE)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up'!$A$2:$E$64,5,FALSE)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up'!$A$2:$C$64,2,FALSE)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up'!$A$2:$C$64,3,FALSE)</f>
        <v>Cash</v>
      </c>
      <c r="J1754" s="5">
        <f>VLOOKUP(F1754,'Set up'!$A$2:$D$64,4,FALSE)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up'!$A$2:$E$64,5,FALSE)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up'!$A$2:$C$64,2,FALSE)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up'!$A$2:$C$64,3,FALSE)</f>
        <v>Cash</v>
      </c>
      <c r="J1755" s="5">
        <f>VLOOKUP(F1755,'Set up'!$A$2:$D$64,4,FALSE)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up'!$A$2:$E$64,5,FALSE)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up'!$A$2:$C$64,2,FALSE)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up'!$A$2:$C$64,3,FALSE)</f>
        <v>Cash</v>
      </c>
      <c r="J1756" s="5">
        <f>VLOOKUP(F1756,'Set up'!$A$2:$D$64,4,FALSE)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up'!$A$2:$E$64,5,FALSE)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up'!$A$2:$C$64,2,FALSE)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up'!$A$2:$C$64,3,FALSE)</f>
        <v>Cash</v>
      </c>
      <c r="J1757" s="5">
        <f>VLOOKUP(F1757,'Set up'!$A$2:$D$64,4,FALSE)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up'!$A$2:$E$64,5,FALSE)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up'!$A$2:$C$64,2,FALSE)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up'!$A$2:$C$64,3,FALSE)</f>
        <v>Cash</v>
      </c>
      <c r="J1758" s="5">
        <f>VLOOKUP(F1758,'Set up'!$A$2:$D$64,4,FALSE)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up'!$A$2:$E$64,5,FALSE)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up'!$A$2:$C$64,2,FALSE)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up'!$A$2:$C$64,3,FALSE)</f>
        <v>Cash</v>
      </c>
      <c r="J1759" s="5">
        <f>VLOOKUP(F1759,'Set up'!$A$2:$D$64,4,FALSE)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up'!$A$2:$E$64,5,FALSE)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up'!$A$2:$C$64,2,FALSE)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up'!$A$2:$C$64,3,FALSE)</f>
        <v>Cash</v>
      </c>
      <c r="J1760" s="5">
        <f>VLOOKUP(F1760,'Set up'!$A$2:$D$64,4,FALSE)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up'!$A$2:$E$64,5,FALSE)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up'!$A$2:$C$64,2,FALSE)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up'!$A$2:$C$64,3,FALSE)</f>
        <v>Cash</v>
      </c>
      <c r="J1761" s="5">
        <f>VLOOKUP(F1761,'Set up'!$A$2:$D$64,4,FALSE)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up'!$A$2:$E$64,5,FALSE)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up'!$A$2:$C$64,2,FALSE)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up'!$A$2:$C$64,3,FALSE)</f>
        <v>Cash</v>
      </c>
      <c r="J1762" s="5">
        <f>VLOOKUP(F1762,'Set up'!$A$2:$D$64,4,FALSE)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up'!$A$2:$E$64,5,FALSE)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up'!$A$2:$C$64,2,FALSE)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up'!$A$2:$C$64,3,FALSE)</f>
        <v>Cash</v>
      </c>
      <c r="J1763" s="5">
        <f>VLOOKUP(F1763,'Set up'!$A$2:$D$64,4,FALSE)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up'!$A$2:$E$64,5,FALSE)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up'!$A$2:$C$64,2,FALSE)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up'!$A$2:$C$64,3,FALSE)</f>
        <v>Cash</v>
      </c>
      <c r="J1764" s="5">
        <f>VLOOKUP(F1764,'Set up'!$A$2:$D$64,4,FALSE)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up'!$A$2:$E$64,5,FALSE)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up'!$A$2:$C$64,2,FALSE)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up'!$A$2:$C$64,3,FALSE)</f>
        <v>Cash</v>
      </c>
      <c r="J1765" s="5">
        <f>VLOOKUP(F1765,'Set up'!$A$2:$D$64,4,FALSE)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up'!$A$2:$E$64,5,FALSE)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up'!$A$2:$C$64,2,FALSE)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up'!$A$2:$C$64,3,FALSE)</f>
        <v>Cash</v>
      </c>
      <c r="J1766" s="5">
        <f>VLOOKUP(F1766,'Set up'!$A$2:$D$64,4,FALSE)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up'!$A$2:$E$64,5,FALSE)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up'!$A$2:$C$64,2,FALSE)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up'!$A$2:$C$64,3,FALSE)</f>
        <v>Cash</v>
      </c>
      <c r="J1767" s="5">
        <f>VLOOKUP(F1767,'Set up'!$A$2:$D$64,4,FALSE)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up'!$A$2:$E$64,5,FALSE)</f>
        <v>Trsf</v>
      </c>
      <c r="S1767" s="1" t="s">
        <v>2223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up'!$A$2:$C$64,2,FALSE)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up'!$A$2:$C$64,3,FALSE)</f>
        <v>Cash</v>
      </c>
      <c r="J1768" s="5">
        <f>VLOOKUP(F1768,'Set up'!$A$2:$D$64,4,FALSE)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up'!$A$2:$E$64,5,FALSE)</f>
        <v>Trsf</v>
      </c>
      <c r="S1768" s="1" t="s">
        <v>2224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up'!$A$2:$C$64,2,FALSE)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up'!$A$2:$C$64,3,FALSE)</f>
        <v>Cash</v>
      </c>
      <c r="J1769" s="5">
        <f>VLOOKUP(F1769,'Set up'!$A$2:$D$64,4,FALSE)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up'!$A$2:$E$64,5,FALSE)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up'!$A$2:$C$64,2,FALSE)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up'!$A$2:$C$64,3,FALSE)</f>
        <v>Cash</v>
      </c>
      <c r="J1770" s="5">
        <f>VLOOKUP(F1770,'Set up'!$A$2:$D$64,4,FALSE)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up'!$A$2:$E$64,5,FALSE)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up'!$A$2:$C$64,2,FALSE)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up'!$A$2:$C$64,3,FALSE)</f>
        <v>Cash</v>
      </c>
      <c r="J1771" s="5">
        <f>VLOOKUP(F1771,'Set up'!$A$2:$D$64,4,FALSE)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up'!$A$2:$E$64,5,FALSE)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up'!$A$2:$C$64,2,FALSE)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up'!$A$2:$C$64,3,FALSE)</f>
        <v>Cash</v>
      </c>
      <c r="J1772" s="5">
        <f>VLOOKUP(F1772,'Set up'!$A$2:$D$64,4,FALSE)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up'!$A$2:$E$64,5,FALSE)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up'!$A$2:$C$64,2,FALSE)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up'!$A$2:$C$64,3,FALSE)</f>
        <v>Cash</v>
      </c>
      <c r="J1773" s="5">
        <f>VLOOKUP(F1773,'Set up'!$A$2:$D$64,4,FALSE)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up'!$A$2:$E$64,5,FALSE)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up'!$A$2:$C$64,2,FALSE)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up'!$A$2:$C$64,3,FALSE)</f>
        <v>Cash</v>
      </c>
      <c r="J1774" s="5">
        <f>VLOOKUP(F1774,'Set up'!$A$2:$D$64,4,FALSE)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up'!$A$2:$E$64,5,FALSE)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up'!$A$2:$C$64,2,FALSE)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up'!$A$2:$C$64,3,FALSE)</f>
        <v>Cash</v>
      </c>
      <c r="J1775" s="5">
        <f>VLOOKUP(F1775,'Set up'!$A$2:$D$64,4,FALSE)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up'!$A$2:$E$64,5,FALSE)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up'!$A$2:$C$64,2,FALSE)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up'!$A$2:$C$64,3,FALSE)</f>
        <v>Cash</v>
      </c>
      <c r="J1776" s="5">
        <f>VLOOKUP(F1776,'Set up'!$A$2:$D$64,4,FALSE)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up'!$A$2:$E$64,5,FALSE)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up'!$A$2:$C$64,2,FALSE)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up'!$A$2:$C$64,3,FALSE)</f>
        <v>Cash</v>
      </c>
      <c r="J1777" s="5">
        <f>VLOOKUP(F1777,'Set up'!$A$2:$D$64,4,FALSE)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up'!$A$2:$E$64,5,FALSE)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up'!$A$2:$C$64,2,FALSE)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up'!$A$2:$C$64,3,FALSE)</f>
        <v>Cash</v>
      </c>
      <c r="J1778" s="5">
        <f>VLOOKUP(F1778,'Set up'!$A$2:$D$64,4,FALSE)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up'!$A$2:$E$64,5,FALSE)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up'!$A$2:$C$64,2,FALSE)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up'!$A$2:$C$64,3,FALSE)</f>
        <v>Cash</v>
      </c>
      <c r="J1779" s="5">
        <f>VLOOKUP(F1779,'Set up'!$A$2:$D$64,4,FALSE)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up'!$A$2:$E$64,5,FALSE)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up'!$A$2:$C$64,2,FALSE)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up'!$A$2:$C$64,3,FALSE)</f>
        <v>Cash</v>
      </c>
      <c r="J1780" s="5">
        <f>VLOOKUP(F1780,'Set up'!$A$2:$D$64,4,FALSE)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up'!$A$2:$E$64,5,FALSE)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up'!$A$2:$C$64,2,FALSE)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up'!$A$2:$C$64,3,FALSE)</f>
        <v>Cash</v>
      </c>
      <c r="J1781" s="5">
        <f>VLOOKUP(F1781,'Set up'!$A$2:$D$64,4,FALSE)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up'!$A$2:$E$64,5,FALSE)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up'!$A$2:$C$64,2,FALSE)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up'!$A$2:$C$64,3,FALSE)</f>
        <v>Cash</v>
      </c>
      <c r="J1782" s="5">
        <f>VLOOKUP(F1782,'Set up'!$A$2:$D$64,4,FALSE)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up'!$A$2:$E$64,5,FALSE)</f>
        <v>Trsf</v>
      </c>
      <c r="S1782" s="1" t="s">
        <v>2470</v>
      </c>
    </row>
    <row r="1783" spans="1:19" ht="15" customHeight="1" x14ac:dyDescent="0.35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up'!$A$2:$C$64,2,FALSE)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up'!$A$2:$C$64,3,FALSE)</f>
        <v>Cash</v>
      </c>
      <c r="J1783" s="5">
        <f>VLOOKUP(F1783,'Set up'!$A$2:$D$64,4,FALSE)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up'!$A$2:$E$64,5,FALSE)</f>
        <v>Trsf</v>
      </c>
      <c r="S1783" s="1" t="s">
        <v>2471</v>
      </c>
    </row>
    <row r="1784" spans="1:19" ht="15" customHeight="1" x14ac:dyDescent="0.35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up'!$A$2:$C$64,2,FALSE)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up'!$A$2:$C$64,3,FALSE)</f>
        <v>Cash</v>
      </c>
      <c r="J1784" s="5">
        <f>VLOOKUP(F1784,'Set up'!$A$2:$D$64,4,FALSE)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up'!$A$2:$E$64,5,FALSE)</f>
        <v>Trsf</v>
      </c>
      <c r="S1784" s="1" t="s">
        <v>2472</v>
      </c>
    </row>
    <row r="1785" spans="1:19" ht="15" customHeight="1" x14ac:dyDescent="0.35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up'!$A$2:$C$64,2,FALSE)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up'!$A$2:$C$64,3,FALSE)</f>
        <v>Cash</v>
      </c>
      <c r="J1785" s="5">
        <f>VLOOKUP(F1785,'Set up'!$A$2:$D$64,4,FALSE)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up'!$A$2:$E$64,5,FALSE)</f>
        <v>Trsf</v>
      </c>
      <c r="S1785" s="1" t="s">
        <v>2473</v>
      </c>
    </row>
    <row r="1786" spans="1:19" ht="15" customHeight="1" x14ac:dyDescent="0.35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up'!$A$2:$C$64,2,FALSE)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up'!$A$2:$C$64,3,FALSE)</f>
        <v>Cash</v>
      </c>
      <c r="J1786" s="5">
        <f>VLOOKUP(F1786,'Set up'!$A$2:$D$64,4,FALSE)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up'!$A$2:$E$64,5,FALSE)</f>
        <v>Trsf</v>
      </c>
      <c r="S1786" s="1" t="s">
        <v>2474</v>
      </c>
    </row>
    <row r="1787" spans="1:19" ht="15" customHeight="1" x14ac:dyDescent="0.35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up'!$A$2:$C$64,2,FALSE)</f>
        <v>C00000013a</v>
      </c>
      <c r="F1787" s="1" t="s">
        <v>1453</v>
      </c>
      <c r="G1787" s="89" t="s">
        <v>1442</v>
      </c>
      <c r="H1787" s="5">
        <v>9</v>
      </c>
      <c r="I1787" s="5" t="str">
        <f>VLOOKUP(F1787,'Set up'!$A$2:$C$64,3,FALSE)</f>
        <v>Cash</v>
      </c>
      <c r="J1787" s="5">
        <f>VLOOKUP(F1787,'Set up'!$A$2:$D$64,4,FALSE)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up'!$A$2:$E$64,5,FALSE)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up'!$A$2:$C$64,2,FALSE)</f>
        <v>C00000013a</v>
      </c>
      <c r="F1788" s="1" t="s">
        <v>1453</v>
      </c>
      <c r="G1788" s="89" t="s">
        <v>1443</v>
      </c>
      <c r="H1788" s="5">
        <v>10</v>
      </c>
      <c r="I1788" s="5" t="str">
        <f>VLOOKUP(F1788,'Set up'!$A$2:$C$64,3,FALSE)</f>
        <v>Cash</v>
      </c>
      <c r="J1788" s="5">
        <f>VLOOKUP(F1788,'Set up'!$A$2:$D$64,4,FALSE)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up'!$A$2:$E$64,5,FALSE)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up'!$A$2:$C$64,2,FALSE)</f>
        <v>C00000013a</v>
      </c>
      <c r="F1789" s="1" t="s">
        <v>1453</v>
      </c>
      <c r="G1789" s="89" t="s">
        <v>1444</v>
      </c>
      <c r="H1789" s="5">
        <v>6</v>
      </c>
      <c r="I1789" s="5" t="str">
        <f>VLOOKUP(F1789,'Set up'!$A$2:$C$64,3,FALSE)</f>
        <v>Cash</v>
      </c>
      <c r="J1789" s="5">
        <f>VLOOKUP(F1789,'Set up'!$A$2:$D$64,4,FALSE)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up'!$A$2:$E$64,5,FALSE)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up'!$A$2:$C$64,2,FALSE)</f>
        <v>C00000013a</v>
      </c>
      <c r="F1790" s="1" t="s">
        <v>1453</v>
      </c>
      <c r="G1790" s="89" t="s">
        <v>1445</v>
      </c>
      <c r="H1790" s="5">
        <v>16</v>
      </c>
      <c r="I1790" s="5" t="str">
        <f>VLOOKUP(F1790,'Set up'!$A$2:$C$64,3,FALSE)</f>
        <v>Cash</v>
      </c>
      <c r="J1790" s="5">
        <f>VLOOKUP(F1790,'Set up'!$A$2:$D$64,4,FALSE)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up'!$A$2:$E$64,5,FALSE)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up'!$A$2:$C$64,2,FALSE)</f>
        <v>C00000013a</v>
      </c>
      <c r="F1791" s="1" t="s">
        <v>1453</v>
      </c>
      <c r="G1791" s="89" t="s">
        <v>1446</v>
      </c>
      <c r="H1791" s="5">
        <v>15</v>
      </c>
      <c r="I1791" s="5" t="str">
        <f>VLOOKUP(F1791,'Set up'!$A$2:$C$64,3,FALSE)</f>
        <v>Cash</v>
      </c>
      <c r="J1791" s="5">
        <f>VLOOKUP(F1791,'Set up'!$A$2:$D$64,4,FALSE)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up'!$A$2:$E$64,5,FALSE)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up'!$A$2:$C$64,2,FALSE)</f>
        <v>C00000013a</v>
      </c>
      <c r="F1792" s="1" t="s">
        <v>1453</v>
      </c>
      <c r="G1792" s="89" t="s">
        <v>1447</v>
      </c>
      <c r="H1792" s="5">
        <v>3</v>
      </c>
      <c r="I1792" s="5" t="str">
        <f>VLOOKUP(F1792,'Set up'!$A$2:$C$64,3,FALSE)</f>
        <v>Cash</v>
      </c>
      <c r="J1792" s="5">
        <f>VLOOKUP(F1792,'Set up'!$A$2:$D$64,4,FALSE)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up'!$A$2:$E$64,5,FALSE)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up'!$A$2:$C$64,2,FALSE)</f>
        <v>C00000013a</v>
      </c>
      <c r="F1793" s="1" t="s">
        <v>1453</v>
      </c>
      <c r="G1793" s="89" t="s">
        <v>1637</v>
      </c>
      <c r="H1793" s="5">
        <v>5</v>
      </c>
      <c r="I1793" s="5" t="str">
        <f>VLOOKUP(F1793,'Set up'!$A$2:$C$64,3,FALSE)</f>
        <v>Cash</v>
      </c>
      <c r="J1793" s="5">
        <f>VLOOKUP(F1793,'Set up'!$A$2:$D$64,4,FALSE)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up'!$A$2:$E$64,5,FALSE)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up'!$A$2:$C$64,2,FALSE)</f>
        <v>C00000013a</v>
      </c>
      <c r="F1794" s="1" t="s">
        <v>1453</v>
      </c>
      <c r="G1794" s="89" t="s">
        <v>1449</v>
      </c>
      <c r="H1794" s="5">
        <v>10</v>
      </c>
      <c r="I1794" s="5" t="str">
        <f>VLOOKUP(F1794,'Set up'!$A$2:$C$64,3,FALSE)</f>
        <v>Cash</v>
      </c>
      <c r="J1794" s="5">
        <f>VLOOKUP(F1794,'Set up'!$A$2:$D$64,4,FALSE)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up'!$A$2:$E$64,5,FALSE)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up'!$A$2:$C$64,2,FALSE)</f>
        <v>C00000013a</v>
      </c>
      <c r="F1795" s="1" t="s">
        <v>1453</v>
      </c>
      <c r="G1795" s="89" t="s">
        <v>1450</v>
      </c>
      <c r="H1795" s="5">
        <v>3</v>
      </c>
      <c r="I1795" s="5" t="str">
        <f>VLOOKUP(F1795,'Set up'!$A$2:$C$64,3,FALSE)</f>
        <v>Cash</v>
      </c>
      <c r="J1795" s="5">
        <f>VLOOKUP(F1795,'Set up'!$A$2:$D$64,4,FALSE)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up'!$A$2:$E$64,5,FALSE)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up'!$A$2:$C$64,2,FALSE)</f>
        <v>C00000013a</v>
      </c>
      <c r="F1796" s="1" t="s">
        <v>1453</v>
      </c>
      <c r="G1796" s="89" t="s">
        <v>1451</v>
      </c>
      <c r="H1796" s="5">
        <v>2</v>
      </c>
      <c r="I1796" s="5" t="str">
        <f>VLOOKUP(F1796,'Set up'!$A$2:$C$64,3,FALSE)</f>
        <v>Cash</v>
      </c>
      <c r="J1796" s="5">
        <f>VLOOKUP(F1796,'Set up'!$A$2:$D$64,4,FALSE)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up'!$A$2:$E$64,5,FALSE)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up'!$A$2:$C$64,2,FALSE)</f>
        <v>C00000013a</v>
      </c>
      <c r="F1797" s="1" t="s">
        <v>1453</v>
      </c>
      <c r="G1797" s="89" t="s">
        <v>1452</v>
      </c>
      <c r="H1797" s="5">
        <v>1</v>
      </c>
      <c r="I1797" s="5" t="str">
        <f>VLOOKUP(F1797,'Set up'!$A$2:$C$64,3,FALSE)</f>
        <v>Cash</v>
      </c>
      <c r="J1797" s="5">
        <f>VLOOKUP(F1797,'Set up'!$A$2:$D$64,4,FALSE)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up'!$A$2:$E$64,5,FALSE)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up'!$A$2:$C$64,2,FALSE)</f>
        <v>C00000013a</v>
      </c>
      <c r="F1798" s="1" t="s">
        <v>1453</v>
      </c>
      <c r="G1798" s="89" t="s">
        <v>1638</v>
      </c>
      <c r="H1798" s="5">
        <v>3</v>
      </c>
      <c r="I1798" s="5" t="str">
        <f>VLOOKUP(F1798,'Set up'!$A$2:$C$64,3,FALSE)</f>
        <v>Cash</v>
      </c>
      <c r="J1798" s="5">
        <f>VLOOKUP(F1798,'Set up'!$A$2:$D$64,4,FALSE)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up'!$A$2:$E$64,5,FALSE)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up'!$A$2:$C$64,2,FALSE)</f>
        <v>C00000013a</v>
      </c>
      <c r="F1799" s="1" t="s">
        <v>1453</v>
      </c>
      <c r="G1799" s="89" t="s">
        <v>1639</v>
      </c>
      <c r="H1799" s="5">
        <v>1</v>
      </c>
      <c r="I1799" s="5" t="str">
        <f>VLOOKUP(F1799,'Set up'!$A$2:$C$64,3,FALSE)</f>
        <v>Cash</v>
      </c>
      <c r="J1799" s="5">
        <f>VLOOKUP(F1799,'Set up'!$A$2:$D$64,4,FALSE)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up'!$A$2:$E$64,5,FALSE)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up'!$A$2:$C$64,2,FALSE)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up'!$A$2:$C$64,3,FALSE)</f>
        <v>30</v>
      </c>
      <c r="J1800" s="5">
        <f>VLOOKUP(F1800,'Set up'!$A$2:$D$64,4,FALSE)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up'!$A$2:$E$64,5,FALSE)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up'!$A$2:$C$64,2,FALSE)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up'!$A$2:$C$64,3,FALSE)</f>
        <v>30</v>
      </c>
      <c r="J1801" s="5">
        <f>VLOOKUP(F1801,'Set up'!$A$2:$D$64,4,FALSE)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up'!$A$2:$E$64,5,FALSE)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up'!$A$2:$C$64,2,FALSE)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up'!$A$2:$C$64,3,FALSE)</f>
        <v>30</v>
      </c>
      <c r="J1802" s="5">
        <f>VLOOKUP(F1802,'Set up'!$A$2:$D$64,4,FALSE)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up'!$A$2:$E$64,5,FALSE)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up'!$A$2:$C$64,2,FALSE)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up'!$A$2:$C$64,3,FALSE)</f>
        <v>30</v>
      </c>
      <c r="J1803" s="5">
        <f>VLOOKUP(F1803,'Set up'!$A$2:$D$64,4,FALSE)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up'!$A$2:$E$64,5,FALSE)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up'!$A$2:$C$64,2,FALSE)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up'!$A$2:$C$64,3,FALSE)</f>
        <v>30</v>
      </c>
      <c r="J1804" s="5">
        <f>VLOOKUP(F1804,'Set up'!$A$2:$D$64,4,FALSE)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up'!$A$2:$E$64,5,FALSE)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up'!$A$2:$C$64,2,FALSE)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up'!$A$2:$C$64,3,FALSE)</f>
        <v>30</v>
      </c>
      <c r="J1805" s="5">
        <f>VLOOKUP(F1805,'Set up'!$A$2:$D$64,4,FALSE)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up'!$A$2:$E$64,5,FALSE)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up'!$A$2:$C$64,2,FALSE)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up'!$A$2:$C$64,3,FALSE)</f>
        <v>30</v>
      </c>
      <c r="J1806" s="5">
        <f>VLOOKUP(F1806,'Set up'!$A$2:$D$64,4,FALSE)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up'!$A$2:$E$64,5,FALSE)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up'!$A$2:$C$64,2,FALSE)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up'!$A$2:$C$64,3,FALSE)</f>
        <v>30</v>
      </c>
      <c r="J1807" s="5">
        <f>VLOOKUP(F1807,'Set up'!$A$2:$D$64,4,FALSE)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up'!$A$2:$E$64,5,FALSE)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up'!$A$2:$C$64,2,FALSE)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up'!$A$2:$C$64,3,FALSE)</f>
        <v>Cash</v>
      </c>
      <c r="J1808" s="5">
        <f>VLOOKUP(F1808,'Set up'!$A$2:$D$64,4,FALSE)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up'!$A$2:$E$64,5,FALSE)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up'!$A$2:$C$64,2,FALSE)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up'!$A$2:$C$64,3,FALSE)</f>
        <v>Cash</v>
      </c>
      <c r="J1809" s="5">
        <f>VLOOKUP(F1809,'Set up'!$A$2:$D$64,4,FALSE)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up'!$A$2:$E$64,5,FALSE)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up'!$A$2:$C$64,2,FALSE)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up'!$A$2:$C$64,3,FALSE)</f>
        <v>Cash</v>
      </c>
      <c r="J1810" s="5">
        <f>VLOOKUP(F1810,'Set up'!$A$2:$D$64,4,FALSE)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up'!$A$2:$E$64,5,FALSE)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up'!$A$2:$C$64,2,FALSE)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up'!$A$2:$C$64,3,FALSE)</f>
        <v>Cash</v>
      </c>
      <c r="J1811" s="5">
        <f>VLOOKUP(F1811,'Set up'!$A$2:$D$64,4,FALSE)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up'!$A$2:$E$64,5,FALSE)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up'!$A$2:$C$64,2,FALSE)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up'!$A$2:$C$64,3,FALSE)</f>
        <v>30</v>
      </c>
      <c r="J1812" s="5">
        <f>VLOOKUP(F1812,'Set up'!$A$2:$D$64,4,FALSE)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up'!$A$2:$E$64,5,FALSE)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up'!$A$2:$C$64,2,FALSE)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up'!$A$2:$C$64,3,FALSE)</f>
        <v>Cash</v>
      </c>
      <c r="J1813" s="5">
        <f>VLOOKUP(F1813,'Set up'!$A$2:$D$64,4,FALSE)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up'!$A$2:$E$64,5,FALSE)</f>
        <v>PD Chq</v>
      </c>
      <c r="S1813" s="1" t="s">
        <v>2258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up'!$A$2:$C$64,2,FALSE)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up'!$A$2:$C$64,3,FALSE)</f>
        <v>Cash</v>
      </c>
      <c r="J1814" s="5">
        <f>VLOOKUP(F1814,'Set up'!$A$2:$D$64,4,FALSE)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up'!$A$2:$E$64,5,FALSE)</f>
        <v>PD Chq</v>
      </c>
      <c r="S1814" s="1" t="s">
        <v>2258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up'!$A$2:$C$64,2,FALSE)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up'!$A$2:$C$64,3,FALSE)</f>
        <v>Cash</v>
      </c>
      <c r="J1815" s="5">
        <f>VLOOKUP(F1815,'Set up'!$A$2:$D$64,4,FALSE)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up'!$A$2:$E$64,5,FALSE)</f>
        <v>PD Chq</v>
      </c>
      <c r="S1815" s="1" t="s">
        <v>2258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up'!$A$2:$C$64,2,FALSE)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up'!$A$2:$C$64,3,FALSE)</f>
        <v>Cash</v>
      </c>
      <c r="J1816" s="5">
        <f>VLOOKUP(F1816,'Set up'!$A$2:$D$64,4,FALSE)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up'!$A$2:$E$64,5,FALSE)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up'!$A$2:$C$64,2,FALSE)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up'!$A$2:$C$64,3,FALSE)</f>
        <v>Cash</v>
      </c>
      <c r="J1817" s="5">
        <f>VLOOKUP(F1817,'Set up'!$A$2:$D$64,4,FALSE)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up'!$A$2:$E$64,5,FALSE)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up'!$A$2:$C$64,2,FALSE)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up'!$A$2:$C$64,3,FALSE)</f>
        <v>Cash</v>
      </c>
      <c r="J1818" s="5">
        <f>VLOOKUP(F1818,'Set up'!$A$2:$D$64,4,FALSE)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up'!$A$2:$E$64,5,FALSE)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up'!$A$2:$C$64,2,FALSE)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up'!$A$2:$C$64,3,FALSE)</f>
        <v>Cash</v>
      </c>
      <c r="J1819" s="5">
        <f>VLOOKUP(F1819,'Set up'!$A$2:$D$64,4,FALSE)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up'!$A$2:$E$64,5,FALSE)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up'!$A$2:$C$64,2,FALSE)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up'!$A$2:$C$64,3,FALSE)</f>
        <v>Cash</v>
      </c>
      <c r="J1820" s="5">
        <f>VLOOKUP(F1820,'Set up'!$A$2:$D$64,4,FALSE)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up'!$A$2:$E$64,5,FALSE)</f>
        <v>Trsf</v>
      </c>
      <c r="S1820" s="1" t="s">
        <v>2330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up'!$A$2:$C$64,2,FALSE)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up'!$A$2:$C$64,3,FALSE)</f>
        <v>Cash</v>
      </c>
      <c r="J1821" s="5">
        <f>VLOOKUP(F1821,'Set up'!$A$2:$D$64,4,FALSE)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up'!$A$2:$E$64,5,FALSE)</f>
        <v>Trsf</v>
      </c>
      <c r="S1821" s="1" t="s">
        <v>2331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up'!$A$2:$C$64,2,FALSE)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up'!$A$2:$C$64,3,FALSE)</f>
        <v>Cash</v>
      </c>
      <c r="J1822" s="5">
        <f>VLOOKUP(F1822,'Set up'!$A$2:$D$64,4,FALSE)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up'!$A$2:$E$64,5,FALSE)</f>
        <v>Trsf</v>
      </c>
      <c r="S1822" s="1" t="s">
        <v>2332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up'!$A$2:$C$64,2,FALSE)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up'!$A$2:$C$64,3,FALSE)</f>
        <v>Cash</v>
      </c>
      <c r="J1823" s="5">
        <f>VLOOKUP(F1823,'Set up'!$A$2:$D$64,4,FALSE)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up'!$A$2:$E$64,5,FALSE)</f>
        <v>Trsf</v>
      </c>
      <c r="S1823" s="1" t="s">
        <v>2333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up'!$A$2:$C$64,2,FALSE)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up'!$A$2:$C$64,3,FALSE)</f>
        <v>Cash</v>
      </c>
      <c r="J1824" s="5">
        <f>VLOOKUP(F1824,'Set up'!$A$2:$D$64,4,FALSE)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up'!$A$2:$E$64,5,FALSE)</f>
        <v>Trsf</v>
      </c>
      <c r="S1824" s="1" t="s">
        <v>2334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up'!$A$2:$C$64,2,FALSE)</f>
        <v>C00000013a</v>
      </c>
      <c r="F1825" s="1" t="s">
        <v>1453</v>
      </c>
      <c r="G1825" s="95" t="s">
        <v>1653</v>
      </c>
      <c r="H1825" s="5">
        <v>1</v>
      </c>
      <c r="I1825" s="5" t="str">
        <f>VLOOKUP(F1825,'Set up'!$A$2:$C$64,3,FALSE)</f>
        <v>Cash</v>
      </c>
      <c r="J1825" s="5">
        <f>VLOOKUP(F1825,'Set up'!$A$2:$D$64,4,FALSE)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up'!$A$2:$E$64,5,FALSE)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up'!$A$2:$C$64,2,FALSE)</f>
        <v>C00000013a</v>
      </c>
      <c r="F1826" s="1" t="s">
        <v>1453</v>
      </c>
      <c r="G1826" s="90" t="s">
        <v>1060</v>
      </c>
      <c r="H1826" s="5">
        <v>1</v>
      </c>
      <c r="I1826" s="5" t="str">
        <f>VLOOKUP(F1826,'Set up'!$A$2:$C$64,3,FALSE)</f>
        <v>Cash</v>
      </c>
      <c r="J1826" s="5">
        <f>VLOOKUP(F1826,'Set up'!$A$2:$D$64,4,FALSE)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up'!$A$2:$E$64,5,FALSE)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up'!$A$2:$C$64,2,FALSE)</f>
        <v>C00000013a</v>
      </c>
      <c r="F1827" s="1" t="s">
        <v>1453</v>
      </c>
      <c r="G1827" s="90" t="s">
        <v>1654</v>
      </c>
      <c r="H1827" s="5">
        <v>1</v>
      </c>
      <c r="I1827" s="5" t="str">
        <f>VLOOKUP(F1827,'Set up'!$A$2:$C$64,3,FALSE)</f>
        <v>Cash</v>
      </c>
      <c r="J1827" s="5">
        <f>VLOOKUP(F1827,'Set up'!$A$2:$D$64,4,FALSE)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up'!$A$2:$E$64,5,FALSE)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up'!$A$2:$C$64,2,FALSE)</f>
        <v>C00000013a</v>
      </c>
      <c r="F1828" s="1" t="s">
        <v>1453</v>
      </c>
      <c r="G1828" s="90" t="s">
        <v>1655</v>
      </c>
      <c r="H1828" s="5">
        <v>5</v>
      </c>
      <c r="I1828" s="5" t="str">
        <f>VLOOKUP(F1828,'Set up'!$A$2:$C$64,3,FALSE)</f>
        <v>Cash</v>
      </c>
      <c r="J1828" s="5">
        <f>VLOOKUP(F1828,'Set up'!$A$2:$D$64,4,FALSE)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up'!$A$2:$E$64,5,FALSE)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up'!$A$2:$C$64,2,FALSE)</f>
        <v>C00000013a</v>
      </c>
      <c r="F1829" s="1" t="s">
        <v>1453</v>
      </c>
      <c r="G1829" s="90" t="s">
        <v>1656</v>
      </c>
      <c r="H1829" s="5">
        <v>5</v>
      </c>
      <c r="I1829" s="5" t="str">
        <f>VLOOKUP(F1829,'Set up'!$A$2:$C$64,3,FALSE)</f>
        <v>Cash</v>
      </c>
      <c r="J1829" s="5">
        <f>VLOOKUP(F1829,'Set up'!$A$2:$D$64,4,FALSE)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up'!$A$2:$E$64,5,FALSE)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up'!$A$2:$C$64,2,FALSE)</f>
        <v>C00000013a</v>
      </c>
      <c r="F1830" s="1" t="s">
        <v>1453</v>
      </c>
      <c r="G1830" s="90" t="s">
        <v>1118</v>
      </c>
      <c r="H1830" s="5">
        <v>1</v>
      </c>
      <c r="I1830" s="5" t="str">
        <f>VLOOKUP(F1830,'Set up'!$A$2:$C$64,3,FALSE)</f>
        <v>Cash</v>
      </c>
      <c r="J1830" s="5">
        <f>VLOOKUP(F1830,'Set up'!$A$2:$D$64,4,FALSE)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up'!$A$2:$E$64,5,FALSE)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up'!$A$2:$C$64,2,FALSE)</f>
        <v>C00000013a</v>
      </c>
      <c r="F1831" s="1" t="s">
        <v>1453</v>
      </c>
      <c r="G1831" s="108" t="s">
        <v>1657</v>
      </c>
      <c r="H1831" s="5">
        <v>1</v>
      </c>
      <c r="I1831" s="5" t="str">
        <f>VLOOKUP(F1831,'Set up'!$A$2:$C$64,3,FALSE)</f>
        <v>Cash</v>
      </c>
      <c r="J1831" s="5">
        <f>VLOOKUP(F1831,'Set up'!$A$2:$D$64,4,FALSE)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up'!$A$2:$E$64,5,FALSE)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up'!$A$2:$C$64,2,FALSE)</f>
        <v>C00000013a</v>
      </c>
      <c r="F1832" s="1" t="s">
        <v>1453</v>
      </c>
      <c r="G1832" s="99" t="s">
        <v>1658</v>
      </c>
      <c r="H1832" s="5">
        <v>1</v>
      </c>
      <c r="I1832" s="5" t="str">
        <f>VLOOKUP(F1832,'Set up'!$A$2:$C$64,3,FALSE)</f>
        <v>Cash</v>
      </c>
      <c r="J1832" s="5">
        <f>VLOOKUP(F1832,'Set up'!$A$2:$D$64,4,FALSE)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up'!$A$2:$E$64,5,FALSE)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up'!$A$2:$C$64,2,FALSE)</f>
        <v>C00000013a</v>
      </c>
      <c r="F1833" s="1" t="s">
        <v>1453</v>
      </c>
      <c r="G1833" s="99" t="s">
        <v>1659</v>
      </c>
      <c r="H1833" s="5">
        <v>1</v>
      </c>
      <c r="I1833" s="5" t="str">
        <f>VLOOKUP(F1833,'Set up'!$A$2:$C$64,3,FALSE)</f>
        <v>Cash</v>
      </c>
      <c r="J1833" s="5">
        <f>VLOOKUP(F1833,'Set up'!$A$2:$D$64,4,FALSE)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up'!$A$2:$E$64,5,FALSE)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up'!$A$2:$C$64,2,FALSE)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up'!$A$2:$C$64,3,FALSE)</f>
        <v>Cash</v>
      </c>
      <c r="J1834" s="5">
        <f>VLOOKUP(F1834,'Set up'!$A$2:$D$64,4,FALSE)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up'!$A$2:$E$64,5,FALSE)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up'!$A$2:$C$64,2,FALSE)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up'!$A$2:$C$64,3,FALSE)</f>
        <v>Cash</v>
      </c>
      <c r="J1835" s="5">
        <f>VLOOKUP(F1835,'Set up'!$A$2:$D$64,4,FALSE)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up'!$A$2:$E$64,5,FALSE)</f>
        <v>Trsf</v>
      </c>
      <c r="S1835" s="118" t="s">
        <v>1749</v>
      </c>
    </row>
    <row r="1836" spans="1:19" ht="15" customHeight="1" x14ac:dyDescent="0.35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up'!$A$2:$C$64,2,FALSE)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up'!$A$2:$C$64,3,FALSE)</f>
        <v>Cash</v>
      </c>
      <c r="J1836" s="5">
        <f>VLOOKUP(F1836,'Set up'!$A$2:$D$64,4,FALSE)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up'!$A$2:$E$64,5,FALSE)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up'!$A$2:$C$64,2,FALSE)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up'!$A$2:$C$64,3,FALSE)</f>
        <v>Cash</v>
      </c>
      <c r="J1837" s="5">
        <f>VLOOKUP(F1837,'Set up'!$A$2:$D$64,4,FALSE)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up'!$A$2:$E$64,5,FALSE)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up'!$A$2:$C$64,2,FALSE)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up'!$A$2:$C$64,3,FALSE)</f>
        <v>Cash</v>
      </c>
      <c r="J1838" s="5">
        <f>VLOOKUP(F1838,'Set up'!$A$2:$D$64,4,FALSE)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up'!$A$2:$E$64,5,FALSE)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up'!$A$2:$C$64,2,FALSE)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up'!$A$2:$C$64,3,FALSE)</f>
        <v>Cash</v>
      </c>
      <c r="J1839" s="5">
        <f>VLOOKUP(F1839,'Set up'!$A$2:$D$64,4,FALSE)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up'!$A$2:$E$64,5,FALSE)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up'!$A$2:$C$64,2,FALSE)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up'!$A$2:$C$64,3,FALSE)</f>
        <v>Cash</v>
      </c>
      <c r="J1840" s="5">
        <f>VLOOKUP(F1840,'Set up'!$A$2:$D$64,4,FALSE)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up'!$A$2:$E$64,5,FALSE)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up'!$A$2:$C$64,2,FALSE)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up'!$A$2:$C$64,3,FALSE)</f>
        <v>Cash</v>
      </c>
      <c r="J1841" s="5">
        <f>VLOOKUP(F1841,'Set up'!$A$2:$D$64,4,FALSE)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up'!$A$2:$E$64,5,FALSE)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up'!$A$2:$C$64,2,FALSE)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up'!$A$2:$C$64,3,FALSE)</f>
        <v>Cash</v>
      </c>
      <c r="J1842" s="5">
        <f>VLOOKUP(F1842,'Set up'!$A$2:$D$64,4,FALSE)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up'!$A$2:$E$64,5,FALSE)</f>
        <v>PD Chq</v>
      </c>
      <c r="S1842" s="1" t="s">
        <v>2261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up'!$A$2:$C$64,2,FALSE)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up'!$A$2:$C$64,3,FALSE)</f>
        <v>Cash</v>
      </c>
      <c r="J1843" s="5">
        <f>VLOOKUP(F1843,'Set up'!$A$2:$D$64,4,FALSE)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up'!$A$2:$E$64,5,FALSE)</f>
        <v>PD Chq</v>
      </c>
      <c r="S1843" s="1" t="s">
        <v>2261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up'!$A$2:$C$64,2,FALSE)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up'!$A$2:$C$64,3,FALSE)</f>
        <v>Cash</v>
      </c>
      <c r="J1844" s="5">
        <f>VLOOKUP(F1844,'Set up'!$A$2:$D$64,4,FALSE)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up'!$A$2:$E$64,5,FALSE)</f>
        <v>PD Chq</v>
      </c>
      <c r="S1844" s="1" t="s">
        <v>2261</v>
      </c>
    </row>
    <row r="1845" spans="1:19" ht="15" customHeight="1" x14ac:dyDescent="0.35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up'!$A$2:$C$64,2,FALSE)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up'!$A$2:$C$64,3,FALSE)</f>
        <v>60</v>
      </c>
      <c r="J1845" s="5">
        <f>VLOOKUP(F1845,'Set up'!$A$2:$D$64,4,FALSE)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up'!$A$2:$E$64,5,FALSE)</f>
        <v>Chq</v>
      </c>
      <c r="S1845" s="1" t="s">
        <v>2254</v>
      </c>
    </row>
    <row r="1846" spans="1:19" ht="15" customHeight="1" x14ac:dyDescent="0.35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up'!$A$2:$C$64,2,FALSE)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up'!$A$2:$C$64,3,FALSE)</f>
        <v>Cash</v>
      </c>
      <c r="J1846" s="5">
        <f>VLOOKUP(F1846,'Set up'!$A$2:$D$64,4,FALSE)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up'!$A$2:$E$64,5,FALSE)</f>
        <v>Trsf</v>
      </c>
      <c r="S1846" s="1" t="s">
        <v>2475</v>
      </c>
    </row>
    <row r="1847" spans="1:19" ht="15" customHeight="1" x14ac:dyDescent="0.35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up'!$A$2:$C$64,2,FALSE)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up'!$A$2:$C$64,3,FALSE)</f>
        <v>Cash</v>
      </c>
      <c r="J1847" s="5">
        <f>VLOOKUP(F1847,'Set up'!$A$2:$D$64,4,FALSE)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up'!$A$2:$E$64,5,FALSE)</f>
        <v>Trsf</v>
      </c>
      <c r="S1847" s="1" t="s">
        <v>2476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up'!$A$2:$C$64,2,FALSE)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up'!$A$2:$C$64,3,FALSE)</f>
        <v>Cash</v>
      </c>
      <c r="J1848" s="5">
        <f>VLOOKUP(F1848,'Set up'!$A$2:$D$64,4,FALSE)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up'!$A$2:$E$64,5,FALSE)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up'!$A$2:$C$64,2,FALSE)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up'!$A$2:$C$64,3,FALSE)</f>
        <v>Cash</v>
      </c>
      <c r="J1849" s="5">
        <f>VLOOKUP(F1849,'Set up'!$A$2:$D$64,4,FALSE)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up'!$A$2:$E$64,5,FALSE)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up'!$A$2:$C$64,2,FALSE)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up'!$A$2:$C$64,3,FALSE)</f>
        <v>Cash</v>
      </c>
      <c r="J1850" s="5">
        <f>VLOOKUP(F1850,'Set up'!$A$2:$D$64,4,FALSE)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up'!$A$2:$E$64,5,FALSE)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up'!$A$2:$C$64,2,FALSE)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up'!$A$2:$C$64,3,FALSE)</f>
        <v>Cash</v>
      </c>
      <c r="J1851" s="5">
        <f>VLOOKUP(F1851,'Set up'!$A$2:$D$64,4,FALSE)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up'!$A$2:$E$64,5,FALSE)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up'!$A$2:$C$64,2,FALSE)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up'!$A$2:$C$64,3,FALSE)</f>
        <v>Cash</v>
      </c>
      <c r="J1852" s="5">
        <f>VLOOKUP(F1852,'Set up'!$A$2:$D$64,4,FALSE)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up'!$A$2:$E$64,5,FALSE)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up'!$A$2:$C$64,2,FALSE)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up'!$A$2:$C$64,3,FALSE)</f>
        <v>Cash</v>
      </c>
      <c r="J1853" s="5">
        <f>VLOOKUP(F1853,'Set up'!$A$2:$D$64,4,FALSE)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up'!$A$2:$E$64,5,FALSE)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up'!$A$2:$C$64,2,FALSE)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up'!$A$2:$C$64,3,FALSE)</f>
        <v>Cash</v>
      </c>
      <c r="J1854" s="5">
        <f>VLOOKUP(F1854,'Set up'!$A$2:$D$64,4,FALSE)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up'!$A$2:$E$64,5,FALSE)</f>
        <v>Trsf</v>
      </c>
      <c r="S1854" s="1" t="s">
        <v>2244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up'!$A$2:$C$64,2,FALSE)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up'!$A$2:$C$64,3,FALSE)</f>
        <v>Cash</v>
      </c>
      <c r="J1855" s="5">
        <f>VLOOKUP(F1855,'Set up'!$A$2:$D$64,4,FALSE)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up'!$A$2:$E$64,5,FALSE)</f>
        <v>Trsf</v>
      </c>
      <c r="S1855" s="1" t="s">
        <v>2892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up'!$A$2:$C$64,2,FALSE)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up'!$A$2:$C$64,3,FALSE)</f>
        <v>Cash</v>
      </c>
      <c r="J1856" s="5">
        <f>VLOOKUP(F1856,'Set up'!$A$2:$D$64,4,FALSE)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up'!$A$2:$E$64,5,FALSE)</f>
        <v>Trsf</v>
      </c>
      <c r="S1856" s="1" t="s">
        <v>2893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up'!$A$2:$C$64,2,FALSE)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up'!$A$2:$C$64,3,FALSE)</f>
        <v>Cash</v>
      </c>
      <c r="J1857" s="5">
        <f>VLOOKUP(F1857,'Set up'!$A$2:$D$64,4,FALSE)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up'!$A$2:$E$64,5,FALSE)</f>
        <v>Trsf</v>
      </c>
      <c r="S1857" s="1" t="s">
        <v>2894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up'!$A$2:$C$64,2,FALSE)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up'!$A$2:$C$64,3,FALSE)</f>
        <v>Cash</v>
      </c>
      <c r="J1858" s="5">
        <f>VLOOKUP(F1858,'Set up'!$A$2:$D$64,4,FALSE)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up'!$A$2:$E$64,5,FALSE)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up'!$A$2:$C$64,2,FALSE)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up'!$A$2:$C$64,3,FALSE)</f>
        <v>Cash</v>
      </c>
      <c r="J1859" s="5">
        <f>VLOOKUP(F1859,'Set up'!$A$2:$D$64,4,FALSE)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up'!$A$2:$E$64,5,FALSE)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up'!$A$2:$C$64,2,FALSE)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up'!$A$2:$C$64,3,FALSE)</f>
        <v>Cash</v>
      </c>
      <c r="J1860" s="5">
        <f>VLOOKUP(F1860,'Set up'!$A$2:$D$64,4,FALSE)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up'!$A$2:$E$64,5,FALSE)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up'!$A$2:$C$64,2,FALSE)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up'!$A$2:$C$64,3,FALSE)</f>
        <v>Cash</v>
      </c>
      <c r="J1861" s="5">
        <f>VLOOKUP(F1861,'Set up'!$A$2:$D$64,4,FALSE)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up'!$A$2:$E$64,5,FALSE)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up'!$A$2:$C$64,2,FALSE)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up'!$A$2:$C$64,3,FALSE)</f>
        <v>Cash</v>
      </c>
      <c r="J1862" s="5">
        <f>VLOOKUP(F1862,'Set up'!$A$2:$D$64,4,FALSE)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up'!$A$2:$E$64,5,FALSE)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up'!$A$2:$C$64,2,FALSE)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up'!$A$2:$C$64,3,FALSE)</f>
        <v>Cash</v>
      </c>
      <c r="J1863" s="5">
        <f>VLOOKUP(F1863,'Set up'!$A$2:$D$64,4,FALSE)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up'!$A$2:$E$64,5,FALSE)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up'!$A$2:$C$64,2,FALSE)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up'!$A$2:$C$64,3,FALSE)</f>
        <v>120</v>
      </c>
      <c r="J1864" s="5">
        <f>VLOOKUP(F1864,'Set up'!$A$2:$D$64,4,FALSE)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up'!$A$2:$E$64,5,FALSE)</f>
        <v>Trsf</v>
      </c>
      <c r="S1864" s="1" t="s">
        <v>2255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up'!$A$2:$C$64,2,FALSE)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up'!$A$2:$C$64,3,FALSE)</f>
        <v>120</v>
      </c>
      <c r="J1865" s="5">
        <f>VLOOKUP(F1865,'Set up'!$A$2:$D$64,4,FALSE)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up'!$A$2:$E$64,5,FALSE)</f>
        <v>Trsf</v>
      </c>
      <c r="S1865" s="1" t="s">
        <v>2255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up'!$A$2:$C$64,2,FALSE)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up'!$A$2:$C$64,3,FALSE)</f>
        <v>120</v>
      </c>
      <c r="J1866" s="5">
        <f>VLOOKUP(F1866,'Set up'!$A$2:$D$64,4,FALSE)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up'!$A$2:$E$64,5,FALSE)</f>
        <v>Trsf</v>
      </c>
      <c r="S1866" s="1" t="s">
        <v>2255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up'!$A$2:$C$64,2,FALSE)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up'!$A$2:$C$64,3,FALSE)</f>
        <v>120</v>
      </c>
      <c r="J1867" s="5">
        <f>VLOOKUP(F1867,'Set up'!$A$2:$D$64,4,FALSE)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up'!$A$2:$E$64,5,FALSE)</f>
        <v>Trsf</v>
      </c>
      <c r="S1867" s="1" t="s">
        <v>2255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up'!$A$2:$C$64,2,FALSE)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up'!$A$2:$C$64,3,FALSE)</f>
        <v>120</v>
      </c>
      <c r="J1868" s="5">
        <f>VLOOKUP(F1868,'Set up'!$A$2:$D$64,4,FALSE)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up'!$A$2:$E$64,5,FALSE)</f>
        <v>Trsf</v>
      </c>
      <c r="S1868" s="1" t="s">
        <v>2255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up'!$A$2:$C$64,2,FALSE)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up'!$A$2:$C$64,3,FALSE)</f>
        <v>120</v>
      </c>
      <c r="J1869" s="5">
        <f>VLOOKUP(F1869,'Set up'!$A$2:$D$64,4,FALSE)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up'!$A$2:$E$64,5,FALSE)</f>
        <v>Trsf</v>
      </c>
      <c r="S1869" s="1" t="s">
        <v>2255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up'!$A$2:$C$64,2,FALSE)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up'!$A$2:$C$64,3,FALSE)</f>
        <v>Cash</v>
      </c>
      <c r="J1870" s="5">
        <f>VLOOKUP(F1870,'Set up'!$A$2:$D$64,4,FALSE)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up'!$A$2:$E$64,5,FALSE)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up'!$A$2:$C$64,2,FALSE)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up'!$A$2:$C$64,3,FALSE)</f>
        <v>Cash</v>
      </c>
      <c r="J1871" s="5">
        <f>VLOOKUP(F1871,'Set up'!$A$2:$D$64,4,FALSE)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up'!$A$2:$E$64,5,FALSE)</f>
        <v>PD Chq</v>
      </c>
      <c r="S1871" s="1" t="s">
        <v>2305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up'!$A$2:$C$64,2,FALSE)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up'!$A$2:$C$64,3,FALSE)</f>
        <v>Cash</v>
      </c>
      <c r="J1872" s="5">
        <f>VLOOKUP(F1872,'Set up'!$A$2:$D$64,4,FALSE)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up'!$A$2:$E$64,5,FALSE)</f>
        <v>PD Chq</v>
      </c>
      <c r="S1872" s="1" t="s">
        <v>2305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up'!$A$2:$C$64,2,FALSE)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up'!$A$2:$C$64,3,FALSE)</f>
        <v>Cash</v>
      </c>
      <c r="J1873" s="5">
        <f>VLOOKUP(F1873,'Set up'!$A$2:$D$64,4,FALSE)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up'!$A$2:$E$64,5,FALSE)</f>
        <v>PD Chq</v>
      </c>
      <c r="S1873" s="1" t="s">
        <v>2305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up'!$A$2:$C$64,2,FALSE)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up'!$A$2:$C$64,3,FALSE)</f>
        <v>30</v>
      </c>
      <c r="J1874" s="5">
        <f>VLOOKUP(F1874,'Set up'!$A$2:$D$64,4,FALSE)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up'!$A$2:$E$64,5,FALSE)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up'!$A$2:$C$64,2,FALSE)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up'!$A$2:$C$64,3,FALSE)</f>
        <v>Cash</v>
      </c>
      <c r="J1875" s="5">
        <f>VLOOKUP(F1875,'Set up'!$A$2:$D$64,4,FALSE)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up'!$A$2:$E$64,5,FALSE)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up'!$A$2:$C$64,2,FALSE)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up'!$A$2:$C$64,3,FALSE)</f>
        <v>Cash</v>
      </c>
      <c r="J1876" s="5">
        <f>VLOOKUP(F1876,'Set up'!$A$2:$D$64,4,FALSE)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up'!$A$2:$E$64,5,FALSE)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up'!$A$2:$C$64,2,FALSE)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up'!$A$2:$C$64,3,FALSE)</f>
        <v>Cash</v>
      </c>
      <c r="J1877" s="5">
        <f>VLOOKUP(F1877,'Set up'!$A$2:$D$64,4,FALSE)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up'!$A$2:$E$64,5,FALSE)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up'!$A$2:$C$64,2,FALSE)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up'!$A$2:$C$64,3,FALSE)</f>
        <v>Cash</v>
      </c>
      <c r="J1878" s="5">
        <f>VLOOKUP(F1878,'Set up'!$A$2:$D$64,4,FALSE)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up'!$A$2:$E$64,5,FALSE)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up'!$A$2:$C$64,2,FALSE)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up'!$A$2:$C$64,3,FALSE)</f>
        <v>Cash</v>
      </c>
      <c r="J1879" s="5">
        <f>VLOOKUP(F1879,'Set up'!$A$2:$D$64,4,FALSE)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up'!$A$2:$E$64,5,FALSE)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up'!$A$2:$C$64,2,FALSE)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up'!$A$2:$C$64,3,FALSE)</f>
        <v>Cash</v>
      </c>
      <c r="J1880" s="5">
        <f>VLOOKUP(F1880,'Set up'!$A$2:$D$64,4,FALSE)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up'!$A$2:$E$64,5,FALSE)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up'!$A$2:$C$64,2,FALSE)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up'!$A$2:$C$64,3,FALSE)</f>
        <v>Cash</v>
      </c>
      <c r="J1881" s="5">
        <f>VLOOKUP(F1881,'Set up'!$A$2:$D$64,4,FALSE)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up'!$A$2:$E$64,5,FALSE)</f>
        <v>PD Chq</v>
      </c>
      <c r="S1881" s="1" t="s">
        <v>2304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up'!$A$2:$C$64,2,FALSE)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up'!$A$2:$C$64,3,FALSE)</f>
        <v>Cash</v>
      </c>
      <c r="J1882" s="5">
        <f>VLOOKUP(F1882,'Set up'!$A$2:$D$64,4,FALSE)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up'!$A$2:$E$64,5,FALSE)</f>
        <v>PD Chq</v>
      </c>
      <c r="S1882" s="1" t="s">
        <v>2304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up'!$A$2:$C$64,2,FALSE)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up'!$A$2:$C$64,3,FALSE)</f>
        <v>Cash</v>
      </c>
      <c r="J1883" s="5">
        <f>VLOOKUP(F1883,'Set up'!$A$2:$D$64,4,FALSE)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up'!$A$2:$E$64,5,FALSE)</f>
        <v>PD Chq</v>
      </c>
      <c r="S1883" s="1" t="s">
        <v>2304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up'!$A$2:$C$64,2,FALSE)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up'!$A$2:$C$64,3,FALSE)</f>
        <v>Cash</v>
      </c>
      <c r="J1884" s="5">
        <f>VLOOKUP(F1884,'Set up'!$A$2:$D$64,4,FALSE)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up'!$A$2:$E$64,5,FALSE)</f>
        <v>PD Chq</v>
      </c>
      <c r="S1884" s="1" t="s">
        <v>2304</v>
      </c>
    </row>
    <row r="1885" spans="1:19" ht="15" customHeight="1" x14ac:dyDescent="0.35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up'!$A$2:$C$64,2,FALSE)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up'!$A$2:$C$64,3,FALSE)</f>
        <v>Cash</v>
      </c>
      <c r="J1885" s="5">
        <f>VLOOKUP(F1885,'Set up'!$A$2:$D$64,4,FALSE)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up'!$A$2:$E$64,5,FALSE)</f>
        <v>Trsf</v>
      </c>
      <c r="S1885" s="1" t="s">
        <v>2373</v>
      </c>
    </row>
    <row r="1886" spans="1:19" ht="15" customHeight="1" x14ac:dyDescent="0.35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up'!$A$2:$C$64,2,FALSE)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up'!$A$2:$C$64,3,FALSE)</f>
        <v>Cash</v>
      </c>
      <c r="J1886" s="5">
        <f>VLOOKUP(F1886,'Set up'!$A$2:$D$64,4,FALSE)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up'!$A$2:$E$64,5,FALSE)</f>
        <v>Trsf</v>
      </c>
      <c r="S1886" s="1" t="s">
        <v>2374</v>
      </c>
    </row>
    <row r="1887" spans="1:19" ht="15" customHeight="1" x14ac:dyDescent="0.35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up'!$A$2:$C$64,2,FALSE)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up'!$A$2:$C$64,3,FALSE)</f>
        <v>Cash</v>
      </c>
      <c r="J1887" s="5">
        <f>VLOOKUP(F1887,'Set up'!$A$2:$D$64,4,FALSE)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up'!$A$2:$E$64,5,FALSE)</f>
        <v>Trsf</v>
      </c>
      <c r="S1887" s="1" t="s">
        <v>2375</v>
      </c>
    </row>
    <row r="1888" spans="1:19" ht="15" customHeight="1" x14ac:dyDescent="0.35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up'!$A$2:$C$64,2,FALSE)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up'!$A$2:$C$64,3,FALSE)</f>
        <v>Cash</v>
      </c>
      <c r="J1888" s="5">
        <f>VLOOKUP(F1888,'Set up'!$A$2:$D$64,4,FALSE)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up'!$A$2:$E$64,5,FALSE)</f>
        <v>Trsf</v>
      </c>
      <c r="S1888" s="1" t="s">
        <v>2376</v>
      </c>
    </row>
    <row r="1889" spans="1:19" ht="15" customHeight="1" x14ac:dyDescent="0.35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up'!$A$2:$C$64,2,FALSE)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up'!$A$2:$C$64,3,FALSE)</f>
        <v>Cash</v>
      </c>
      <c r="J1889" s="5">
        <f>VLOOKUP(F1889,'Set up'!$A$2:$D$64,4,FALSE)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up'!$A$2:$E$64,5,FALSE)</f>
        <v>Trsf</v>
      </c>
      <c r="S1889" s="1" t="s">
        <v>2377</v>
      </c>
    </row>
    <row r="1890" spans="1:19" ht="15" customHeight="1" x14ac:dyDescent="0.35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up'!$A$2:$C$64,2,FALSE)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up'!$A$2:$C$64,3,FALSE)</f>
        <v>Cash</v>
      </c>
      <c r="J1890" s="5">
        <f>VLOOKUP(F1890,'Set up'!$A$2:$D$64,4,FALSE)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up'!$A$2:$E$64,5,FALSE)</f>
        <v>Trsf</v>
      </c>
      <c r="S1890" s="1" t="s">
        <v>2378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up'!$A$2:$C$64,2,FALSE)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up'!$A$2:$C$64,3,FALSE)</f>
        <v>Cash</v>
      </c>
      <c r="J1891" s="5">
        <f>VLOOKUP(F1891,'Set up'!$A$2:$D$64,4,FALSE)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up'!$A$2:$E$64,5,FALSE)</f>
        <v>Trsf</v>
      </c>
      <c r="S1891" s="1" t="s">
        <v>2475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up'!$A$2:$C$64,2,FALSE)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up'!$A$2:$C$64,3,FALSE)</f>
        <v>Cash</v>
      </c>
      <c r="J1892" s="5">
        <f>VLOOKUP(F1892,'Set up'!$A$2:$D$64,4,FALSE)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up'!$A$2:$E$64,5,FALSE)</f>
        <v>Trsf</v>
      </c>
      <c r="S1892" s="1" t="s">
        <v>2379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up'!$A$2:$C$64,2,FALSE)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up'!$A$2:$C$64,3,FALSE)</f>
        <v>120</v>
      </c>
      <c r="J1893" s="5">
        <f>VLOOKUP(F1893,'Set up'!$A$2:$D$64,4,FALSE)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up'!$A$2:$E$64,5,FALSE)</f>
        <v>Trsf</v>
      </c>
      <c r="S1893" s="1" t="s">
        <v>2255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up'!$A$2:$C$64,2,FALSE)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up'!$A$2:$C$64,3,FALSE)</f>
        <v>120</v>
      </c>
      <c r="J1894" s="5">
        <f>VLOOKUP(F1894,'Set up'!$A$2:$D$64,4,FALSE)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up'!$A$2:$E$64,5,FALSE)</f>
        <v>Trsf</v>
      </c>
      <c r="S1894" s="1" t="s">
        <v>2255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up'!$A$2:$C$64,2,FALSE)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up'!$A$2:$C$64,3,FALSE)</f>
        <v>120</v>
      </c>
      <c r="J1895" s="5">
        <f>VLOOKUP(F1895,'Set up'!$A$2:$D$64,4,FALSE)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up'!$A$2:$E$64,5,FALSE)</f>
        <v>Trsf</v>
      </c>
      <c r="S1895" s="1" t="s">
        <v>2255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up'!$A$2:$C$64,2,FALSE)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up'!$A$2:$C$64,3,FALSE)</f>
        <v>30</v>
      </c>
      <c r="J1896" s="5">
        <f>VLOOKUP(F1896,'Set up'!$A$2:$D$64,4,FALSE)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up'!$A$2:$E$64,5,FALSE)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up'!$A$2:$C$64,2,FALSE)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up'!$A$2:$C$64,3,FALSE)</f>
        <v>30</v>
      </c>
      <c r="J1897" s="5">
        <f>VLOOKUP(F1897,'Set up'!$A$2:$D$64,4,FALSE)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up'!$A$2:$E$64,5,FALSE)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up'!$A$2:$C$64,2,FALSE)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up'!$A$2:$C$64,3,FALSE)</f>
        <v>30</v>
      </c>
      <c r="J1898" s="5">
        <f>VLOOKUP(F1898,'Set up'!$A$2:$D$64,4,FALSE)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up'!$A$2:$E$64,5,FALSE)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up'!$A$2:$C$64,2,FALSE)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up'!$A$2:$C$64,3,FALSE)</f>
        <v>30</v>
      </c>
      <c r="J1899" s="5">
        <f>VLOOKUP(F1899,'Set up'!$A$2:$D$64,4,FALSE)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up'!$A$2:$E$64,5,FALSE)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up'!$A$2:$C$64,2,FALSE)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up'!$A$2:$C$64,3,FALSE)</f>
        <v>30</v>
      </c>
      <c r="J1900" s="5">
        <f>VLOOKUP(F1900,'Set up'!$A$2:$D$64,4,FALSE)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up'!$A$2:$E$64,5,FALSE)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up'!$A$2:$C$64,2,FALSE)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up'!$A$2:$C$64,3,FALSE)</f>
        <v>30</v>
      </c>
      <c r="J1901" s="5">
        <f>VLOOKUP(F1901,'Set up'!$A$2:$D$64,4,FALSE)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up'!$A$2:$E$64,5,FALSE)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up'!$A$2:$C$64,2,FALSE)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up'!$A$2:$C$64,3,FALSE)</f>
        <v>30</v>
      </c>
      <c r="J1902" s="5">
        <f>VLOOKUP(F1902,'Set up'!$A$2:$D$64,4,FALSE)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up'!$A$2:$E$64,5,FALSE)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up'!$A$2:$C$64,2,FALSE)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up'!$A$2:$C$64,3,FALSE)</f>
        <v>Cash</v>
      </c>
      <c r="J1903" s="5">
        <f>VLOOKUP(F1903,'Set up'!$A$2:$D$64,4,FALSE)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up'!$A$2:$E$64,5,FALSE)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up'!$A$2:$C$64,2,FALSE)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up'!$A$2:$C$64,3,FALSE)</f>
        <v>Cash</v>
      </c>
      <c r="J1904" s="5">
        <f>VLOOKUP(F1904,'Set up'!$A$2:$D$64,4,FALSE)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up'!$A$2:$E$64,5,FALSE)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up'!$A$2:$C$64,2,FALSE)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up'!$A$2:$C$64,3,FALSE)</f>
        <v>Cash</v>
      </c>
      <c r="J1905" s="5">
        <f>VLOOKUP(F1905,'Set up'!$A$2:$D$64,4,FALSE)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up'!$A$2:$E$64,5,FALSE)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up'!$A$2:$C$64,2,FALSE)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up'!$A$2:$C$64,3,FALSE)</f>
        <v>Cash</v>
      </c>
      <c r="J1906" s="5">
        <f>VLOOKUP(F1906,'Set up'!$A$2:$D$64,4,FALSE)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up'!$A$2:$E$64,5,FALSE)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up'!$A$2:$C$64,2,FALSE)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up'!$A$2:$C$64,3,FALSE)</f>
        <v>Cash</v>
      </c>
      <c r="J1907" s="5">
        <f>VLOOKUP(F1907,'Set up'!$A$2:$D$64,4,FALSE)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up'!$A$2:$E$64,5,FALSE)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up'!$A$2:$C$64,2,FALSE)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up'!$A$2:$C$64,3,FALSE)</f>
        <v>Cash</v>
      </c>
      <c r="J1908" s="5">
        <f>VLOOKUP(F1908,'Set up'!$A$2:$D$64,4,FALSE)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up'!$A$2:$E$64,5,FALSE)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up'!$A$2:$C$64,2,FALSE)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up'!$A$2:$C$64,3,FALSE)</f>
        <v>Cash</v>
      </c>
      <c r="J1909" s="5">
        <f>VLOOKUP(F1909,'Set up'!$A$2:$D$64,4,FALSE)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up'!$A$2:$E$64,5,FALSE)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up'!$A$2:$C$64,2,FALSE)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up'!$A$2:$C$64,3,FALSE)</f>
        <v>Cash</v>
      </c>
      <c r="J1910" s="5">
        <f>VLOOKUP(F1910,'Set up'!$A$2:$D$64,4,FALSE)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up'!$A$2:$E$64,5,FALSE)</f>
        <v>Trsf</v>
      </c>
      <c r="S1910" s="1" t="s">
        <v>2477</v>
      </c>
    </row>
    <row r="1911" spans="1:19" ht="15" customHeight="1" x14ac:dyDescent="0.35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up'!$A$2:$C$64,2,FALSE)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up'!$A$2:$C$64,3,FALSE)</f>
        <v>Cash</v>
      </c>
      <c r="J1911" s="5">
        <f>VLOOKUP(F1911,'Set up'!$A$2:$D$64,4,FALSE)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up'!$A$2:$E$64,5,FALSE)</f>
        <v>Trsf</v>
      </c>
      <c r="S1911" s="1" t="s">
        <v>2478</v>
      </c>
    </row>
    <row r="1912" spans="1:19" ht="15" customHeight="1" x14ac:dyDescent="0.35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up'!$A$2:$C$64,2,FALSE)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up'!$A$2:$C$64,3,FALSE)</f>
        <v>Cash</v>
      </c>
      <c r="J1912" s="5">
        <f>VLOOKUP(F1912,'Set up'!$A$2:$D$64,4,FALSE)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up'!$A$2:$E$64,5,FALSE)</f>
        <v>Trsf</v>
      </c>
      <c r="S1912" s="1" t="s">
        <v>2479</v>
      </c>
    </row>
    <row r="1913" spans="1:19" ht="15" customHeight="1" x14ac:dyDescent="0.35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up'!$A$2:$C$64,2,FALSE)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up'!$A$2:$C$64,3,FALSE)</f>
        <v>Cash</v>
      </c>
      <c r="J1913" s="5">
        <f>VLOOKUP(F1913,'Set up'!$A$2:$D$64,4,FALSE)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up'!$A$2:$E$64,5,FALSE)</f>
        <v>Trsf</v>
      </c>
      <c r="S1913" s="1" t="s">
        <v>2480</v>
      </c>
    </row>
    <row r="1914" spans="1:19" ht="15" customHeight="1" x14ac:dyDescent="0.35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up'!$A$2:$C$64,2,FALSE)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up'!$A$2:$C$64,3,FALSE)</f>
        <v>Cash</v>
      </c>
      <c r="J1914" s="5">
        <f>VLOOKUP(F1914,'Set up'!$A$2:$D$64,4,FALSE)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up'!$A$2:$E$64,5,FALSE)</f>
        <v>Trsf</v>
      </c>
      <c r="S1914" s="1" t="s">
        <v>2481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up'!$A$2:$C$64,2,FALSE)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up'!$A$2:$C$64,3,FALSE)</f>
        <v>Cash</v>
      </c>
      <c r="J1915" s="5">
        <f>VLOOKUP(F1915,'Set up'!$A$2:$D$64,4,FALSE)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up'!$A$2:$E$64,5,FALSE)</f>
        <v>PD Chq</v>
      </c>
      <c r="S1915" s="1" t="s">
        <v>2404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up'!$A$2:$C$64,2,FALSE)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up'!$A$2:$C$64,3,FALSE)</f>
        <v>Cash</v>
      </c>
      <c r="J1916" s="5">
        <f>VLOOKUP(F1916,'Set up'!$A$2:$D$64,4,FALSE)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up'!$A$2:$E$64,5,FALSE)</f>
        <v>PD Chq</v>
      </c>
      <c r="S1916" s="1" t="s">
        <v>2404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up'!$A$2:$C$64,2,FALSE)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up'!$A$2:$C$64,3,FALSE)</f>
        <v>Cash</v>
      </c>
      <c r="J1917" s="5">
        <f>VLOOKUP(F1917,'Set up'!$A$2:$D$64,4,FALSE)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up'!$A$2:$E$64,5,FALSE)</f>
        <v>PD Chq</v>
      </c>
      <c r="S1917" s="1" t="s">
        <v>2404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up'!$A$2:$C$64,2,FALSE)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up'!$A$2:$C$64,3,FALSE)</f>
        <v>Cash</v>
      </c>
      <c r="J1918" s="5">
        <f>VLOOKUP(F1918,'Set up'!$A$2:$D$64,4,FALSE)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up'!$A$2:$E$64,5,FALSE)</f>
        <v>PD Chq</v>
      </c>
      <c r="S1918" s="1" t="s">
        <v>2404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up'!$A$2:$C$64,2,FALSE)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up'!$A$2:$C$64,3,FALSE)</f>
        <v>Cash</v>
      </c>
      <c r="J1919" s="5">
        <f>VLOOKUP(F1919,'Set up'!$A$2:$D$64,4,FALSE)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up'!$A$2:$E$64,5,FALSE)</f>
        <v>Trsf</v>
      </c>
      <c r="S1919" s="1" t="s">
        <v>2482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up'!$A$2:$C$64,2,FALSE)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up'!$A$2:$C$64,3,FALSE)</f>
        <v>Cash</v>
      </c>
      <c r="J1920" s="5">
        <f>VLOOKUP(F1920,'Set up'!$A$2:$D$64,4,FALSE)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up'!$A$2:$E$64,5,FALSE)</f>
        <v>Trsf</v>
      </c>
      <c r="S1920" s="1" t="s">
        <v>2483</v>
      </c>
    </row>
    <row r="1921" spans="1:21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up'!$A$2:$C$64,2,FALSE)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up'!$A$2:$C$64,3,FALSE)</f>
        <v>Cash</v>
      </c>
      <c r="J1921" s="5">
        <f>VLOOKUP(F1921,'Set up'!$A$2:$D$64,4,FALSE)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up'!$A$2:$E$64,5,FALSE)</f>
        <v>Trsf</v>
      </c>
      <c r="S1921" s="1" t="s">
        <v>2484</v>
      </c>
    </row>
    <row r="1922" spans="1:21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up'!$A$2:$C$64,2,FALSE)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up'!$A$2:$C$64,3,FALSE)</f>
        <v>Cash</v>
      </c>
      <c r="J1922" s="5">
        <f>VLOOKUP(F1922,'Set up'!$A$2:$D$64,4,FALSE)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up'!$A$2:$E$64,5,FALSE)</f>
        <v>Trsf</v>
      </c>
      <c r="S1922" s="1" t="s">
        <v>2485</v>
      </c>
    </row>
    <row r="1923" spans="1:21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up'!$A$2:$C$64,2,FALSE)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up'!$A$2:$C$64,3,FALSE)</f>
        <v>45</v>
      </c>
      <c r="J1923" s="5">
        <f>VLOOKUP(F1923,'Set up'!$A$2:$D$64,4,FALSE)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up'!$A$2:$E$64,5,FALSE)</f>
        <v>PD Chq</v>
      </c>
      <c r="S1923" s="1" t="s">
        <v>1976</v>
      </c>
      <c r="U1923" s="1" t="s">
        <v>3603</v>
      </c>
    </row>
    <row r="1924" spans="1:21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up'!$A$2:$C$64,2,FALSE)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up'!$A$2:$C$64,3,FALSE)</f>
        <v>45</v>
      </c>
      <c r="J1924" s="5">
        <f>VLOOKUP(F1924,'Set up'!$A$2:$D$64,4,FALSE)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up'!$A$2:$E$64,5,FALSE)</f>
        <v>PD Chq</v>
      </c>
      <c r="S1924" s="1" t="s">
        <v>1976</v>
      </c>
      <c r="U1924" s="1" t="s">
        <v>3603</v>
      </c>
    </row>
    <row r="1925" spans="1:21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up'!$A$2:$C$64,2,FALSE)</f>
        <v>C00000013a</v>
      </c>
      <c r="F1925" s="1" t="s">
        <v>1453</v>
      </c>
      <c r="G1925" s="89" t="s">
        <v>1738</v>
      </c>
      <c r="H1925" s="5">
        <v>4</v>
      </c>
      <c r="I1925" s="5" t="str">
        <f>VLOOKUP(F1925,'Set up'!$A$2:$C$64,3,FALSE)</f>
        <v>Cash</v>
      </c>
      <c r="J1925" s="5">
        <f>VLOOKUP(F1925,'Set up'!$A$2:$D$64,4,FALSE)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up'!$A$2:$E$64,5,FALSE)</f>
        <v>Chq</v>
      </c>
      <c r="S1925" s="1" t="s">
        <v>1788</v>
      </c>
    </row>
    <row r="1926" spans="1:21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up'!$A$2:$C$64,2,FALSE)</f>
        <v>C00000013a</v>
      </c>
      <c r="F1926" s="1" t="s">
        <v>1453</v>
      </c>
      <c r="G1926" s="90" t="s">
        <v>1739</v>
      </c>
      <c r="H1926" s="5">
        <v>5</v>
      </c>
      <c r="I1926" s="5" t="str">
        <f>VLOOKUP(F1926,'Set up'!$A$2:$C$64,3,FALSE)</f>
        <v>Cash</v>
      </c>
      <c r="J1926" s="5">
        <f>VLOOKUP(F1926,'Set up'!$A$2:$D$64,4,FALSE)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up'!$A$2:$E$64,5,FALSE)</f>
        <v>Chq</v>
      </c>
      <c r="S1926" s="1" t="s">
        <v>1788</v>
      </c>
    </row>
    <row r="1927" spans="1:21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up'!$A$2:$C$64,2,FALSE)</f>
        <v>C00000013a</v>
      </c>
      <c r="F1927" s="1" t="s">
        <v>1453</v>
      </c>
      <c r="G1927" s="90" t="s">
        <v>1740</v>
      </c>
      <c r="H1927" s="5">
        <v>3</v>
      </c>
      <c r="I1927" s="5" t="str">
        <f>VLOOKUP(F1927,'Set up'!$A$2:$C$64,3,FALSE)</f>
        <v>Cash</v>
      </c>
      <c r="J1927" s="5">
        <f>VLOOKUP(F1927,'Set up'!$A$2:$D$64,4,FALSE)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up'!$A$2:$E$64,5,FALSE)</f>
        <v>Chq</v>
      </c>
      <c r="S1927" s="1" t="s">
        <v>1788</v>
      </c>
    </row>
    <row r="1928" spans="1:21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up'!$A$2:$C$64,2,FALSE)</f>
        <v>C00000013a</v>
      </c>
      <c r="F1928" s="1" t="s">
        <v>1453</v>
      </c>
      <c r="G1928" s="90" t="s">
        <v>1654</v>
      </c>
      <c r="H1928" s="5">
        <v>16</v>
      </c>
      <c r="I1928" s="5" t="str">
        <f>VLOOKUP(F1928,'Set up'!$A$2:$C$64,3,FALSE)</f>
        <v>Cash</v>
      </c>
      <c r="J1928" s="5">
        <f>VLOOKUP(F1928,'Set up'!$A$2:$D$64,4,FALSE)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up'!$A$2:$E$64,5,FALSE)</f>
        <v>Chq</v>
      </c>
      <c r="S1928" s="1" t="s">
        <v>1788</v>
      </c>
    </row>
    <row r="1929" spans="1:21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up'!$A$2:$C$64,2,FALSE)</f>
        <v>C00000013a</v>
      </c>
      <c r="F1929" s="1" t="s">
        <v>1453</v>
      </c>
      <c r="G1929" s="90" t="s">
        <v>1741</v>
      </c>
      <c r="H1929" s="5">
        <v>3</v>
      </c>
      <c r="I1929" s="5" t="str">
        <f>VLOOKUP(F1929,'Set up'!$A$2:$C$64,3,FALSE)</f>
        <v>Cash</v>
      </c>
      <c r="J1929" s="5">
        <f>VLOOKUP(F1929,'Set up'!$A$2:$D$64,4,FALSE)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up'!$A$2:$E$64,5,FALSE)</f>
        <v>Chq</v>
      </c>
      <c r="S1929" s="1" t="s">
        <v>1788</v>
      </c>
    </row>
    <row r="1930" spans="1:21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up'!$A$2:$C$64,2,FALSE)</f>
        <v>C00000013a</v>
      </c>
      <c r="F1930" s="1" t="s">
        <v>1453</v>
      </c>
      <c r="G1930" s="90" t="s">
        <v>1469</v>
      </c>
      <c r="H1930" s="5">
        <v>3</v>
      </c>
      <c r="I1930" s="5" t="str">
        <f>VLOOKUP(F1930,'Set up'!$A$2:$C$64,3,FALSE)</f>
        <v>Cash</v>
      </c>
      <c r="J1930" s="5">
        <f>VLOOKUP(F1930,'Set up'!$A$2:$D$64,4,FALSE)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up'!$A$2:$E$64,5,FALSE)</f>
        <v>Chq</v>
      </c>
      <c r="S1930" s="1" t="s">
        <v>1788</v>
      </c>
    </row>
    <row r="1931" spans="1:21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up'!$A$2:$C$64,2,FALSE)</f>
        <v>C00000013a</v>
      </c>
      <c r="F1931" s="1" t="s">
        <v>1453</v>
      </c>
      <c r="G1931" s="108" t="s">
        <v>1742</v>
      </c>
      <c r="H1931" s="5">
        <v>2</v>
      </c>
      <c r="I1931" s="5" t="str">
        <f>VLOOKUP(F1931,'Set up'!$A$2:$C$64,3,FALSE)</f>
        <v>Cash</v>
      </c>
      <c r="J1931" s="5">
        <f>VLOOKUP(F1931,'Set up'!$A$2:$D$64,4,FALSE)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up'!$A$2:$E$64,5,FALSE)</f>
        <v>Chq</v>
      </c>
      <c r="S1931" s="1" t="s">
        <v>1788</v>
      </c>
    </row>
    <row r="1932" spans="1:21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up'!$A$2:$C$64,2,FALSE)</f>
        <v>C00000013a</v>
      </c>
      <c r="F1932" s="1" t="s">
        <v>1453</v>
      </c>
      <c r="G1932" s="99" t="s">
        <v>1743</v>
      </c>
      <c r="H1932" s="5">
        <v>1</v>
      </c>
      <c r="I1932" s="5" t="str">
        <f>VLOOKUP(F1932,'Set up'!$A$2:$C$64,3,FALSE)</f>
        <v>Cash</v>
      </c>
      <c r="J1932" s="5">
        <f>VLOOKUP(F1932,'Set up'!$A$2:$D$64,4,FALSE)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up'!$A$2:$E$64,5,FALSE)</f>
        <v>Chq</v>
      </c>
      <c r="S1932" s="1" t="s">
        <v>1788</v>
      </c>
    </row>
    <row r="1933" spans="1:21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up'!$A$2:$C$64,2,FALSE)</f>
        <v>C00000013a</v>
      </c>
      <c r="F1933" s="1" t="s">
        <v>1453</v>
      </c>
      <c r="G1933" s="99" t="s">
        <v>1744</v>
      </c>
      <c r="H1933" s="5">
        <v>1</v>
      </c>
      <c r="I1933" s="5" t="str">
        <f>VLOOKUP(F1933,'Set up'!$A$2:$C$64,3,FALSE)</f>
        <v>Cash</v>
      </c>
      <c r="J1933" s="5">
        <f>VLOOKUP(F1933,'Set up'!$A$2:$D$64,4,FALSE)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up'!$A$2:$E$64,5,FALSE)</f>
        <v>Chq</v>
      </c>
      <c r="S1933" s="1" t="s">
        <v>1788</v>
      </c>
    </row>
    <row r="1934" spans="1:21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up'!$A$2:$C$64,2,FALSE)</f>
        <v>C00000013a</v>
      </c>
      <c r="F1934" s="1" t="s">
        <v>1453</v>
      </c>
      <c r="G1934" s="99" t="s">
        <v>1745</v>
      </c>
      <c r="H1934" s="5">
        <v>1</v>
      </c>
      <c r="I1934" s="5" t="str">
        <f>VLOOKUP(F1934,'Set up'!$A$2:$C$64,3,FALSE)</f>
        <v>Cash</v>
      </c>
      <c r="J1934" s="5">
        <f>VLOOKUP(F1934,'Set up'!$A$2:$D$64,4,FALSE)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up'!$A$2:$E$64,5,FALSE)</f>
        <v>Chq</v>
      </c>
      <c r="S1934" s="1" t="s">
        <v>1788</v>
      </c>
    </row>
    <row r="1935" spans="1:21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up'!$A$2:$C$64,2,FALSE)</f>
        <v>C00000013a</v>
      </c>
      <c r="F1935" s="1" t="s">
        <v>1453</v>
      </c>
      <c r="G1935" s="99" t="s">
        <v>1746</v>
      </c>
      <c r="H1935" s="5">
        <v>1</v>
      </c>
      <c r="I1935" s="5" t="str">
        <f>VLOOKUP(F1935,'Set up'!$A$2:$C$64,3,FALSE)</f>
        <v>Cash</v>
      </c>
      <c r="J1935" s="5">
        <f>VLOOKUP(F1935,'Set up'!$A$2:$D$64,4,FALSE)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up'!$A$2:$E$64,5,FALSE)</f>
        <v>Chq</v>
      </c>
      <c r="S1935" s="1" t="s">
        <v>1788</v>
      </c>
    </row>
    <row r="1936" spans="1:21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up'!$A$2:$C$64,2,FALSE)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up'!$A$2:$C$64,3,FALSE)</f>
        <v>Cash</v>
      </c>
      <c r="J1936" s="5">
        <f>VLOOKUP(F1936,'Set up'!$A$2:$D$64,4,FALSE)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up'!$A$2:$E$64,5,FALSE)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up'!$A$2:$C$64,2,FALSE)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up'!$A$2:$C$64,3,FALSE)</f>
        <v>Cash</v>
      </c>
      <c r="J1937" s="5">
        <f>VLOOKUP(F1937,'Set up'!$A$2:$D$64,4,FALSE)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up'!$A$2:$E$64,5,FALSE)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up'!$A$2:$C$64,2,FALSE)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up'!$A$2:$C$64,3,FALSE)</f>
        <v>Cash</v>
      </c>
      <c r="J1938" s="5">
        <f>VLOOKUP(F1938,'Set up'!$A$2:$D$64,4,FALSE)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up'!$A$2:$E$64,5,FALSE)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up'!$A$2:$C$64,2,FALSE)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up'!$A$2:$C$64,3,FALSE)</f>
        <v>60</v>
      </c>
      <c r="J1939" s="5">
        <f>VLOOKUP(F1939,'Set up'!$A$2:$D$64,4,FALSE)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up'!$A$2:$E$64,5,FALSE)</f>
        <v>Chq</v>
      </c>
      <c r="S1939" s="1" t="s">
        <v>2254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up'!$A$2:$C$64,2,FALSE)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up'!$A$2:$C$64,3,FALSE)</f>
        <v>Cash</v>
      </c>
      <c r="J1940" s="5">
        <f>VLOOKUP(F1940,'Set up'!$A$2:$D$64,4,FALSE)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up'!$A$2:$E$64,5,FALSE)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up'!$A$2:$C$64,2,FALSE)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up'!$A$2:$C$64,3,FALSE)</f>
        <v>Cash</v>
      </c>
      <c r="J1941" s="5">
        <f>VLOOKUP(F1941,'Set up'!$A$2:$D$64,4,FALSE)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up'!$A$2:$E$64,5,FALSE)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up'!$A$2:$C$64,2,FALSE)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up'!$A$2:$C$64,3,FALSE)</f>
        <v>Cash</v>
      </c>
      <c r="J1942" s="5">
        <f>VLOOKUP(F1942,'Set up'!$A$2:$D$64,4,FALSE)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up'!$A$2:$E$64,5,FALSE)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up'!$A$2:$C$64,2,FALSE)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up'!$A$2:$C$64,3,FALSE)</f>
        <v>120</v>
      </c>
      <c r="J1943" s="5">
        <f>VLOOKUP(F1943,'Set up'!$A$2:$D$64,4,FALSE)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up'!$A$2:$E$64,5,FALSE)</f>
        <v>Trsf</v>
      </c>
      <c r="S1943" s="1" t="s">
        <v>2338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up'!$A$2:$C$64,2,FALSE)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up'!$A$2:$C$64,3,FALSE)</f>
        <v>120</v>
      </c>
      <c r="J1944" s="5">
        <f>VLOOKUP(F1944,'Set up'!$A$2:$D$64,4,FALSE)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up'!$A$2:$E$64,5,FALSE)</f>
        <v>Trsf</v>
      </c>
      <c r="S1944" s="1" t="s">
        <v>2338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up'!$A$2:$C$64,2,FALSE)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up'!$A$2:$C$64,3,FALSE)</f>
        <v>120</v>
      </c>
      <c r="J1945" s="5">
        <f>VLOOKUP(F1945,'Set up'!$A$2:$D$64,4,FALSE)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up'!$A$2:$E$64,5,FALSE)</f>
        <v>Trsf</v>
      </c>
      <c r="S1945" s="1" t="s">
        <v>2338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up'!$A$2:$C$64,2,FALSE)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up'!$A$2:$C$64,3,FALSE)</f>
        <v>120</v>
      </c>
      <c r="J1946" s="5">
        <f>VLOOKUP(F1946,'Set up'!$A$2:$D$64,4,FALSE)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up'!$A$2:$E$64,5,FALSE)</f>
        <v>Trsf</v>
      </c>
      <c r="S1946" s="1" t="s">
        <v>2338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up'!$A$2:$C$64,2,FALSE)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up'!$A$2:$C$64,3,FALSE)</f>
        <v>120</v>
      </c>
      <c r="J1947" s="5">
        <f>VLOOKUP(F1947,'Set up'!$A$2:$D$64,4,FALSE)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up'!$A$2:$E$64,5,FALSE)</f>
        <v>Trsf</v>
      </c>
      <c r="S1947" s="1" t="s">
        <v>2338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up'!$A$2:$C$64,2,FALSE)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up'!$A$2:$C$64,3,FALSE)</f>
        <v>120</v>
      </c>
      <c r="J1948" s="5">
        <f>VLOOKUP(F1948,'Set up'!$A$2:$D$64,4,FALSE)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up'!$A$2:$E$64,5,FALSE)</f>
        <v>Trsf</v>
      </c>
      <c r="S1948" s="1" t="s">
        <v>2338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up'!$A$2:$C$64,2,FALSE)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up'!$A$2:$C$64,3,FALSE)</f>
        <v>Cash</v>
      </c>
      <c r="J1949" s="5">
        <f>VLOOKUP(F1949,'Set up'!$A$2:$D$64,4,FALSE)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up'!$A$2:$E$64,5,FALSE)</f>
        <v>Chq</v>
      </c>
      <c r="S1949" s="1" t="s">
        <v>2085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up'!$A$2:$C$64,2,FALSE)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up'!$A$2:$C$64,3,FALSE)</f>
        <v>Cash</v>
      </c>
      <c r="J1950" s="5">
        <f>VLOOKUP(F1950,'Set up'!$A$2:$D$64,4,FALSE)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up'!$A$2:$E$64,5,FALSE)</f>
        <v>Chq</v>
      </c>
      <c r="S1950" s="1" t="s">
        <v>2085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up'!$A$2:$C$64,2,FALSE)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up'!$A$2:$C$64,3,FALSE)</f>
        <v>Cash</v>
      </c>
      <c r="J1951" s="5">
        <f>VLOOKUP(F1951,'Set up'!$A$2:$D$64,4,FALSE)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up'!$A$2:$E$64,5,FALSE)</f>
        <v>Chq</v>
      </c>
      <c r="S1951" s="1" t="s">
        <v>2085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up'!$A$2:$C$64,2,FALSE)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up'!$A$2:$C$64,3,FALSE)</f>
        <v>Cash</v>
      </c>
      <c r="J1952" s="5">
        <f>VLOOKUP(F1952,'Set up'!$A$2:$D$64,4,FALSE)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up'!$A$2:$E$64,5,FALSE)</f>
        <v>Trsf</v>
      </c>
      <c r="S1952" s="1" t="s">
        <v>2380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up'!$A$2:$C$64,2,FALSE)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up'!$A$2:$C$64,3,FALSE)</f>
        <v>Cash</v>
      </c>
      <c r="J1953" s="5">
        <f>VLOOKUP(F1953,'Set up'!$A$2:$D$64,4,FALSE)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up'!$A$2:$E$64,5,FALSE)</f>
        <v>Trsf</v>
      </c>
      <c r="S1953" s="1" t="s">
        <v>2381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up'!$A$2:$C$64,2,FALSE)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up'!$A$2:$C$64,3,FALSE)</f>
        <v>Cash</v>
      </c>
      <c r="J1954" s="5">
        <f>VLOOKUP(F1954,'Set up'!$A$2:$D$64,4,FALSE)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up'!$A$2:$E$64,5,FALSE)</f>
        <v>Trsf</v>
      </c>
      <c r="S1954" s="1" t="s">
        <v>2382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up'!$A$2:$C$64,2,FALSE)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up'!$A$2:$C$64,3,FALSE)</f>
        <v>Cash</v>
      </c>
      <c r="J1955" s="5">
        <f>VLOOKUP(F1955,'Set up'!$A$2:$D$64,4,FALSE)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up'!$A$2:$E$64,5,FALSE)</f>
        <v>Trsf</v>
      </c>
      <c r="S1955" s="1" t="s">
        <v>2384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up'!$A$2:$C$64,2,FALSE)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up'!$A$2:$C$64,3,FALSE)</f>
        <v>Cash</v>
      </c>
      <c r="J1956" s="5">
        <f>VLOOKUP(F1956,'Set up'!$A$2:$D$64,4,FALSE)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up'!$A$2:$E$64,5,FALSE)</f>
        <v>Trsf</v>
      </c>
      <c r="S1956" s="1" t="s">
        <v>2383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up'!$A$2:$C$64,2,FALSE)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up'!$A$2:$C$64,3,FALSE)</f>
        <v>Cash</v>
      </c>
      <c r="J1957" s="5">
        <f>VLOOKUP(F1957,'Set up'!$A$2:$D$64,4,FALSE)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up'!$A$2:$E$64,5,FALSE)</f>
        <v>Trsf</v>
      </c>
      <c r="S1957" s="1" t="s">
        <v>2385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up'!$A$2:$C$64,2,FALSE)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up'!$A$2:$C$64,3,FALSE)</f>
        <v>Cash</v>
      </c>
      <c r="J1958" s="5">
        <f>VLOOKUP(F1958,'Set up'!$A$2:$D$64,4,FALSE)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up'!$A$2:$E$64,5,FALSE)</f>
        <v>Trsf</v>
      </c>
      <c r="S1958" s="1" t="s">
        <v>2386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up'!$A$2:$C$64,2,FALSE)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up'!$A$2:$C$64,3,FALSE)</f>
        <v>Cash</v>
      </c>
      <c r="J1959" s="5">
        <f>VLOOKUP(F1959,'Set up'!$A$2:$D$64,4,FALSE)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up'!$A$2:$E$64,5,FALSE)</f>
        <v>Trsf</v>
      </c>
      <c r="S1959" s="1" t="s">
        <v>2491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up'!$A$2:$C$64,2,FALSE)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up'!$A$2:$C$64,3,FALSE)</f>
        <v>Cash</v>
      </c>
      <c r="J1960" s="5">
        <f>VLOOKUP(F1960,'Set up'!$A$2:$D$64,4,FALSE)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up'!$A$2:$E$64,5,FALSE)</f>
        <v>Trsf</v>
      </c>
      <c r="S1960" s="1" t="s">
        <v>2486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up'!$A$2:$C$64,2,FALSE)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up'!$A$2:$C$64,3,FALSE)</f>
        <v>Cash</v>
      </c>
      <c r="J1961" s="5">
        <f>VLOOKUP(F1961,'Set up'!$A$2:$D$64,4,FALSE)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up'!$A$2:$E$64,5,FALSE)</f>
        <v>Trsf</v>
      </c>
      <c r="S1961" s="1" t="s">
        <v>2478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up'!$A$2:$C$64,2,FALSE)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up'!$A$2:$C$64,3,FALSE)</f>
        <v>Cash</v>
      </c>
      <c r="J1962" s="5">
        <f>VLOOKUP(F1962,'Set up'!$A$2:$D$64,4,FALSE)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up'!$A$2:$E$64,5,FALSE)</f>
        <v>Trsf</v>
      </c>
      <c r="S1962" s="1" t="s">
        <v>2479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up'!$A$2:$C$64,2,FALSE)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up'!$A$2:$C$64,3,FALSE)</f>
        <v>Cash</v>
      </c>
      <c r="J1963" s="5">
        <f>VLOOKUP(F1963,'Set up'!$A$2:$D$64,4,FALSE)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up'!$A$2:$E$64,5,FALSE)</f>
        <v>Trsf</v>
      </c>
      <c r="S1963" s="1" t="s">
        <v>2481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up'!$A$2:$C$64,2,FALSE)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up'!$A$2:$C$64,3,FALSE)</f>
        <v>Cash</v>
      </c>
      <c r="J1964" s="5">
        <f>VLOOKUP(F1964,'Set up'!$A$2:$D$64,4,FALSE)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up'!$A$2:$E$64,5,FALSE)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up'!$A$2:$C$64,2,FALSE)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up'!$A$2:$C$64,3,FALSE)</f>
        <v>Cash</v>
      </c>
      <c r="J1965" s="5">
        <f>VLOOKUP(F1965,'Set up'!$A$2:$D$64,4,FALSE)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up'!$A$2:$E$64,5,FALSE)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up'!$A$2:$C$64,2,FALSE)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up'!$A$2:$C$64,3,FALSE)</f>
        <v>Cash</v>
      </c>
      <c r="J1966" s="5">
        <f>VLOOKUP(F1966,'Set up'!$A$2:$D$64,4,FALSE)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up'!$A$2:$E$64,5,FALSE)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up'!$A$2:$C$64,2,FALSE)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up'!$A$2:$C$64,3,FALSE)</f>
        <v>Cash</v>
      </c>
      <c r="J1967" s="5">
        <f>VLOOKUP(F1967,'Set up'!$A$2:$D$64,4,FALSE)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up'!$A$2:$E$64,5,FALSE)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up'!$A$2:$C$64,2,FALSE)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up'!$A$2:$C$64,3,FALSE)</f>
        <v>Cash</v>
      </c>
      <c r="J1968" s="5">
        <f>VLOOKUP(F1968,'Set up'!$A$2:$D$64,4,FALSE)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up'!$A$2:$E$64,5,FALSE)</f>
        <v>Trsf</v>
      </c>
      <c r="S1968" s="1" t="s">
        <v>2487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up'!$A$2:$C$64,2,FALSE)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up'!$A$2:$C$64,3,FALSE)</f>
        <v>Cash</v>
      </c>
      <c r="J1969" s="5">
        <f>VLOOKUP(F1969,'Set up'!$A$2:$D$64,4,FALSE)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up'!$A$2:$E$64,5,FALSE)</f>
        <v>Trsf</v>
      </c>
      <c r="S1969" s="1" t="s">
        <v>2486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up'!$A$2:$C$64,2,FALSE)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up'!$A$2:$C$64,3,FALSE)</f>
        <v>Cash</v>
      </c>
      <c r="J1970" s="5">
        <f>VLOOKUP(F1970,'Set up'!$A$2:$D$64,4,FALSE)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up'!$A$2:$E$64,5,FALSE)</f>
        <v>Trsf</v>
      </c>
      <c r="S1970" s="1" t="s">
        <v>2478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up'!$A$2:$C$64,2,FALSE)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up'!$A$2:$C$64,3,FALSE)</f>
        <v>Cash</v>
      </c>
      <c r="J1971" s="5">
        <f>VLOOKUP(F1971,'Set up'!$A$2:$D$64,4,FALSE)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up'!$A$2:$E$64,5,FALSE)</f>
        <v>Trsf</v>
      </c>
      <c r="S1971" s="1" t="s">
        <v>2479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up'!$A$2:$C$64,2,FALSE)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up'!$A$2:$C$64,3,FALSE)</f>
        <v>Cash</v>
      </c>
      <c r="J1972" s="5">
        <f>VLOOKUP(F1972,'Set up'!$A$2:$D$64,4,FALSE)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up'!$A$2:$E$64,5,FALSE)</f>
        <v>Trsf</v>
      </c>
      <c r="S1972" s="1" t="s">
        <v>2481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up'!$A$2:$C$64,2,FALSE)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up'!$A$2:$C$64,3,FALSE)</f>
        <v>Cash</v>
      </c>
      <c r="J1973" s="5">
        <f>VLOOKUP(F1973,'Set up'!$A$2:$D$64,4,FALSE)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up'!$A$2:$E$64,5,FALSE)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up'!$A$2:$C$64,2,FALSE)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up'!$A$2:$C$64,3,FALSE)</f>
        <v>Cash</v>
      </c>
      <c r="J1974" s="5">
        <f>VLOOKUP(F1974,'Set up'!$A$2:$D$64,4,FALSE)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up'!$A$2:$E$64,5,FALSE)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up'!$A$2:$C$64,2,FALSE)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up'!$A$2:$C$64,3,FALSE)</f>
        <v>30</v>
      </c>
      <c r="J1975" s="5">
        <f>VLOOKUP(F1975,'Set up'!$A$2:$D$64,4,FALSE)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up'!$A$2:$E$64,5,FALSE)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up'!$A$2:$C$64,2,FALSE)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up'!$A$2:$C$64,3,FALSE)</f>
        <v>30</v>
      </c>
      <c r="J1976" s="5">
        <f>VLOOKUP(F1976,'Set up'!$A$2:$D$64,4,FALSE)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up'!$A$2:$E$64,5,FALSE)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up'!$A$2:$C$64,2,FALSE)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up'!$A$2:$C$64,3,FALSE)</f>
        <v>60</v>
      </c>
      <c r="J1977" s="5">
        <f>VLOOKUP(F1977,'Set up'!$A$2:$D$64,4,FALSE)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up'!$A$2:$E$64,5,FALSE)</f>
        <v>Chq</v>
      </c>
      <c r="S1977" s="1" t="s">
        <v>2254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up'!$A$2:$C$64,2,FALSE)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up'!$A$2:$C$64,3,FALSE)</f>
        <v>Cash</v>
      </c>
      <c r="J1978" s="5">
        <f>VLOOKUP(F1978,'Set up'!$A$2:$D$64,4,FALSE)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up'!$A$2:$E$64,5,FALSE)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up'!$A$2:$C$64,2,FALSE)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up'!$A$2:$C$64,3,FALSE)</f>
        <v>Cash</v>
      </c>
      <c r="J1979" s="5">
        <f>VLOOKUP(F1979,'Set up'!$A$2:$D$64,4,FALSE)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up'!$A$2:$E$64,5,FALSE)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up'!$A$2:$C$64,2,FALSE)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up'!$A$2:$C$64,3,FALSE)</f>
        <v>Cash</v>
      </c>
      <c r="J1980" s="5">
        <f>VLOOKUP(F1980,'Set up'!$A$2:$D$64,4,FALSE)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up'!$A$2:$E$64,5,FALSE)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up'!$A$2:$C$64,2,FALSE)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up'!$A$2:$C$64,3,FALSE)</f>
        <v>Cash</v>
      </c>
      <c r="J1981" s="5">
        <f>VLOOKUP(F1981,'Set up'!$A$2:$D$64,4,FALSE)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up'!$A$2:$E$64,5,FALSE)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up'!$A$2:$C$64,2,FALSE)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up'!$A$2:$C$64,3,FALSE)</f>
        <v>Cash</v>
      </c>
      <c r="J1982" s="5">
        <f>VLOOKUP(F1982,'Set up'!$A$2:$D$64,4,FALSE)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up'!$A$2:$E$64,5,FALSE)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up'!$A$2:$C$64,2,FALSE)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up'!$A$2:$C$64,3,FALSE)</f>
        <v>Cash</v>
      </c>
      <c r="J1983" s="5">
        <f>VLOOKUP(F1983,'Set up'!$A$2:$D$64,4,FALSE)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up'!$A$2:$E$64,5,FALSE)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up'!$A$2:$C$64,2,FALSE)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up'!$A$2:$C$64,3,FALSE)</f>
        <v>Cash</v>
      </c>
      <c r="J1984" s="5">
        <f>VLOOKUP(F1984,'Set up'!$A$2:$D$64,4,FALSE)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up'!$A$2:$E$64,5,FALSE)</f>
        <v>Trsf</v>
      </c>
      <c r="S1984" s="1" t="s">
        <v>2492</v>
      </c>
    </row>
    <row r="1985" spans="1:21" ht="15" customHeight="1" x14ac:dyDescent="0.35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up'!$A$2:$C$64,2,FALSE)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up'!$A$2:$C$64,3,FALSE)</f>
        <v>Cash</v>
      </c>
      <c r="J1985" s="5">
        <f>VLOOKUP(F1985,'Set up'!$A$2:$D$64,4,FALSE)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up'!$A$2:$E$64,5,FALSE)</f>
        <v>Trsf</v>
      </c>
      <c r="S1985" s="1" t="s">
        <v>2488</v>
      </c>
    </row>
    <row r="1986" spans="1:21" ht="15" customHeight="1" x14ac:dyDescent="0.35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up'!$A$2:$C$64,2,FALSE)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up'!$A$2:$C$64,3,FALSE)</f>
        <v>Cash</v>
      </c>
      <c r="J1986" s="5">
        <f>VLOOKUP(F1986,'Set up'!$A$2:$D$64,4,FALSE)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up'!$A$2:$E$64,5,FALSE)</f>
        <v>Trsf</v>
      </c>
      <c r="S1986" s="1" t="s">
        <v>2486</v>
      </c>
    </row>
    <row r="1987" spans="1:21" ht="15" customHeight="1" x14ac:dyDescent="0.35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up'!$A$2:$C$64,2,FALSE)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up'!$A$2:$C$64,3,FALSE)</f>
        <v>Cash</v>
      </c>
      <c r="J1987" s="5">
        <f>VLOOKUP(F1987,'Set up'!$A$2:$D$64,4,FALSE)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up'!$A$2:$E$64,5,FALSE)</f>
        <v>Trsf</v>
      </c>
      <c r="S1987" s="1" t="s">
        <v>2489</v>
      </c>
    </row>
    <row r="1988" spans="1:21" ht="15" customHeight="1" x14ac:dyDescent="0.35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up'!$A$2:$C$64,2,FALSE)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up'!$A$2:$C$64,3,FALSE)</f>
        <v>Cash</v>
      </c>
      <c r="J1988" s="5">
        <f>VLOOKUP(F1988,'Set up'!$A$2:$D$64,4,FALSE)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up'!$A$2:$E$64,5,FALSE)</f>
        <v>Trsf</v>
      </c>
      <c r="S1988" s="1" t="s">
        <v>2479</v>
      </c>
    </row>
    <row r="1989" spans="1:21" ht="15" customHeight="1" x14ac:dyDescent="0.35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up'!$A$2:$C$64,2,FALSE)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up'!$A$2:$C$64,3,FALSE)</f>
        <v>Cash</v>
      </c>
      <c r="J1989" s="5">
        <f>VLOOKUP(F1989,'Set up'!$A$2:$D$64,4,FALSE)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up'!$A$2:$E$64,5,FALSE)</f>
        <v>Trsf</v>
      </c>
      <c r="S1989" s="1" t="s">
        <v>2480</v>
      </c>
    </row>
    <row r="1990" spans="1:21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up'!$A$2:$C$64,2,FALSE)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up'!$A$2:$C$64,3,FALSE)</f>
        <v>Cash</v>
      </c>
      <c r="J1990" s="5">
        <f>VLOOKUP(F1990,'Set up'!$A$2:$D$64,4,FALSE)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up'!$A$2:$E$64,5,FALSE)</f>
        <v>Trsf</v>
      </c>
      <c r="S1990" s="1" t="s">
        <v>1875</v>
      </c>
    </row>
    <row r="1991" spans="1:21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up'!$A$2:$C$64,2,FALSE)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up'!$A$2:$C$64,3,FALSE)</f>
        <v>Cash</v>
      </c>
      <c r="J1991" s="5">
        <f>VLOOKUP(F1991,'Set up'!$A$2:$D$64,4,FALSE)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up'!$A$2:$E$64,5,FALSE)</f>
        <v>Trsf</v>
      </c>
      <c r="S1991" s="1" t="s">
        <v>1852</v>
      </c>
    </row>
    <row r="1992" spans="1:21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up'!$A$2:$C$64,2,FALSE)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up'!$A$2:$C$64,3,FALSE)</f>
        <v>Cash</v>
      </c>
      <c r="J1992" s="5">
        <f>VLOOKUP(F1992,'Set up'!$A$2:$D$64,4,FALSE)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up'!$A$2:$E$64,5,FALSE)</f>
        <v>Trsf</v>
      </c>
      <c r="S1992" s="1" t="s">
        <v>1853</v>
      </c>
    </row>
    <row r="1993" spans="1:21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up'!$A$2:$C$64,2,FALSE)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up'!$A$2:$C$64,3,FALSE)</f>
        <v>Cash</v>
      </c>
      <c r="J1993" s="5">
        <f>VLOOKUP(F1993,'Set up'!$A$2:$D$64,4,FALSE)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up'!$A$2:$E$64,5,FALSE)</f>
        <v>Trsf</v>
      </c>
      <c r="S1993" s="1" t="s">
        <v>1854</v>
      </c>
    </row>
    <row r="1994" spans="1:21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up'!$A$2:$C$64,2,FALSE)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up'!$A$2:$C$64,3,FALSE)</f>
        <v>Cash</v>
      </c>
      <c r="J1994" s="5">
        <f>VLOOKUP(F1994,'Set up'!$A$2:$D$64,4,FALSE)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up'!$A$2:$E$64,5,FALSE)</f>
        <v>Trsf</v>
      </c>
      <c r="S1994" s="1" t="s">
        <v>1947</v>
      </c>
    </row>
    <row r="1995" spans="1:21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up'!$A$2:$C$64,2,FALSE)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up'!$A$2:$C$64,3,FALSE)</f>
        <v>Cash</v>
      </c>
      <c r="J1995" s="5">
        <f>VLOOKUP(F1995,'Set up'!$A$2:$D$64,4,FALSE)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up'!$A$2:$E$64,5,FALSE)</f>
        <v>Trsf</v>
      </c>
      <c r="S1995" s="1" t="s">
        <v>1948</v>
      </c>
    </row>
    <row r="1996" spans="1:21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up'!$A$2:$C$64,2,FALSE)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up'!$A$2:$C$64,3,FALSE)</f>
        <v>Cash</v>
      </c>
      <c r="J1996" s="5">
        <f>VLOOKUP(F1996,'Set up'!$A$2:$D$64,4,FALSE)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up'!$A$2:$E$64,5,FALSE)</f>
        <v>Trsf</v>
      </c>
      <c r="S1996" s="1" t="s">
        <v>1949</v>
      </c>
    </row>
    <row r="1997" spans="1:21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up'!$A$2:$C$64,2,FALSE)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up'!$A$2:$C$64,3,FALSE)</f>
        <v>Cash</v>
      </c>
      <c r="J1997" s="5">
        <f>VLOOKUP(F1997,'Set up'!$A$2:$D$64,4,FALSE)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up'!$A$2:$E$64,5,FALSE)</f>
        <v>Trsf</v>
      </c>
      <c r="S1997" s="1" t="s">
        <v>1950</v>
      </c>
    </row>
    <row r="1998" spans="1:21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up'!$A$2:$C$64,2,FALSE)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up'!$A$2:$C$64,3,FALSE)</f>
        <v>Cash</v>
      </c>
      <c r="J1998" s="5">
        <f>VLOOKUP(F1998,'Set up'!$A$2:$D$64,4,FALSE)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up'!$A$2:$E$64,5,FALSE)</f>
        <v>Trsf</v>
      </c>
      <c r="S1998" s="1" t="s">
        <v>1951</v>
      </c>
    </row>
    <row r="1999" spans="1:21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up'!$A$2:$C$64,2,FALSE)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up'!$A$2:$C$64,3,FALSE)</f>
        <v>45</v>
      </c>
      <c r="J1999" s="5">
        <f>VLOOKUP(F1999,'Set up'!$A$2:$D$64,4,FALSE)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up'!$A$2:$E$64,5,FALSE)</f>
        <v>PD Chq</v>
      </c>
      <c r="S1999" s="1" t="s">
        <v>2076</v>
      </c>
      <c r="U1999" s="1" t="s">
        <v>3603</v>
      </c>
    </row>
    <row r="2000" spans="1:21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up'!$A$2:$C$64,2,FALSE)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up'!$A$2:$C$64,3,FALSE)</f>
        <v>45</v>
      </c>
      <c r="J2000" s="5">
        <f>VLOOKUP(F2000,'Set up'!$A$2:$D$64,4,FALSE)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up'!$A$2:$E$64,5,FALSE)</f>
        <v>PD Chq</v>
      </c>
      <c r="S2000" s="1" t="s">
        <v>2077</v>
      </c>
      <c r="U2000" s="1" t="s">
        <v>3603</v>
      </c>
    </row>
    <row r="2001" spans="1:21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up'!$A$2:$C$64,2,FALSE)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up'!$A$2:$C$64,3,FALSE)</f>
        <v>45</v>
      </c>
      <c r="J2001" s="5">
        <f>VLOOKUP(F2001,'Set up'!$A$2:$D$64,4,FALSE)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up'!$A$2:$E$64,5,FALSE)</f>
        <v>PD Chq</v>
      </c>
      <c r="S2001" s="1" t="s">
        <v>2078</v>
      </c>
      <c r="U2001" s="1" t="s">
        <v>3603</v>
      </c>
    </row>
    <row r="2002" spans="1:21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up'!$A$2:$C$64,2,FALSE)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up'!$A$2:$C$64,3,FALSE)</f>
        <v>Cash</v>
      </c>
      <c r="J2002" s="5">
        <f>VLOOKUP(F2002,'Set up'!$A$2:$D$64,4,FALSE)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up'!$A$2:$E$64,5,FALSE)</f>
        <v>Cash</v>
      </c>
      <c r="S2002" s="1" t="s">
        <v>1844</v>
      </c>
    </row>
    <row r="2003" spans="1:21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up'!$A$2:$C$64,2,FALSE)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up'!$A$2:$C$64,3,FALSE)</f>
        <v>Cash</v>
      </c>
      <c r="J2003" s="5">
        <f>VLOOKUP(F2003,'Set up'!$A$2:$D$64,4,FALSE)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up'!$A$2:$E$64,5,FALSE)</f>
        <v>Cash</v>
      </c>
      <c r="S2003" s="1" t="s">
        <v>1844</v>
      </c>
    </row>
    <row r="2004" spans="1:21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up'!$A$2:$C$64,2,FALSE)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up'!$A$2:$C$64,3,FALSE)</f>
        <v>Cash</v>
      </c>
      <c r="J2004" s="5">
        <f>VLOOKUP(F2004,'Set up'!$A$2:$D$64,4,FALSE)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up'!$A$2:$E$64,5,FALSE)</f>
        <v>Cash</v>
      </c>
      <c r="S2004" s="1" t="s">
        <v>1844</v>
      </c>
    </row>
    <row r="2005" spans="1:21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up'!$A$2:$C$64,2,FALSE)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up'!$A$2:$C$64,3,FALSE)</f>
        <v>Cash</v>
      </c>
      <c r="J2005" s="5">
        <f>VLOOKUP(F2005,'Set up'!$A$2:$D$64,4,FALSE)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up'!$A$2:$E$64,5,FALSE)</f>
        <v>Cash</v>
      </c>
      <c r="S2005" s="1" t="s">
        <v>1844</v>
      </c>
    </row>
    <row r="2006" spans="1:21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up'!$A$2:$C$64,2,FALSE)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up'!$A$2:$C$64,3,FALSE)</f>
        <v>Cash</v>
      </c>
      <c r="J2006" s="5">
        <f>VLOOKUP(F2006,'Set up'!$A$2:$D$64,4,FALSE)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up'!$A$2:$E$64,5,FALSE)</f>
        <v>Trsf</v>
      </c>
      <c r="S2006" s="1" t="s">
        <v>2493</v>
      </c>
    </row>
    <row r="2007" spans="1:21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up'!$A$2:$C$64,2,FALSE)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up'!$A$2:$C$64,3,FALSE)</f>
        <v>Cash</v>
      </c>
      <c r="J2007" s="5">
        <f>VLOOKUP(F2007,'Set up'!$A$2:$D$64,4,FALSE)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up'!$A$2:$E$64,5,FALSE)</f>
        <v>Chq</v>
      </c>
      <c r="S2007" s="1" t="s">
        <v>2085</v>
      </c>
    </row>
    <row r="2008" spans="1:21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up'!$A$2:$C$64,2,FALSE)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up'!$A$2:$C$64,3,FALSE)</f>
        <v>Cash</v>
      </c>
      <c r="J2008" s="5">
        <f>VLOOKUP(F2008,'Set up'!$A$2:$D$64,4,FALSE)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up'!$A$2:$E$64,5,FALSE)</f>
        <v>Chq</v>
      </c>
      <c r="S2008" s="1" t="s">
        <v>2085</v>
      </c>
    </row>
    <row r="2009" spans="1:21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up'!$A$2:$C$64,2,FALSE)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up'!$A$2:$C$64,3,FALSE)</f>
        <v>30</v>
      </c>
      <c r="J2009" s="5">
        <f>VLOOKUP(F2009,'Set up'!$A$2:$D$64,4,FALSE)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up'!$A$2:$E$64,5,FALSE)</f>
        <v>Chq</v>
      </c>
      <c r="S2009" s="1" t="s">
        <v>1982</v>
      </c>
    </row>
    <row r="2010" spans="1:21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up'!$A$2:$C$64,2,FALSE)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up'!$A$2:$C$64,3,FALSE)</f>
        <v>30</v>
      </c>
      <c r="J2010" s="5">
        <f>VLOOKUP(F2010,'Set up'!$A$2:$D$64,4,FALSE)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up'!$A$2:$E$64,5,FALSE)</f>
        <v>Chq</v>
      </c>
      <c r="S2010" s="1" t="s">
        <v>1982</v>
      </c>
    </row>
    <row r="2011" spans="1:21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up'!$A$2:$C$64,2,FALSE)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up'!$A$2:$C$64,3,FALSE)</f>
        <v>30</v>
      </c>
      <c r="J2011" s="5">
        <f>VLOOKUP(F2011,'Set up'!$A$2:$D$64,4,FALSE)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up'!$A$2:$E$64,5,FALSE)</f>
        <v>Chq</v>
      </c>
      <c r="S2011" s="1" t="s">
        <v>1982</v>
      </c>
    </row>
    <row r="2012" spans="1:21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up'!$A$2:$C$64,2,FALSE)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up'!$A$2:$C$64,3,FALSE)</f>
        <v>30</v>
      </c>
      <c r="J2012" s="5">
        <f>VLOOKUP(F2012,'Set up'!$A$2:$D$64,4,FALSE)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up'!$A$2:$E$64,5,FALSE)</f>
        <v>Chq</v>
      </c>
      <c r="S2012" s="1" t="s">
        <v>1982</v>
      </c>
    </row>
    <row r="2013" spans="1:21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up'!$A$2:$C$64,2,FALSE)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up'!$A$2:$C$64,3,FALSE)</f>
        <v>30</v>
      </c>
      <c r="J2013" s="5">
        <f>VLOOKUP(F2013,'Set up'!$A$2:$D$64,4,FALSE)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up'!$A$2:$E$64,5,FALSE)</f>
        <v>Chq</v>
      </c>
      <c r="S2013" s="1" t="s">
        <v>1982</v>
      </c>
    </row>
    <row r="2014" spans="1:21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up'!$A$2:$C$64,2,FALSE)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up'!$A$2:$C$64,3,FALSE)</f>
        <v>30</v>
      </c>
      <c r="J2014" s="5">
        <f>VLOOKUP(F2014,'Set up'!$A$2:$D$64,4,FALSE)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up'!$A$2:$E$64,5,FALSE)</f>
        <v>Chq</v>
      </c>
      <c r="S2014" s="1" t="s">
        <v>1982</v>
      </c>
    </row>
    <row r="2015" spans="1:21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up'!$A$2:$C$64,2,FALSE)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up'!$A$2:$C$64,3,FALSE)</f>
        <v>Cash</v>
      </c>
      <c r="J2015" s="5">
        <f>VLOOKUP(F2015,'Set up'!$A$2:$D$64,4,FALSE)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up'!$A$2:$E$64,5,FALSE)</f>
        <v>Trsf</v>
      </c>
      <c r="S2015" s="1" t="s">
        <v>2482</v>
      </c>
    </row>
    <row r="2016" spans="1:21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up'!$A$2:$C$64,2,FALSE)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up'!$A$2:$C$64,3,FALSE)</f>
        <v>Cash</v>
      </c>
      <c r="J2016" s="5">
        <f>VLOOKUP(F2016,'Set up'!$A$2:$D$64,4,FALSE)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up'!$A$2:$E$64,5,FALSE)</f>
        <v>Trsf</v>
      </c>
      <c r="S2016" s="1" t="s">
        <v>2529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up'!$A$2:$C$64,2,FALSE)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up'!$A$2:$C$64,3,FALSE)</f>
        <v>Cash</v>
      </c>
      <c r="J2017" s="5">
        <f>VLOOKUP(F2017,'Set up'!$A$2:$D$64,4,FALSE)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up'!$A$2:$E$64,5,FALSE)</f>
        <v>Trsf</v>
      </c>
      <c r="S2017" s="1" t="s">
        <v>2530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up'!$A$2:$C$64,2,FALSE)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up'!$A$2:$C$64,3,FALSE)</f>
        <v>Cash</v>
      </c>
      <c r="J2018" s="5">
        <f>VLOOKUP(F2018,'Set up'!$A$2:$D$64,4,FALSE)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up'!$A$2:$E$64,5,FALSE)</f>
        <v>Trsf</v>
      </c>
      <c r="S2018" s="1" t="s">
        <v>2531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up'!$A$2:$C$64,2,FALSE)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up'!$A$2:$C$64,3,FALSE)</f>
        <v>Cash</v>
      </c>
      <c r="J2019" s="5">
        <f>VLOOKUP(F2019,'Set up'!$A$2:$D$64,4,FALSE)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up'!$A$2:$E$64,5,FALSE)</f>
        <v>Trsf</v>
      </c>
      <c r="S2019" s="1" t="s">
        <v>2539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up'!$A$2:$C$64,2,FALSE)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up'!$A$2:$C$64,3,FALSE)</f>
        <v>Cash</v>
      </c>
      <c r="J2020" s="5">
        <f>VLOOKUP(F2020,'Set up'!$A$2:$D$64,4,FALSE)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up'!$A$2:$E$64,5,FALSE)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up'!$A$2:$C$64,2,FALSE)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up'!$A$2:$C$64,3,FALSE)</f>
        <v>Cash</v>
      </c>
      <c r="J2021" s="5">
        <f>VLOOKUP(F2021,'Set up'!$A$2:$D$64,4,FALSE)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up'!$A$2:$E$64,5,FALSE)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up'!$A$2:$C$64,2,FALSE)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up'!$A$2:$C$64,3,FALSE)</f>
        <v>Cash</v>
      </c>
      <c r="J2022" s="5">
        <f>VLOOKUP(F2022,'Set up'!$A$2:$D$64,4,FALSE)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up'!$A$2:$E$64,5,FALSE)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up'!$A$2:$C$64,2,FALSE)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up'!$A$2:$C$64,3,FALSE)</f>
        <v>Cash</v>
      </c>
      <c r="J2023" s="5">
        <f>VLOOKUP(F2023,'Set up'!$A$2:$D$64,4,FALSE)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up'!$A$2:$E$64,5,FALSE)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up'!$A$2:$C$64,2,FALSE)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up'!$A$2:$C$64,3,FALSE)</f>
        <v>Cash</v>
      </c>
      <c r="J2024" s="5">
        <f>VLOOKUP(F2024,'Set up'!$A$2:$D$64,4,FALSE)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up'!$A$2:$E$64,5,FALSE)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up'!$A$2:$C$64,2,FALSE)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up'!$A$2:$C$64,3,FALSE)</f>
        <v>Cash</v>
      </c>
      <c r="J2025" s="5">
        <f>VLOOKUP(F2025,'Set up'!$A$2:$D$64,4,FALSE)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up'!$A$2:$E$64,5,FALSE)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up'!$A$2:$C$64,2,FALSE)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up'!$A$2:$C$64,3,FALSE)</f>
        <v>Cash</v>
      </c>
      <c r="J2026" s="5">
        <f>VLOOKUP(F2026,'Set up'!$A$2:$D$64,4,FALSE)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up'!$A$2:$E$64,5,FALSE)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up'!$A$2:$C$64,2,FALSE)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up'!$A$2:$C$64,3,FALSE)</f>
        <v>Cash</v>
      </c>
      <c r="J2027" s="5">
        <f>VLOOKUP(F2027,'Set up'!$A$2:$D$64,4,FALSE)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up'!$A$2:$E$64,5,FALSE)</f>
        <v>Trsf</v>
      </c>
      <c r="S2027" s="1" t="s">
        <v>2540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up'!$A$2:$C$64,2,FALSE)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up'!$A$2:$C$64,3,FALSE)</f>
        <v>Cash</v>
      </c>
      <c r="J2028" s="5">
        <f>VLOOKUP(F2028,'Set up'!$A$2:$D$64,4,FALSE)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up'!$A$2:$E$64,5,FALSE)</f>
        <v>Trsf</v>
      </c>
      <c r="S2028" s="1" t="s">
        <v>2541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up'!$A$2:$C$64,2,FALSE)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up'!$A$2:$C$64,3,FALSE)</f>
        <v>Cash</v>
      </c>
      <c r="J2029" s="5">
        <f>VLOOKUP(F2029,'Set up'!$A$2:$D$64,4,FALSE)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up'!$A$2:$E$64,5,FALSE)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up'!$A$2:$C$64,2,FALSE)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up'!$A$2:$C$64,3,FALSE)</f>
        <v>Cash</v>
      </c>
      <c r="J2030" s="5">
        <f>VLOOKUP(F2030,'Set up'!$A$2:$D$64,4,FALSE)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up'!$A$2:$E$64,5,FALSE)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up'!$A$2:$C$64,2,FALSE)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up'!$A$2:$C$64,3,FALSE)</f>
        <v>Cash</v>
      </c>
      <c r="J2031" s="5">
        <f>VLOOKUP(F2031,'Set up'!$A$2:$D$64,4,FALSE)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up'!$A$2:$E$64,5,FALSE)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up'!$A$2:$C$64,2,FALSE)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up'!$A$2:$C$64,3,FALSE)</f>
        <v>Cash</v>
      </c>
      <c r="J2032" s="5">
        <f>VLOOKUP(F2032,'Set up'!$A$2:$D$64,4,FALSE)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up'!$A$2:$E$64,5,FALSE)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up'!$A$2:$C$64,2,FALSE)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up'!$A$2:$C$64,3,FALSE)</f>
        <v>Cash</v>
      </c>
      <c r="J2033" s="5">
        <f>VLOOKUP(F2033,'Set up'!$A$2:$D$64,4,FALSE)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up'!$A$2:$E$64,5,FALSE)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up'!$A$2:$C$64,2,FALSE)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up'!$A$2:$C$64,3,FALSE)</f>
        <v>Cash</v>
      </c>
      <c r="J2034" s="5">
        <f>VLOOKUP(F2034,'Set up'!$A$2:$D$64,4,FALSE)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up'!$A$2:$E$64,5,FALSE)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up'!$A$2:$C$64,2,FALSE)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up'!$A$2:$C$64,3,FALSE)</f>
        <v>Cash</v>
      </c>
      <c r="J2035" s="5">
        <f>VLOOKUP(F2035,'Set up'!$A$2:$D$64,4,FALSE)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up'!$A$2:$E$64,5,FALSE)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up'!$A$2:$C$64,2,FALSE)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up'!$A$2:$C$64,3,FALSE)</f>
        <v>Cash</v>
      </c>
      <c r="J2036" s="5">
        <f>VLOOKUP(F2036,'Set up'!$A$2:$D$64,4,FALSE)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up'!$A$2:$E$64,5,FALSE)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up'!$A$2:$C$64,2,FALSE)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up'!$A$2:$C$64,3,FALSE)</f>
        <v>Cash</v>
      </c>
      <c r="J2037" s="5">
        <f>VLOOKUP(F2037,'Set up'!$A$2:$D$64,4,FALSE)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up'!$A$2:$E$64,5,FALSE)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up'!$A$2:$C$64,2,FALSE)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up'!$A$2:$C$64,3,FALSE)</f>
        <v>Cash</v>
      </c>
      <c r="J2038" s="5">
        <f>VLOOKUP(F2038,'Set up'!$A$2:$D$64,4,FALSE)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up'!$A$2:$E$64,5,FALSE)</f>
        <v>Trsf</v>
      </c>
      <c r="S2038" s="1" t="s">
        <v>2532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up'!$A$2:$C$64,2,FALSE)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up'!$A$2:$C$64,3,FALSE)</f>
        <v>Cash</v>
      </c>
      <c r="J2039" s="5">
        <f>VLOOKUP(F2039,'Set up'!$A$2:$D$64,4,FALSE)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up'!$A$2:$E$64,5,FALSE)</f>
        <v>Trsf</v>
      </c>
      <c r="S2039" s="1" t="s">
        <v>2533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up'!$A$2:$C$64,2,FALSE)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up'!$A$2:$C$64,3,FALSE)</f>
        <v>Cash</v>
      </c>
      <c r="J2040" s="5">
        <f>VLOOKUP(F2040,'Set up'!$A$2:$D$64,4,FALSE)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up'!$A$2:$E$64,5,FALSE)</f>
        <v>Trsf</v>
      </c>
      <c r="S2040" s="1" t="s">
        <v>2534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up'!$A$2:$C$64,2,FALSE)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up'!$A$2:$C$64,3,FALSE)</f>
        <v>Cash</v>
      </c>
      <c r="J2041" s="5">
        <f>VLOOKUP(F2041,'Set up'!$A$2:$D$64,4,FALSE)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up'!$A$2:$E$64,5,FALSE)</f>
        <v>Trsf</v>
      </c>
      <c r="S2041" s="1" t="s">
        <v>2535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up'!$A$2:$C$64,2,FALSE)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up'!$A$2:$C$64,3,FALSE)</f>
        <v>Cash</v>
      </c>
      <c r="J2042" s="5">
        <f>VLOOKUP(F2042,'Set up'!$A$2:$D$64,4,FALSE)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up'!$A$2:$E$64,5,FALSE)</f>
        <v>Trsf</v>
      </c>
      <c r="S2042" s="1" t="s">
        <v>2536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up'!$A$2:$C$64,2,FALSE)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up'!$A$2:$C$64,3,FALSE)</f>
        <v>Cash</v>
      </c>
      <c r="J2043" s="5">
        <f>VLOOKUP(F2043,'Set up'!$A$2:$D$64,4,FALSE)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up'!$A$2:$E$64,5,FALSE)</f>
        <v>Trsf</v>
      </c>
      <c r="S2043" s="1" t="s">
        <v>2633</v>
      </c>
    </row>
    <row r="2044" spans="1:19" ht="15" customHeight="1" x14ac:dyDescent="0.35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up'!$A$2:$C$64,2,FALSE)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up'!$A$2:$C$64,3,FALSE)</f>
        <v>Cash</v>
      </c>
      <c r="J2044" s="5">
        <f>VLOOKUP(F2044,'Set up'!$A$2:$D$64,4,FALSE)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up'!$A$2:$E$64,5,FALSE)</f>
        <v>Trsf</v>
      </c>
      <c r="S2044" s="1" t="s">
        <v>2537</v>
      </c>
    </row>
    <row r="2045" spans="1:19" ht="15" customHeight="1" x14ac:dyDescent="0.35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up'!$A$2:$C$64,2,FALSE)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up'!$A$2:$C$64,3,FALSE)</f>
        <v>Cash</v>
      </c>
      <c r="J2045" s="5">
        <f>VLOOKUP(F2045,'Set up'!$A$2:$D$64,4,FALSE)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up'!$A$2:$E$64,5,FALSE)</f>
        <v>Trsf</v>
      </c>
      <c r="S2045" s="1" t="s">
        <v>2580</v>
      </c>
    </row>
    <row r="2046" spans="1:19" ht="15" customHeight="1" x14ac:dyDescent="0.35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up'!$A$2:$C$64,2,FALSE)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up'!$A$2:$C$64,3,FALSE)</f>
        <v>Cash</v>
      </c>
      <c r="J2046" s="5">
        <f>VLOOKUP(F2046,'Set up'!$A$2:$D$64,4,FALSE)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up'!$A$2:$E$64,5,FALSE)</f>
        <v>Trsf</v>
      </c>
      <c r="S2046" s="1" t="s">
        <v>2582</v>
      </c>
    </row>
    <row r="2047" spans="1:19" ht="15" customHeight="1" x14ac:dyDescent="0.35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up'!$A$2:$C$64,2,FALSE)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up'!$A$2:$C$64,3,FALSE)</f>
        <v>Cash</v>
      </c>
      <c r="J2047" s="5">
        <f>VLOOKUP(F2047,'Set up'!$A$2:$D$64,4,FALSE)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up'!$A$2:$E$64,5,FALSE)</f>
        <v>Trsf</v>
      </c>
      <c r="S2047" s="1" t="s">
        <v>2583</v>
      </c>
    </row>
    <row r="2048" spans="1:19" ht="15" customHeight="1" x14ac:dyDescent="0.35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up'!$A$2:$C$64,2,FALSE)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up'!$A$2:$C$64,3,FALSE)</f>
        <v>Cash</v>
      </c>
      <c r="J2048" s="5">
        <f>VLOOKUP(F2048,'Set up'!$A$2:$D$64,4,FALSE)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up'!$A$2:$E$64,5,FALSE)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up'!$A$2:$C$64,2,FALSE)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up'!$A$2:$C$64,3,FALSE)</f>
        <v>Cash</v>
      </c>
      <c r="J2049" s="5">
        <f>VLOOKUP(F2049,'Set up'!$A$2:$D$64,4,FALSE)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up'!$A$2:$E$64,5,FALSE)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up'!$A$2:$C$64,2,FALSE)</f>
        <v>C00000013a</v>
      </c>
      <c r="F2050" s="1" t="s">
        <v>1453</v>
      </c>
      <c r="G2050" s="99" t="s">
        <v>1738</v>
      </c>
      <c r="H2050" s="5">
        <v>5</v>
      </c>
      <c r="I2050" s="5" t="str">
        <f>VLOOKUP(F2050,'Set up'!$A$2:$C$64,3,FALSE)</f>
        <v>Cash</v>
      </c>
      <c r="J2050" s="5">
        <f>VLOOKUP(F2050,'Set up'!$A$2:$D$64,4,FALSE)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up'!$A$2:$E$64,5,FALSE)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up'!$A$2:$C$64,2,FALSE)</f>
        <v>C00000013a</v>
      </c>
      <c r="F2051" s="1" t="s">
        <v>1453</v>
      </c>
      <c r="G2051" s="99" t="s">
        <v>1739</v>
      </c>
      <c r="H2051" s="5">
        <v>7</v>
      </c>
      <c r="I2051" s="5" t="str">
        <f>VLOOKUP(F2051,'Set up'!$A$2:$C$64,3,FALSE)</f>
        <v>Cash</v>
      </c>
      <c r="J2051" s="5">
        <f>VLOOKUP(F2051,'Set up'!$A$2:$D$64,4,FALSE)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up'!$A$2:$E$64,5,FALSE)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up'!$A$2:$C$64,2,FALSE)</f>
        <v>C00000013a</v>
      </c>
      <c r="F2052" s="1" t="s">
        <v>1453</v>
      </c>
      <c r="G2052" s="99" t="s">
        <v>44</v>
      </c>
      <c r="H2052" s="5">
        <v>10</v>
      </c>
      <c r="I2052" s="5" t="str">
        <f>VLOOKUP(F2052,'Set up'!$A$2:$C$64,3,FALSE)</f>
        <v>Cash</v>
      </c>
      <c r="J2052" s="5">
        <f>VLOOKUP(F2052,'Set up'!$A$2:$D$64,4,FALSE)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up'!$A$2:$E$64,5,FALSE)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up'!$A$2:$C$64,2,FALSE)</f>
        <v>C00000013a</v>
      </c>
      <c r="F2053" s="1" t="s">
        <v>1453</v>
      </c>
      <c r="G2053" s="99" t="s">
        <v>17</v>
      </c>
      <c r="H2053" s="5">
        <v>4</v>
      </c>
      <c r="I2053" s="5" t="str">
        <f>VLOOKUP(F2053,'Set up'!$A$2:$C$64,3,FALSE)</f>
        <v>Cash</v>
      </c>
      <c r="J2053" s="5">
        <f>VLOOKUP(F2053,'Set up'!$A$2:$D$64,4,FALSE)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up'!$A$2:$E$64,5,FALSE)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up'!$A$2:$C$64,2,FALSE)</f>
        <v>C00000013a</v>
      </c>
      <c r="F2054" s="1" t="s">
        <v>1453</v>
      </c>
      <c r="G2054" s="99" t="s">
        <v>1742</v>
      </c>
      <c r="H2054" s="5">
        <v>1</v>
      </c>
      <c r="I2054" s="5" t="str">
        <f>VLOOKUP(F2054,'Set up'!$A$2:$C$64,3,FALSE)</f>
        <v>Cash</v>
      </c>
      <c r="J2054" s="5">
        <f>VLOOKUP(F2054,'Set up'!$A$2:$D$64,4,FALSE)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up'!$A$2:$E$64,5,FALSE)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up'!$A$2:$C$64,2,FALSE)</f>
        <v>C00000013a</v>
      </c>
      <c r="F2055" s="1" t="s">
        <v>1453</v>
      </c>
      <c r="G2055" s="99" t="s">
        <v>1743</v>
      </c>
      <c r="H2055" s="5">
        <v>1</v>
      </c>
      <c r="I2055" s="5" t="str">
        <f>VLOOKUP(F2055,'Set up'!$A$2:$C$64,3,FALSE)</f>
        <v>Cash</v>
      </c>
      <c r="J2055" s="5">
        <f>VLOOKUP(F2055,'Set up'!$A$2:$D$64,4,FALSE)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up'!$A$2:$E$64,5,FALSE)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up'!$A$2:$C$64,2,FALSE)</f>
        <v>C00000013a</v>
      </c>
      <c r="F2056" s="1" t="s">
        <v>1453</v>
      </c>
      <c r="G2056" s="99" t="s">
        <v>1118</v>
      </c>
      <c r="H2056" s="5">
        <v>2</v>
      </c>
      <c r="I2056" s="5" t="str">
        <f>VLOOKUP(F2056,'Set up'!$A$2:$C$64,3,FALSE)</f>
        <v>Cash</v>
      </c>
      <c r="J2056" s="5">
        <f>VLOOKUP(F2056,'Set up'!$A$2:$D$64,4,FALSE)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up'!$A$2:$E$64,5,FALSE)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up'!$A$2:$C$64,2,FALSE)</f>
        <v>C00000013a</v>
      </c>
      <c r="F2057" s="1" t="s">
        <v>1453</v>
      </c>
      <c r="G2057" s="99" t="s">
        <v>614</v>
      </c>
      <c r="H2057" s="5">
        <v>1</v>
      </c>
      <c r="I2057" s="5" t="str">
        <f>VLOOKUP(F2057,'Set up'!$A$2:$C$64,3,FALSE)</f>
        <v>Cash</v>
      </c>
      <c r="J2057" s="5">
        <f>VLOOKUP(F2057,'Set up'!$A$2:$D$64,4,FALSE)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up'!$A$2:$E$64,5,FALSE)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up'!$A$2:$C$64,2,FALSE)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up'!$A$2:$C$64,3,FALSE)</f>
        <v>Cash</v>
      </c>
      <c r="J2058" s="5">
        <f>VLOOKUP(F2058,'Set up'!$A$2:$D$64,4,FALSE)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up'!$A$2:$E$64,5,FALSE)</f>
        <v>Trsf</v>
      </c>
      <c r="S2058" s="1" t="s">
        <v>2584</v>
      </c>
    </row>
    <row r="2059" spans="1:19" ht="15" customHeight="1" x14ac:dyDescent="0.35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up'!$A$2:$C$64,2,FALSE)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up'!$A$2:$C$64,3,FALSE)</f>
        <v>Cash</v>
      </c>
      <c r="J2059" s="5">
        <f>VLOOKUP(F2059,'Set up'!$A$2:$D$64,4,FALSE)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up'!$A$2:$E$64,5,FALSE)</f>
        <v>Trsf</v>
      </c>
      <c r="S2059" s="1" t="s">
        <v>2585</v>
      </c>
    </row>
    <row r="2060" spans="1:19" ht="15" customHeight="1" x14ac:dyDescent="0.35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up'!$A$2:$C$64,2,FALSE)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up'!$A$2:$C$64,3,FALSE)</f>
        <v>Cash</v>
      </c>
      <c r="J2060" s="5">
        <f>VLOOKUP(F2060,'Set up'!$A$2:$D$64,4,FALSE)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up'!$A$2:$E$64,5,FALSE)</f>
        <v>Trsf</v>
      </c>
      <c r="S2060" s="1" t="s">
        <v>2582</v>
      </c>
    </row>
    <row r="2061" spans="1:19" ht="15" customHeight="1" x14ac:dyDescent="0.35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up'!$A$2:$C$64,2,FALSE)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up'!$A$2:$C$64,3,FALSE)</f>
        <v>Cash</v>
      </c>
      <c r="J2061" s="5">
        <f>VLOOKUP(F2061,'Set up'!$A$2:$D$64,4,FALSE)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up'!$A$2:$E$64,5,FALSE)</f>
        <v>Trsf</v>
      </c>
      <c r="S2061" s="1" t="s">
        <v>2583</v>
      </c>
    </row>
    <row r="2062" spans="1:19" ht="15" customHeight="1" x14ac:dyDescent="0.35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up'!$A$2:$C$64,2,FALSE)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up'!$A$2:$C$64,3,FALSE)</f>
        <v>Cash</v>
      </c>
      <c r="J2062" s="5">
        <f>VLOOKUP(F2062,'Set up'!$A$2:$D$64,4,FALSE)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up'!$A$2:$E$64,5,FALSE)</f>
        <v>Trsf</v>
      </c>
      <c r="S2062" s="1" t="s">
        <v>2587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up'!$A$2:$C$64,2,FALSE)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up'!$A$2:$C$64,3,FALSE)</f>
        <v>120</v>
      </c>
      <c r="J2063" s="5">
        <f>VLOOKUP(F2063,'Set up'!$A$2:$D$64,4,FALSE)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up'!$A$2:$E$64,5,FALSE)</f>
        <v>Trsf</v>
      </c>
      <c r="S2063" s="1" t="s">
        <v>2419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up'!$A$2:$C$64,2,FALSE)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up'!$A$2:$C$64,3,FALSE)</f>
        <v>120</v>
      </c>
      <c r="J2064" s="5">
        <f>VLOOKUP(F2064,'Set up'!$A$2:$D$64,4,FALSE)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up'!$A$2:$E$64,5,FALSE)</f>
        <v>Trsf</v>
      </c>
      <c r="S2064" s="1" t="s">
        <v>2419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up'!$A$2:$C$64,2,FALSE)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up'!$A$2:$C$64,3,FALSE)</f>
        <v>120</v>
      </c>
      <c r="J2065" s="5">
        <f>VLOOKUP(F2065,'Set up'!$A$2:$D$64,4,FALSE)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up'!$A$2:$E$64,5,FALSE)</f>
        <v>Trsf</v>
      </c>
      <c r="S2065" s="1" t="s">
        <v>2419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up'!$A$2:$C$64,2,FALSE)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up'!$A$2:$C$64,3,FALSE)</f>
        <v>120</v>
      </c>
      <c r="J2066" s="5">
        <f>VLOOKUP(F2066,'Set up'!$A$2:$D$64,4,FALSE)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up'!$A$2:$E$64,5,FALSE)</f>
        <v>Trsf</v>
      </c>
      <c r="S2066" s="1" t="s">
        <v>2419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up'!$A$2:$C$64,2,FALSE)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up'!$A$2:$C$64,3,FALSE)</f>
        <v>Cash</v>
      </c>
      <c r="J2067" s="5">
        <f>VLOOKUP(F2067,'Set up'!$A$2:$D$64,4,FALSE)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up'!$A$2:$E$64,5,FALSE)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up'!$A$2:$C$64,2,FALSE)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up'!$A$2:$C$64,3,FALSE)</f>
        <v>Cash</v>
      </c>
      <c r="J2068" s="5">
        <f>VLOOKUP(F2068,'Set up'!$A$2:$D$64,4,FALSE)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up'!$A$2:$E$64,5,FALSE)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up'!$A$2:$C$64,2,FALSE)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up'!$A$2:$C$64,3,FALSE)</f>
        <v>Cash</v>
      </c>
      <c r="J2069" s="5">
        <f>VLOOKUP(F2069,'Set up'!$A$2:$D$64,4,FALSE)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up'!$A$2:$E$64,5,FALSE)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up'!$A$2:$C$64,2,FALSE)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up'!$A$2:$C$64,3,FALSE)</f>
        <v>Cash</v>
      </c>
      <c r="J2070" s="5">
        <f>VLOOKUP(F2070,'Set up'!$A$2:$D$64,4,FALSE)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up'!$A$2:$E$64,5,FALSE)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up'!$A$2:$C$64,2,FALSE)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up'!$A$2:$C$64,3,FALSE)</f>
        <v>Cash</v>
      </c>
      <c r="J2071" s="5">
        <f>VLOOKUP(F2071,'Set up'!$A$2:$D$64,4,FALSE)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up'!$A$2:$E$64,5,FALSE)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up'!$A$2:$C$64,2,FALSE)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up'!$A$2:$C$64,3,FALSE)</f>
        <v>Cash</v>
      </c>
      <c r="J2072" s="5">
        <f>VLOOKUP(F2072,'Set up'!$A$2:$D$64,4,FALSE)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up'!$A$2:$E$64,5,FALSE)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up'!$A$2:$C$64,2,FALSE)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up'!$A$2:$C$64,3,FALSE)</f>
        <v>Cash</v>
      </c>
      <c r="J2073" s="5">
        <f>VLOOKUP(F2073,'Set up'!$A$2:$D$64,4,FALSE)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up'!$A$2:$E$64,5,FALSE)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up'!$A$2:$C$64,2,FALSE)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up'!$A$2:$C$64,3,FALSE)</f>
        <v>Cash</v>
      </c>
      <c r="J2074" s="5">
        <f>VLOOKUP(F2074,'Set up'!$A$2:$D$64,4,FALSE)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up'!$A$2:$E$64,5,FALSE)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up'!$A$2:$C$64,2,FALSE)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up'!$A$2:$C$64,3,FALSE)</f>
        <v>Cash</v>
      </c>
      <c r="J2075" s="5">
        <f>VLOOKUP(F2075,'Set up'!$A$2:$D$64,4,FALSE)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up'!$A$2:$E$64,5,FALSE)</f>
        <v>PD Chq</v>
      </c>
      <c r="S2075" s="1" t="s">
        <v>2457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up'!$A$2:$C$64,2,FALSE)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up'!$A$2:$C$64,3,FALSE)</f>
        <v>Cash</v>
      </c>
      <c r="J2076" s="5">
        <f>VLOOKUP(F2076,'Set up'!$A$2:$D$64,4,FALSE)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up'!$A$2:$E$64,5,FALSE)</f>
        <v>PD Chq</v>
      </c>
      <c r="S2076" s="1" t="s">
        <v>2457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up'!$A$2:$C$64,2,FALSE)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up'!$A$2:$C$64,3,FALSE)</f>
        <v>Cash</v>
      </c>
      <c r="J2077" s="5">
        <f>VLOOKUP(F2077,'Set up'!$A$2:$D$64,4,FALSE)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up'!$A$2:$E$64,5,FALSE)</f>
        <v>PD Chq</v>
      </c>
      <c r="S2077" s="1" t="s">
        <v>2457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up'!$A$2:$C$64,2,FALSE)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up'!$A$2:$C$64,3,FALSE)</f>
        <v>Cash</v>
      </c>
      <c r="J2078" s="5">
        <f>VLOOKUP(F2078,'Set up'!$A$2:$D$64,4,FALSE)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up'!$A$2:$E$64,5,FALSE)</f>
        <v>PD Chq</v>
      </c>
      <c r="S2078" s="1" t="s">
        <v>2457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up'!$A$2:$C$64,2,FALSE)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up'!$A$2:$C$64,3,FALSE)</f>
        <v>Cash</v>
      </c>
      <c r="J2079" s="5">
        <f>VLOOKUP(F2079,'Set up'!$A$2:$D$64,4,FALSE)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up'!$A$2:$E$64,5,FALSE)</f>
        <v>Trsf</v>
      </c>
      <c r="S2079" s="1" t="s">
        <v>2722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up'!$A$2:$C$64,2,FALSE)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up'!$A$2:$C$64,3,FALSE)</f>
        <v>Cash</v>
      </c>
      <c r="J2080" s="5">
        <f>VLOOKUP(F2080,'Set up'!$A$2:$D$64,4,FALSE)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up'!$A$2:$E$64,5,FALSE)</f>
        <v>Trsf</v>
      </c>
      <c r="S2080" s="1" t="s">
        <v>2723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up'!$A$2:$C$64,2,FALSE)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up'!$A$2:$C$64,3,FALSE)</f>
        <v>Cash</v>
      </c>
      <c r="J2081" s="5">
        <f>VLOOKUP(F2081,'Set up'!$A$2:$D$64,4,FALSE)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up'!$A$2:$E$64,5,FALSE)</f>
        <v>Trsf</v>
      </c>
      <c r="S2081" s="1" t="s">
        <v>2724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up'!$A$2:$C$64,2,FALSE)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up'!$A$2:$C$64,3,FALSE)</f>
        <v>Cash</v>
      </c>
      <c r="J2082" s="5">
        <f>VLOOKUP(F2082,'Set up'!$A$2:$D$64,4,FALSE)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up'!$A$2:$E$64,5,FALSE)</f>
        <v>Trsf</v>
      </c>
      <c r="S2082" s="1" t="s">
        <v>2725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up'!$A$2:$C$64,2,FALSE)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up'!$A$2:$C$64,3,FALSE)</f>
        <v>Cash</v>
      </c>
      <c r="J2083" s="5">
        <f>VLOOKUP(F2083,'Set up'!$A$2:$D$64,4,FALSE)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up'!$A$2:$E$64,5,FALSE)</f>
        <v>Trsf</v>
      </c>
      <c r="S2083" s="1" t="s">
        <v>2726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up'!$A$2:$C$64,2,FALSE)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up'!$A$2:$C$64,3,FALSE)</f>
        <v>60</v>
      </c>
      <c r="J2084" s="5">
        <f>VLOOKUP(F2084,'Set up'!$A$2:$D$64,4,FALSE)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up'!$A$2:$E$64,5,FALSE)</f>
        <v>Chq</v>
      </c>
      <c r="S2084" s="1" t="s">
        <v>2254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up'!$A$2:$C$64,2,FALSE)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up'!$A$2:$C$64,3,FALSE)</f>
        <v>Cash</v>
      </c>
      <c r="J2085" s="5">
        <f>VLOOKUP(F2085,'Set up'!$A$2:$D$64,4,FALSE)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up'!$A$2:$E$64,5,FALSE)</f>
        <v>Trsf</v>
      </c>
      <c r="S2085" s="1" t="s">
        <v>2584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up'!$A$2:$C$64,2,FALSE)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up'!$A$2:$C$64,3,FALSE)</f>
        <v>Cash</v>
      </c>
      <c r="J2086" s="5">
        <f>VLOOKUP(F2086,'Set up'!$A$2:$D$64,4,FALSE)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up'!$A$2:$E$64,5,FALSE)</f>
        <v>Trsf</v>
      </c>
      <c r="S2086" s="1" t="s">
        <v>2585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up'!$A$2:$C$64,2,FALSE)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up'!$A$2:$C$64,3,FALSE)</f>
        <v>Cash</v>
      </c>
      <c r="J2087" s="5">
        <f>VLOOKUP(F2087,'Set up'!$A$2:$D$64,4,FALSE)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up'!$A$2:$E$64,5,FALSE)</f>
        <v>Trsf</v>
      </c>
      <c r="S2087" s="1" t="s">
        <v>2582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up'!$A$2:$C$64,2,FALSE)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up'!$A$2:$C$64,3,FALSE)</f>
        <v>Cash</v>
      </c>
      <c r="J2088" s="5">
        <f>VLOOKUP(F2088,'Set up'!$A$2:$D$64,4,FALSE)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up'!$A$2:$E$64,5,FALSE)</f>
        <v>Trsf</v>
      </c>
      <c r="S2088" s="1" t="s">
        <v>2586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up'!$A$2:$C$64,2,FALSE)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up'!$A$2:$C$64,3,FALSE)</f>
        <v>Cash</v>
      </c>
      <c r="J2089" s="5">
        <f>VLOOKUP(F2089,'Set up'!$A$2:$D$64,4,FALSE)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up'!$A$2:$E$64,5,FALSE)</f>
        <v>Trsf</v>
      </c>
      <c r="S2089" s="1" t="s">
        <v>2587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up'!$A$2:$C$64,2,FALSE)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up'!$A$2:$C$64,3,FALSE)</f>
        <v>Cash</v>
      </c>
      <c r="J2090" s="5">
        <f>VLOOKUP(F2090,'Set up'!$A$2:$D$64,4,FALSE)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up'!$A$2:$E$64,5,FALSE)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up'!$A$2:$C$64,2,FALSE)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up'!$A$2:$C$64,3,FALSE)</f>
        <v>Cash</v>
      </c>
      <c r="J2091" s="5">
        <f>VLOOKUP(F2091,'Set up'!$A$2:$D$64,4,FALSE)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up'!$A$2:$E$64,5,FALSE)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up'!$A$2:$C$64,2,FALSE)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up'!$A$2:$C$64,3,FALSE)</f>
        <v>Cash</v>
      </c>
      <c r="J2092" s="5">
        <f>VLOOKUP(F2092,'Set up'!$A$2:$D$64,4,FALSE)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up'!$A$2:$E$64,5,FALSE)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up'!$A$2:$C$64,2,FALSE)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up'!$A$2:$C$64,3,FALSE)</f>
        <v>Cash</v>
      </c>
      <c r="J2093" s="5">
        <f>VLOOKUP(F2093,'Set up'!$A$2:$D$64,4,FALSE)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up'!$A$2:$E$64,5,FALSE)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up'!$A$2:$C$64,2,FALSE)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up'!$A$2:$C$64,3,FALSE)</f>
        <v>Cash</v>
      </c>
      <c r="J2094" s="5">
        <f>VLOOKUP(F2094,'Set up'!$A$2:$D$64,4,FALSE)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up'!$A$2:$E$64,5,FALSE)</f>
        <v>Trsf</v>
      </c>
      <c r="S2094" s="1" t="s">
        <v>2259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up'!$A$2:$C$64,2,FALSE)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up'!$A$2:$C$64,3,FALSE)</f>
        <v>Cash</v>
      </c>
      <c r="J2095" s="5">
        <f>VLOOKUP(F2095,'Set up'!$A$2:$D$64,4,FALSE)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up'!$A$2:$E$64,5,FALSE)</f>
        <v>Trsf</v>
      </c>
      <c r="S2095" s="1" t="s">
        <v>2260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up'!$A$2:$C$64,2,FALSE)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up'!$A$2:$C$64,3,FALSE)</f>
        <v>Cash</v>
      </c>
      <c r="J2096" s="5">
        <f>VLOOKUP(F2096,'Set up'!$A$2:$D$64,4,FALSE)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up'!$A$2:$E$64,5,FALSE)</f>
        <v>Trsf</v>
      </c>
      <c r="S2096" s="1" t="s">
        <v>2406</v>
      </c>
    </row>
    <row r="2097" spans="1:21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up'!$A$2:$C$64,2,FALSE)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up'!$A$2:$C$64,3,FALSE)</f>
        <v>Cash</v>
      </c>
      <c r="J2097" s="5">
        <f>VLOOKUP(F2097,'Set up'!$A$2:$D$64,4,FALSE)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up'!$A$2:$E$64,5,FALSE)</f>
        <v>Trsf</v>
      </c>
      <c r="S2097" s="1" t="s">
        <v>2407</v>
      </c>
    </row>
    <row r="2098" spans="1:21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up'!$A$2:$C$64,2,FALSE)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up'!$A$2:$C$64,3,FALSE)</f>
        <v>Cash</v>
      </c>
      <c r="J2098" s="5">
        <f>VLOOKUP(F2098,'Set up'!$A$2:$D$64,4,FALSE)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up'!$A$2:$E$64,5,FALSE)</f>
        <v>Trsf</v>
      </c>
      <c r="S2098" s="1" t="s">
        <v>2408</v>
      </c>
    </row>
    <row r="2099" spans="1:21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up'!$A$2:$C$64,2,FALSE)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up'!$A$2:$C$64,3,FALSE)</f>
        <v>Cash</v>
      </c>
      <c r="J2099" s="5">
        <f>VLOOKUP(F2099,'Set up'!$A$2:$D$64,4,FALSE)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up'!$A$2:$E$64,5,FALSE)</f>
        <v>Trsf</v>
      </c>
      <c r="S2099" s="1" t="s">
        <v>2409</v>
      </c>
    </row>
    <row r="2100" spans="1:21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up'!$A$2:$C$64,2,FALSE)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up'!$A$2:$C$64,3,FALSE)</f>
        <v>Cash</v>
      </c>
      <c r="J2100" s="5">
        <f>VLOOKUP(F2100,'Set up'!$A$2:$D$64,4,FALSE)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up'!$A$2:$E$64,5,FALSE)</f>
        <v>Trsf</v>
      </c>
      <c r="S2100" s="1" t="s">
        <v>2410</v>
      </c>
    </row>
    <row r="2101" spans="1:21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up'!$A$2:$C$64,2,FALSE)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up'!$A$2:$C$64,3,FALSE)</f>
        <v>45</v>
      </c>
      <c r="J2101" s="5">
        <f>VLOOKUP(F2101,'Set up'!$A$2:$D$64,4,FALSE)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up'!$A$2:$E$64,5,FALSE)</f>
        <v>PD Chq</v>
      </c>
      <c r="S2101" s="1" t="s">
        <v>2079</v>
      </c>
      <c r="U2101" s="1" t="s">
        <v>3603</v>
      </c>
    </row>
    <row r="2102" spans="1:21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up'!$A$2:$C$64,2,FALSE)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up'!$A$2:$C$64,3,FALSE)</f>
        <v>45</v>
      </c>
      <c r="J2102" s="5">
        <f>VLOOKUP(F2102,'Set up'!$A$2:$D$64,4,FALSE)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up'!$A$2:$E$64,5,FALSE)</f>
        <v>PD Chq</v>
      </c>
      <c r="S2102" s="1" t="s">
        <v>2080</v>
      </c>
      <c r="U2102" s="1" t="s">
        <v>3603</v>
      </c>
    </row>
    <row r="2103" spans="1:21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up'!$A$2:$C$64,2,FALSE)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up'!$A$2:$C$64,3,FALSE)</f>
        <v>Cash</v>
      </c>
      <c r="J2103" s="5">
        <f>VLOOKUP(F2103,'Set up'!$A$2:$D$64,4,FALSE)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up'!$A$2:$E$64,5,FALSE)</f>
        <v>Cash</v>
      </c>
      <c r="S2103" s="1" t="s">
        <v>1973</v>
      </c>
    </row>
    <row r="2104" spans="1:21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up'!$A$2:$C$64,2,FALSE)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up'!$A$2:$C$64,3,FALSE)</f>
        <v>Cash</v>
      </c>
      <c r="J2104" s="5">
        <f>VLOOKUP(F2104,'Set up'!$A$2:$D$64,4,FALSE)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up'!$A$2:$E$64,5,FALSE)</f>
        <v>Cash</v>
      </c>
      <c r="S2104" s="1" t="s">
        <v>1973</v>
      </c>
    </row>
    <row r="2105" spans="1:21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up'!$A$2:$C$64,2,FALSE)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up'!$A$2:$C$64,3,FALSE)</f>
        <v>Cash</v>
      </c>
      <c r="J2105" s="5">
        <f>VLOOKUP(F2105,'Set up'!$A$2:$D$64,4,FALSE)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up'!$A$2:$E$64,5,FALSE)</f>
        <v>Cash</v>
      </c>
      <c r="S2105" s="1" t="s">
        <v>1973</v>
      </c>
    </row>
    <row r="2106" spans="1:21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up'!$A$2:$C$64,2,FALSE)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up'!$A$2:$C$64,3,FALSE)</f>
        <v>Cash</v>
      </c>
      <c r="J2106" s="5">
        <f>VLOOKUP(F2106,'Set up'!$A$2:$D$64,4,FALSE)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up'!$A$2:$E$64,5,FALSE)</f>
        <v>Cash</v>
      </c>
      <c r="S2106" s="1" t="s">
        <v>1973</v>
      </c>
    </row>
    <row r="2107" spans="1:21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up'!$A$2:$C$64,2,FALSE)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up'!$A$2:$C$64,3,FALSE)</f>
        <v>Cash</v>
      </c>
      <c r="J2107" s="5">
        <f>VLOOKUP(F2107,'Set up'!$A$2:$D$64,4,FALSE)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up'!$A$2:$E$64,5,FALSE)</f>
        <v>Cash</v>
      </c>
      <c r="S2107" s="1" t="s">
        <v>1973</v>
      </c>
    </row>
    <row r="2108" spans="1:21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up'!$A$2:$C$64,2,FALSE)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up'!$A$2:$C$64,3,FALSE)</f>
        <v>Cash</v>
      </c>
      <c r="J2108" s="5">
        <f>VLOOKUP(F2108,'Set up'!$A$2:$D$64,4,FALSE)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up'!$A$2:$E$64,5,FALSE)</f>
        <v>Cash</v>
      </c>
      <c r="S2108" s="1" t="s">
        <v>1973</v>
      </c>
    </row>
    <row r="2109" spans="1:21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up'!$A$2:$C$64,2,FALSE)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up'!$A$2:$C$64,3,FALSE)</f>
        <v>Cash</v>
      </c>
      <c r="J2109" s="5">
        <f>VLOOKUP(F2109,'Set up'!$A$2:$D$64,4,FALSE)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up'!$A$2:$E$64,5,FALSE)</f>
        <v>Cash</v>
      </c>
      <c r="S2109" s="1" t="s">
        <v>1973</v>
      </c>
    </row>
    <row r="2110" spans="1:21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up'!$A$2:$C$64,2,FALSE)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up'!$A$2:$C$64,3,FALSE)</f>
        <v>Cash</v>
      </c>
      <c r="J2110" s="5">
        <f>VLOOKUP(F2110,'Set up'!$A$2:$D$64,4,FALSE)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up'!$A$2:$E$64,5,FALSE)</f>
        <v>Trsf</v>
      </c>
      <c r="S2110" s="1" t="s">
        <v>2584</v>
      </c>
    </row>
    <row r="2111" spans="1:21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up'!$A$2:$C$64,2,FALSE)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up'!$A$2:$C$64,3,FALSE)</f>
        <v>Cash</v>
      </c>
      <c r="J2111" s="5">
        <f>VLOOKUP(F2111,'Set up'!$A$2:$D$64,4,FALSE)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up'!$A$2:$E$64,5,FALSE)</f>
        <v>Trsf</v>
      </c>
      <c r="S2111" s="1" t="s">
        <v>2585</v>
      </c>
    </row>
    <row r="2112" spans="1:21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up'!$A$2:$C$64,2,FALSE)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up'!$A$2:$C$64,3,FALSE)</f>
        <v>Cash</v>
      </c>
      <c r="J2112" s="5">
        <f>VLOOKUP(F2112,'Set up'!$A$2:$D$64,4,FALSE)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up'!$A$2:$E$64,5,FALSE)</f>
        <v>Trsf</v>
      </c>
      <c r="S2112" s="1" t="s">
        <v>2588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up'!$A$2:$C$64,2,FALSE)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up'!$A$2:$C$64,3,FALSE)</f>
        <v>Cash</v>
      </c>
      <c r="J2113" s="5">
        <f>VLOOKUP(F2113,'Set up'!$A$2:$D$64,4,FALSE)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up'!$A$2:$E$64,5,FALSE)</f>
        <v>Trsf</v>
      </c>
      <c r="S2113" s="1" t="s">
        <v>2581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up'!$A$2:$C$64,2,FALSE)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up'!$A$2:$C$64,3,FALSE)</f>
        <v>Cash</v>
      </c>
      <c r="J2114" s="5">
        <f>VLOOKUP(F2114,'Set up'!$A$2:$D$64,4,FALSE)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up'!$A$2:$E$64,5,FALSE)</f>
        <v>Trsf</v>
      </c>
      <c r="S2114" s="1" t="s">
        <v>2589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up'!$A$2:$C$64,2,FALSE)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up'!$A$2:$C$64,3,FALSE)</f>
        <v>Cash</v>
      </c>
      <c r="J2115" s="5">
        <f>VLOOKUP(F2115,'Set up'!$A$2:$D$64,4,FALSE)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up'!$A$2:$E$64,5,FALSE)</f>
        <v>Trsf</v>
      </c>
      <c r="S2115" s="1" t="s">
        <v>2727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up'!$A$2:$C$64,2,FALSE)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up'!$A$2:$C$64,3,FALSE)</f>
        <v>Cash</v>
      </c>
      <c r="J2116" s="5">
        <f>VLOOKUP(F2116,'Set up'!$A$2:$D$64,4,FALSE)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up'!$A$2:$E$64,5,FALSE)</f>
        <v>Trsf</v>
      </c>
      <c r="S2116" s="1" t="s">
        <v>2590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up'!$A$2:$C$64,2,FALSE)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up'!$A$2:$C$64,3,FALSE)</f>
        <v>Cash</v>
      </c>
      <c r="J2117" s="5">
        <f>VLOOKUP(F2117,'Set up'!$A$2:$D$64,4,FALSE)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up'!$A$2:$E$64,5,FALSE)</f>
        <v>Trsf</v>
      </c>
      <c r="S2117" s="1" t="s">
        <v>2591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up'!$A$2:$C$64,2,FALSE)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up'!$A$2:$C$64,3,FALSE)</f>
        <v>Cash</v>
      </c>
      <c r="J2118" s="5">
        <f>VLOOKUP(F2118,'Set up'!$A$2:$D$64,4,FALSE)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up'!$A$2:$E$64,5,FALSE)</f>
        <v>Trsf</v>
      </c>
      <c r="S2118" s="1" t="s">
        <v>2593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up'!$A$2:$C$64,2,FALSE)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up'!$A$2:$C$64,3,FALSE)</f>
        <v>Cash</v>
      </c>
      <c r="J2119" s="5">
        <f>VLOOKUP(F2119,'Set up'!$A$2:$D$64,4,FALSE)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up'!$A$2:$E$64,5,FALSE)</f>
        <v>Trsf</v>
      </c>
      <c r="S2119" s="1" t="s">
        <v>2594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up'!$A$2:$C$64,2,FALSE)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up'!$A$2:$C$64,3,FALSE)</f>
        <v>Cash</v>
      </c>
      <c r="J2120" s="5">
        <f>VLOOKUP(F2120,'Set up'!$A$2:$D$64,4,FALSE)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up'!$A$2:$E$64,5,FALSE)</f>
        <v>Trsf</v>
      </c>
      <c r="S2120" s="1" t="s">
        <v>2245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up'!$A$2:$C$64,2,FALSE)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up'!$A$2:$C$64,3,FALSE)</f>
        <v>Cash</v>
      </c>
      <c r="J2121" s="5">
        <f>VLOOKUP(F2121,'Set up'!$A$2:$D$64,4,FALSE)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up'!$A$2:$E$64,5,FALSE)</f>
        <v>Trsf</v>
      </c>
      <c r="S2121" s="1" t="s">
        <v>2882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up'!$A$2:$C$64,2,FALSE)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up'!$A$2:$C$64,3,FALSE)</f>
        <v>Cash</v>
      </c>
      <c r="J2122" s="5">
        <f>VLOOKUP(F2122,'Set up'!$A$2:$D$64,4,FALSE)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up'!$A$2:$E$64,5,FALSE)</f>
        <v>Trsf</v>
      </c>
      <c r="S2122" s="1" t="s">
        <v>2883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up'!$A$2:$C$64,2,FALSE)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up'!$A$2:$C$64,3,FALSE)</f>
        <v>Cash</v>
      </c>
      <c r="J2123" s="5">
        <f>VLOOKUP(F2123,'Set up'!$A$2:$D$64,4,FALSE)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up'!$A$2:$E$64,5,FALSE)</f>
        <v>Trsf</v>
      </c>
      <c r="S2123" s="1" t="s">
        <v>2884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up'!$A$2:$C$64,2,FALSE)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up'!$A$2:$C$64,3,FALSE)</f>
        <v>Cash</v>
      </c>
      <c r="J2124" s="5">
        <f>VLOOKUP(F2124,'Set up'!$A$2:$D$64,4,FALSE)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up'!$A$2:$E$64,5,FALSE)</f>
        <v>Trsf</v>
      </c>
      <c r="S2124" s="1" t="s">
        <v>2885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up'!$A$2:$C$64,2,FALSE)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up'!$A$2:$C$64,3,FALSE)</f>
        <v>Cash</v>
      </c>
      <c r="J2125" s="5">
        <f>VLOOKUP(F2125,'Set up'!$A$2:$D$64,4,FALSE)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up'!$A$2:$E$64,5,FALSE)</f>
        <v>Trsf</v>
      </c>
      <c r="S2125" s="1" t="s">
        <v>2886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up'!$A$2:$C$64,2,FALSE)</f>
        <v>C00000013a</v>
      </c>
      <c r="F2126" s="1" t="s">
        <v>1453</v>
      </c>
      <c r="G2126" s="89" t="s">
        <v>1745</v>
      </c>
      <c r="H2126" s="5">
        <v>2</v>
      </c>
      <c r="I2126" s="5" t="str">
        <f>VLOOKUP(F2126,'Set up'!$A$2:$C$64,3,FALSE)</f>
        <v>Cash</v>
      </c>
      <c r="J2126" s="5">
        <f>VLOOKUP(F2126,'Set up'!$A$2:$D$64,4,FALSE)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up'!$A$2:$E$64,5,FALSE)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up'!$A$2:$C$64,2,FALSE)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up'!$A$2:$C$64,3,FALSE)</f>
        <v>Cash</v>
      </c>
      <c r="J2127" s="5">
        <f>VLOOKUP(F2127,'Set up'!$A$2:$D$64,4,FALSE)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up'!$A$2:$E$64,5,FALSE)</f>
        <v>Trsf</v>
      </c>
      <c r="S2127" s="1" t="s">
        <v>2590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up'!$A$2:$C$64,2,FALSE)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up'!$A$2:$C$64,3,FALSE)</f>
        <v>Cash</v>
      </c>
      <c r="J2128" s="5">
        <f>VLOOKUP(F2128,'Set up'!$A$2:$D$64,4,FALSE)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up'!$A$2:$E$64,5,FALSE)</f>
        <v>Trsf</v>
      </c>
      <c r="S2128" s="1" t="s">
        <v>2591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up'!$A$2:$C$64,2,FALSE)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up'!$A$2:$C$64,3,FALSE)</f>
        <v>Cash</v>
      </c>
      <c r="J2129" s="5">
        <f>VLOOKUP(F2129,'Set up'!$A$2:$D$64,4,FALSE)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up'!$A$2:$E$64,5,FALSE)</f>
        <v>Trsf</v>
      </c>
      <c r="S2129" s="1" t="s">
        <v>2595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up'!$A$2:$C$64,2,FALSE)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up'!$A$2:$C$64,3,FALSE)</f>
        <v>Cash</v>
      </c>
      <c r="J2130" s="5">
        <f>VLOOKUP(F2130,'Set up'!$A$2:$D$64,4,FALSE)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up'!$A$2:$E$64,5,FALSE)</f>
        <v>Trsf</v>
      </c>
      <c r="S2130" s="1" t="s">
        <v>2581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up'!$A$2:$C$64,2,FALSE)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up'!$A$2:$C$64,3,FALSE)</f>
        <v>Cash</v>
      </c>
      <c r="J2131" s="5">
        <f>VLOOKUP(F2131,'Set up'!$A$2:$D$64,4,FALSE)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up'!$A$2:$E$64,5,FALSE)</f>
        <v>Trsf</v>
      </c>
      <c r="S2131" s="1" t="s">
        <v>2592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up'!$A$2:$C$64,2,FALSE)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up'!$A$2:$C$64,3,FALSE)</f>
        <v>Cash</v>
      </c>
      <c r="J2132" s="5">
        <f>VLOOKUP(F2132,'Set up'!$A$2:$D$64,4,FALSE)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up'!$A$2:$E$64,5,FALSE)</f>
        <v>Trsf</v>
      </c>
      <c r="S2132" s="1" t="s">
        <v>2589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up'!$A$2:$C$64,2,FALSE)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up'!$A$2:$C$64,3,FALSE)</f>
        <v>30</v>
      </c>
      <c r="J2133" s="5">
        <f>VLOOKUP(F2133,'Set up'!$A$2:$D$64,4,FALSE)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up'!$A$2:$E$64,5,FALSE)</f>
        <v>Chq</v>
      </c>
      <c r="S2133" s="1" t="s">
        <v>2069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up'!$A$2:$C$64,2,FALSE)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up'!$A$2:$C$64,3,FALSE)</f>
        <v>30</v>
      </c>
      <c r="J2134" s="5">
        <f>VLOOKUP(F2134,'Set up'!$A$2:$D$64,4,FALSE)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up'!$A$2:$E$64,5,FALSE)</f>
        <v>Chq</v>
      </c>
      <c r="S2134" s="1" t="s">
        <v>2070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up'!$A$2:$C$64,2,FALSE)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up'!$A$2:$C$64,3,FALSE)</f>
        <v>30</v>
      </c>
      <c r="J2135" s="5">
        <f>VLOOKUP(F2135,'Set up'!$A$2:$D$64,4,FALSE)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up'!$A$2:$E$64,5,FALSE)</f>
        <v>Chq</v>
      </c>
      <c r="S2135" s="1" t="s">
        <v>2071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up'!$A$2:$C$64,2,FALSE)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up'!$A$2:$C$64,3,FALSE)</f>
        <v>30</v>
      </c>
      <c r="J2136" s="5">
        <f>VLOOKUP(F2136,'Set up'!$A$2:$D$64,4,FALSE)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up'!$A$2:$E$64,5,FALSE)</f>
        <v>Chq</v>
      </c>
      <c r="S2136" s="1" t="s">
        <v>2072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up'!$A$2:$C$64,2,FALSE)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up'!$A$2:$C$64,3,FALSE)</f>
        <v>30</v>
      </c>
      <c r="J2137" s="5">
        <f>VLOOKUP(F2137,'Set up'!$A$2:$D$64,4,FALSE)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up'!$A$2:$E$64,5,FALSE)</f>
        <v>Chq</v>
      </c>
      <c r="S2137" s="1" t="s">
        <v>2073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up'!$A$2:$C$64,2,FALSE)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up'!$A$2:$C$64,3,FALSE)</f>
        <v>30</v>
      </c>
      <c r="J2138" s="5">
        <f>VLOOKUP(F2138,'Set up'!$A$2:$D$64,4,FALSE)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up'!$A$2:$E$64,5,FALSE)</f>
        <v>Chq</v>
      </c>
      <c r="S2138" s="1" t="s">
        <v>2074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up'!$A$2:$C$64,2,FALSE)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up'!$A$2:$C$64,3,FALSE)</f>
        <v>30</v>
      </c>
      <c r="J2139" s="5">
        <f>VLOOKUP(F2139,'Set up'!$A$2:$D$64,4,FALSE)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up'!$A$2:$E$64,5,FALSE)</f>
        <v>Chq</v>
      </c>
      <c r="S2139" s="1" t="s">
        <v>2075</v>
      </c>
    </row>
    <row r="2140" spans="1:19" ht="15" customHeight="1" x14ac:dyDescent="0.35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up'!$A$2:$C$64,2,FALSE)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up'!$A$2:$C$64,3,FALSE)</f>
        <v>Cash</v>
      </c>
      <c r="J2140" s="5">
        <f>VLOOKUP(F2140,'Set up'!$A$2:$D$64,4,FALSE)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up'!$A$2:$E$64,5,FALSE)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up'!$A$2:$C$64,2,FALSE)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up'!$A$2:$C$64,3,FALSE)</f>
        <v>Cash</v>
      </c>
      <c r="J2141" s="5">
        <f>VLOOKUP(F2141,'Set up'!$A$2:$D$64,4,FALSE)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up'!$A$2:$E$64,5,FALSE)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up'!$A$2:$C$64,2,FALSE)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up'!$A$2:$C$64,3,FALSE)</f>
        <v>Cash</v>
      </c>
      <c r="J2142" s="5">
        <f>VLOOKUP(F2142,'Set up'!$A$2:$D$64,4,FALSE)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up'!$A$2:$E$64,5,FALSE)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up'!$A$2:$C$64,2,FALSE)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up'!$A$2:$C$64,3,FALSE)</f>
        <v>Cash</v>
      </c>
      <c r="J2143" s="5">
        <f>VLOOKUP(F2143,'Set up'!$A$2:$D$64,4,FALSE)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up'!$A$2:$E$64,5,FALSE)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up'!$A$2:$C$64,2,FALSE)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up'!$A$2:$C$64,3,FALSE)</f>
        <v>Cash</v>
      </c>
      <c r="J2144" s="5">
        <f>VLOOKUP(F2144,'Set up'!$A$2:$D$64,4,FALSE)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up'!$A$2:$E$64,5,FALSE)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up'!$A$2:$C$64,2,FALSE)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up'!$A$2:$C$64,3,FALSE)</f>
        <v>Cash</v>
      </c>
      <c r="J2145" s="5">
        <f>VLOOKUP(F2145,'Set up'!$A$2:$D$64,4,FALSE)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up'!$A$2:$E$64,5,FALSE)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up'!$A$2:$C$64,2,FALSE)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up'!$A$2:$C$64,3,FALSE)</f>
        <v>Cash</v>
      </c>
      <c r="J2146" s="5">
        <f>VLOOKUP(F2146,'Set up'!$A$2:$D$64,4,FALSE)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up'!$A$2:$E$64,5,FALSE)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up'!$A$2:$C$64,2,FALSE)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up'!$A$2:$C$64,3,FALSE)</f>
        <v>Cash</v>
      </c>
      <c r="J2147" s="5">
        <f>VLOOKUP(F2147,'Set up'!$A$2:$D$64,4,FALSE)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up'!$A$2:$E$64,5,FALSE)</f>
        <v>Trsf</v>
      </c>
      <c r="S2147" s="1" t="s">
        <v>2776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up'!$A$2:$C$64,2,FALSE)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up'!$A$2:$C$64,3,FALSE)</f>
        <v>Cash</v>
      </c>
      <c r="J2148" s="5">
        <f>VLOOKUP(F2148,'Set up'!$A$2:$D$64,4,FALSE)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up'!$A$2:$E$64,5,FALSE)</f>
        <v>Trsf</v>
      </c>
      <c r="S2148" s="1" t="s">
        <v>2777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up'!$A$2:$C$64,2,FALSE)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up'!$A$2:$C$64,3,FALSE)</f>
        <v>Cash</v>
      </c>
      <c r="J2149" s="5">
        <f>VLOOKUP(F2149,'Set up'!$A$2:$D$64,4,FALSE)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up'!$A$2:$E$64,5,FALSE)</f>
        <v>Trsf</v>
      </c>
      <c r="S2149" s="1" t="s">
        <v>2411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up'!$A$2:$C$64,2,FALSE)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up'!$A$2:$C$64,3,FALSE)</f>
        <v>Cash</v>
      </c>
      <c r="J2150" s="5">
        <f>VLOOKUP(F2150,'Set up'!$A$2:$D$64,4,FALSE)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up'!$A$2:$E$64,5,FALSE)</f>
        <v>Trsf</v>
      </c>
      <c r="S2150" s="1" t="s">
        <v>2412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up'!$A$2:$C$64,2,FALSE)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up'!$A$2:$C$64,3,FALSE)</f>
        <v>Cash</v>
      </c>
      <c r="J2151" s="5">
        <f>VLOOKUP(F2151,'Set up'!$A$2:$D$64,4,FALSE)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up'!$A$2:$E$64,5,FALSE)</f>
        <v>Trsf</v>
      </c>
      <c r="S2151" s="1" t="s">
        <v>2413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up'!$A$2:$C$64,2,FALSE)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up'!$A$2:$C$64,3,FALSE)</f>
        <v>Cash</v>
      </c>
      <c r="J2152" s="5">
        <f>VLOOKUP(F2152,'Set up'!$A$2:$D$64,4,FALSE)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up'!$A$2:$E$64,5,FALSE)</f>
        <v>Trsf</v>
      </c>
      <c r="S2152" s="1" t="s">
        <v>2414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up'!$A$2:$C$64,2,FALSE)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up'!$A$2:$C$64,3,FALSE)</f>
        <v>Cash</v>
      </c>
      <c r="J2153" s="5">
        <f>VLOOKUP(F2153,'Set up'!$A$2:$D$64,4,FALSE)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up'!$A$2:$E$64,5,FALSE)</f>
        <v>Trsf</v>
      </c>
      <c r="S2153" s="1" t="s">
        <v>2778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up'!$A$2:$C$64,2,FALSE)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up'!$A$2:$C$64,3,FALSE)</f>
        <v>Cash</v>
      </c>
      <c r="J2154" s="5">
        <f>VLOOKUP(F2154,'Set up'!$A$2:$D$64,4,FALSE)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up'!$A$2:$E$64,5,FALSE)</f>
        <v>Trsf</v>
      </c>
      <c r="S2154" s="1" t="s">
        <v>2779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up'!$A$2:$C$64,2,FALSE)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up'!$A$2:$C$64,3,FALSE)</f>
        <v>Cash</v>
      </c>
      <c r="J2155" s="5">
        <f>VLOOKUP(F2155,'Set up'!$A$2:$D$64,4,FALSE)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up'!$A$2:$E$64,5,FALSE)</f>
        <v>Trsf</v>
      </c>
      <c r="S2155" s="1" t="s">
        <v>2780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up'!$A$2:$C$64,2,FALSE)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up'!$A$2:$C$64,3,FALSE)</f>
        <v>Cash</v>
      </c>
      <c r="J2156" s="5">
        <f>VLOOKUP(F2156,'Set up'!$A$2:$D$64,4,FALSE)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up'!$A$2:$E$64,5,FALSE)</f>
        <v>Trsf</v>
      </c>
      <c r="S2156" s="1" t="s">
        <v>2780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up'!$A$2:$C$64,2,FALSE)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up'!$A$2:$C$64,3,FALSE)</f>
        <v>Cash</v>
      </c>
      <c r="J2157" s="5">
        <f>VLOOKUP(F2157,'Set up'!$A$2:$D$64,4,FALSE)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up'!$A$2:$E$64,5,FALSE)</f>
        <v>Trsf</v>
      </c>
      <c r="S2157" s="1" t="s">
        <v>2596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up'!$A$2:$C$64,2,FALSE)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up'!$A$2:$C$64,3,FALSE)</f>
        <v>Cash</v>
      </c>
      <c r="J2158" s="5">
        <f>VLOOKUP(F2158,'Set up'!$A$2:$D$64,4,FALSE)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up'!$A$2:$E$64,5,FALSE)</f>
        <v>Trsf</v>
      </c>
      <c r="S2158" s="1" t="s">
        <v>2597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up'!$A$2:$C$64,2,FALSE)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up'!$A$2:$C$64,3,FALSE)</f>
        <v>Cash</v>
      </c>
      <c r="J2159" s="5">
        <f>VLOOKUP(F2159,'Set up'!$A$2:$D$64,4,FALSE)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up'!$A$2:$E$64,5,FALSE)</f>
        <v>Trsf</v>
      </c>
      <c r="S2159" s="1" t="s">
        <v>2598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up'!$A$2:$C$64,2,FALSE)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up'!$A$2:$C$64,3,FALSE)</f>
        <v>Cash</v>
      </c>
      <c r="J2160" s="5">
        <f>VLOOKUP(F2160,'Set up'!$A$2:$D$64,4,FALSE)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up'!$A$2:$E$64,5,FALSE)</f>
        <v>Trsf</v>
      </c>
      <c r="S2160" s="1" t="s">
        <v>2599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up'!$A$2:$C$64,2,FALSE)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up'!$A$2:$C$64,3,FALSE)</f>
        <v>Cash</v>
      </c>
      <c r="J2161" s="5">
        <f>VLOOKUP(F2161,'Set up'!$A$2:$D$64,4,FALSE)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up'!$A$2:$E$64,5,FALSE)</f>
        <v>Trsf</v>
      </c>
      <c r="S2161" s="1" t="s">
        <v>2600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up'!$A$2:$C$64,2,FALSE)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up'!$A$2:$C$64,3,FALSE)</f>
        <v>Cash</v>
      </c>
      <c r="J2162" s="5">
        <f>VLOOKUP(F2162,'Set up'!$A$2:$D$64,4,FALSE)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up'!$A$2:$E$64,5,FALSE)</f>
        <v>Trsf</v>
      </c>
      <c r="S2162" s="1" t="s">
        <v>2601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up'!$A$2:$C$64,2,FALSE)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up'!$A$2:$C$64,3,FALSE)</f>
        <v>Cash</v>
      </c>
      <c r="J2163" s="5">
        <f>VLOOKUP(F2163,'Set up'!$A$2:$D$64,4,FALSE)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up'!$A$2:$E$64,5,FALSE)</f>
        <v>Trsf</v>
      </c>
      <c r="S2163" s="1" t="s">
        <v>2415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up'!$A$2:$C$64,2,FALSE)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up'!$A$2:$C$64,3,FALSE)</f>
        <v>Cash</v>
      </c>
      <c r="J2164" s="5">
        <f>VLOOKUP(F2164,'Set up'!$A$2:$D$64,4,FALSE)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up'!$A$2:$E$64,5,FALSE)</f>
        <v>Trsf</v>
      </c>
      <c r="S2164" s="1" t="s">
        <v>2602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up'!$A$2:$C$64,2,FALSE)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up'!$A$2:$C$64,3,FALSE)</f>
        <v>Cash</v>
      </c>
      <c r="J2165" s="5">
        <f>VLOOKUP(F2165,'Set up'!$A$2:$D$64,4,FALSE)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up'!$A$2:$E$64,5,FALSE)</f>
        <v>Trsf</v>
      </c>
      <c r="S2165" s="1" t="s">
        <v>2603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up'!$A$2:$C$64,2,FALSE)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up'!$A$2:$C$64,3,FALSE)</f>
        <v>Cash</v>
      </c>
      <c r="J2166" s="5">
        <f>VLOOKUP(F2166,'Set up'!$A$2:$D$64,4,FALSE)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up'!$A$2:$E$64,5,FALSE)</f>
        <v>Trsf</v>
      </c>
      <c r="S2166" s="1" t="s">
        <v>2604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up'!$A$2:$C$64,2,FALSE)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up'!$A$2:$C$64,3,FALSE)</f>
        <v>Cash</v>
      </c>
      <c r="J2167" s="5">
        <f>VLOOKUP(F2167,'Set up'!$A$2:$D$64,4,FALSE)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up'!$A$2:$E$64,5,FALSE)</f>
        <v>Trsf</v>
      </c>
      <c r="S2167" s="1" t="s">
        <v>2605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up'!$A$2:$C$64,2,FALSE)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up'!$A$2:$C$64,3,FALSE)</f>
        <v>Cash</v>
      </c>
      <c r="J2168" s="5">
        <f>VLOOKUP(F2168,'Set up'!$A$2:$D$64,4,FALSE)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up'!$A$2:$E$64,5,FALSE)</f>
        <v>Trsf</v>
      </c>
      <c r="S2168" s="1" t="s">
        <v>2606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up'!$A$2:$C$64,2,FALSE)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up'!$A$2:$C$64,3,FALSE)</f>
        <v>Cash</v>
      </c>
      <c r="J2169" s="5">
        <f>VLOOKUP(F2169,'Set up'!$A$2:$D$64,4,FALSE)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up'!$A$2:$E$64,5,FALSE)</f>
        <v>Trsf</v>
      </c>
      <c r="S2169" s="1" t="s">
        <v>2607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up'!$A$2:$C$64,2,FALSE)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up'!$A$2:$C$64,3,FALSE)</f>
        <v>Cash</v>
      </c>
      <c r="J2170" s="5">
        <f>VLOOKUP(F2170,'Set up'!$A$2:$D$64,4,FALSE)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up'!$A$2:$E$64,5,FALSE)</f>
        <v>Cash</v>
      </c>
      <c r="S2170" s="1" t="s">
        <v>2081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up'!$A$2:$C$64,2,FALSE)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up'!$A$2:$C$64,3,FALSE)</f>
        <v>Cash</v>
      </c>
      <c r="J2171" s="5">
        <f>VLOOKUP(F2171,'Set up'!$A$2:$D$64,4,FALSE)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up'!$A$2:$E$64,5,FALSE)</f>
        <v>Cash</v>
      </c>
      <c r="S2171" s="1" t="s">
        <v>2081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up'!$A$2:$C$64,2,FALSE)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up'!$A$2:$C$64,3,FALSE)</f>
        <v>Cash</v>
      </c>
      <c r="J2172" s="5">
        <f>VLOOKUP(F2172,'Set up'!$A$2:$D$64,4,FALSE)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up'!$A$2:$E$64,5,FALSE)</f>
        <v>Cash</v>
      </c>
      <c r="S2172" s="1" t="s">
        <v>2081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up'!$A$2:$C$64,2,FALSE)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up'!$A$2:$C$64,3,FALSE)</f>
        <v>Cash</v>
      </c>
      <c r="J2173" s="5">
        <f>VLOOKUP(F2173,'Set up'!$A$2:$D$64,4,FALSE)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up'!$A$2:$E$64,5,FALSE)</f>
        <v>Cash</v>
      </c>
      <c r="S2173" s="1" t="s">
        <v>2081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up'!$A$2:$C$64,2,FALSE)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up'!$A$2:$C$64,3,FALSE)</f>
        <v>Cash</v>
      </c>
      <c r="J2174" s="5">
        <f>VLOOKUP(F2174,'Set up'!$A$2:$D$64,4,FALSE)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up'!$A$2:$E$64,5,FALSE)</f>
        <v>Cash</v>
      </c>
      <c r="S2174" s="1" t="s">
        <v>2081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up'!$A$2:$C$64,2,FALSE)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up'!$A$2:$C$64,3,FALSE)</f>
        <v>Cash</v>
      </c>
      <c r="J2175" s="5">
        <f>VLOOKUP(F2175,'Set up'!$A$2:$D$64,4,FALSE)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up'!$A$2:$E$64,5,FALSE)</f>
        <v>Cash</v>
      </c>
      <c r="S2175" s="1" t="s">
        <v>2081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up'!$A$2:$C$64,2,FALSE)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up'!$A$2:$C$64,3,FALSE)</f>
        <v>Cash</v>
      </c>
      <c r="J2176" s="5">
        <f>VLOOKUP(F2176,'Set up'!$A$2:$D$64,4,FALSE)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up'!$A$2:$E$64,5,FALSE)</f>
        <v>Cash</v>
      </c>
      <c r="S2176" s="1" t="s">
        <v>2081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up'!$A$2:$C$64,2,FALSE)</f>
        <v>C00000013a</v>
      </c>
      <c r="F2177" s="1" t="s">
        <v>1453</v>
      </c>
      <c r="G2177" s="89" t="s">
        <v>1989</v>
      </c>
      <c r="H2177" s="5">
        <v>2</v>
      </c>
      <c r="I2177" s="5" t="str">
        <f>VLOOKUP(F2177,'Set up'!$A$2:$C$64,3,FALSE)</f>
        <v>Cash</v>
      </c>
      <c r="J2177" s="5">
        <f>VLOOKUP(F2177,'Set up'!$A$2:$D$64,4,FALSE)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up'!$A$2:$E$64,5,FALSE)</f>
        <v>Chq</v>
      </c>
      <c r="S2177" s="1" t="s">
        <v>2086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up'!$A$2:$C$64,2,FALSE)</f>
        <v>C00000013a</v>
      </c>
      <c r="F2178" s="1" t="s">
        <v>1453</v>
      </c>
      <c r="G2178" s="90" t="s">
        <v>44</v>
      </c>
      <c r="H2178" s="5">
        <v>4</v>
      </c>
      <c r="I2178" s="5" t="str">
        <f>VLOOKUP(F2178,'Set up'!$A$2:$C$64,3,FALSE)</f>
        <v>Cash</v>
      </c>
      <c r="J2178" s="5">
        <f>VLOOKUP(F2178,'Set up'!$A$2:$D$64,4,FALSE)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up'!$A$2:$E$64,5,FALSE)</f>
        <v>Chq</v>
      </c>
      <c r="S2178" s="1" t="s">
        <v>2086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up'!$A$2:$C$64,2,FALSE)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up'!$A$2:$C$64,3,FALSE)</f>
        <v>Cash</v>
      </c>
      <c r="J2179" s="5">
        <f>VLOOKUP(F2179,'Set up'!$A$2:$D$64,4,FALSE)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up'!$A$2:$E$64,5,FALSE)</f>
        <v>Trsf</v>
      </c>
      <c r="S2179" s="1" t="s">
        <v>2781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up'!$A$2:$C$64,2,FALSE)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up'!$A$2:$C$64,3,FALSE)</f>
        <v>Cash</v>
      </c>
      <c r="J2180" s="5">
        <f>VLOOKUP(F2180,'Set up'!$A$2:$D$64,4,FALSE)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up'!$A$2:$E$64,5,FALSE)</f>
        <v>Trsf</v>
      </c>
      <c r="S2180" s="1" t="s">
        <v>2782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up'!$A$2:$C$64,2,FALSE)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up'!$A$2:$C$64,3,FALSE)</f>
        <v>Cash</v>
      </c>
      <c r="J2181" s="5">
        <f>VLOOKUP(F2181,'Set up'!$A$2:$D$64,4,FALSE)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up'!$A$2:$E$64,5,FALSE)</f>
        <v>Trsf</v>
      </c>
      <c r="S2181" s="1" t="s">
        <v>2933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up'!$A$2:$C$64,2,FALSE)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up'!$A$2:$C$64,3,FALSE)</f>
        <v>Cash</v>
      </c>
      <c r="J2182" s="5">
        <f>VLOOKUP(F2182,'Set up'!$A$2:$D$64,4,FALSE)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up'!$A$2:$E$64,5,FALSE)</f>
        <v>PD Chq</v>
      </c>
      <c r="S2182" s="1" t="s">
        <v>2458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up'!$A$2:$C$64,2,FALSE)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up'!$A$2:$C$64,3,FALSE)</f>
        <v>Cash</v>
      </c>
      <c r="J2183" s="5">
        <f>VLOOKUP(F2183,'Set up'!$A$2:$D$64,4,FALSE)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up'!$A$2:$E$64,5,FALSE)</f>
        <v>PD Chq</v>
      </c>
      <c r="S2183" s="1" t="s">
        <v>2458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up'!$A$2:$C$64,2,FALSE)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up'!$A$2:$C$64,3,FALSE)</f>
        <v>Cash</v>
      </c>
      <c r="J2184" s="5">
        <f>VLOOKUP(F2184,'Set up'!$A$2:$D$64,4,FALSE)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up'!$A$2:$E$64,5,FALSE)</f>
        <v>PD Chq</v>
      </c>
      <c r="S2184" s="1" t="s">
        <v>2458</v>
      </c>
    </row>
    <row r="2185" spans="1:19" ht="15" customHeight="1" x14ac:dyDescent="0.35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up'!$A$2:$C$64,2,FALSE)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up'!$A$2:$C$64,3,FALSE)</f>
        <v>Cash</v>
      </c>
      <c r="J2185" s="5">
        <f>VLOOKUP(F2185,'Set up'!$A$2:$D$64,4,FALSE)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up'!$A$2:$E$64,5,FALSE)</f>
        <v>Trsf</v>
      </c>
      <c r="S2185" s="1" t="s">
        <v>2608</v>
      </c>
    </row>
    <row r="2186" spans="1:19" ht="15" customHeight="1" x14ac:dyDescent="0.35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up'!$A$2:$C$64,2,FALSE)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up'!$A$2:$C$64,3,FALSE)</f>
        <v>Cash</v>
      </c>
      <c r="J2186" s="5">
        <f>VLOOKUP(F2186,'Set up'!$A$2:$D$64,4,FALSE)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up'!$A$2:$E$64,5,FALSE)</f>
        <v>Trsf</v>
      </c>
      <c r="S2186" s="1" t="s">
        <v>2609</v>
      </c>
    </row>
    <row r="2187" spans="1:19" ht="15" customHeight="1" x14ac:dyDescent="0.35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up'!$A$2:$C$64,2,FALSE)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up'!$A$2:$C$64,3,FALSE)</f>
        <v>Cash</v>
      </c>
      <c r="J2187" s="5">
        <f>VLOOKUP(F2187,'Set up'!$A$2:$D$64,4,FALSE)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up'!$A$2:$E$64,5,FALSE)</f>
        <v>Trsf</v>
      </c>
      <c r="S2187" s="1" t="s">
        <v>2610</v>
      </c>
    </row>
    <row r="2188" spans="1:19" ht="15" customHeight="1" x14ac:dyDescent="0.35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up'!$A$2:$C$64,2,FALSE)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up'!$A$2:$C$64,3,FALSE)</f>
        <v>Cash</v>
      </c>
      <c r="J2188" s="5">
        <f>VLOOKUP(F2188,'Set up'!$A$2:$D$64,4,FALSE)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up'!$A$2:$E$64,5,FALSE)</f>
        <v>Trsf</v>
      </c>
      <c r="S2188" s="1" t="s">
        <v>2611</v>
      </c>
    </row>
    <row r="2189" spans="1:19" ht="15" customHeight="1" x14ac:dyDescent="0.35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up'!$A$2:$C$64,2,FALSE)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up'!$A$2:$C$64,3,FALSE)</f>
        <v>Cash</v>
      </c>
      <c r="J2189" s="5">
        <f>VLOOKUP(F2189,'Set up'!$A$2:$D$64,4,FALSE)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up'!$A$2:$E$64,5,FALSE)</f>
        <v>Trsf</v>
      </c>
      <c r="S2189" s="1" t="s">
        <v>2606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up'!$A$2:$C$64,2,FALSE)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up'!$A$2:$C$64,3,FALSE)</f>
        <v>Cash</v>
      </c>
      <c r="J2190" s="5">
        <f>VLOOKUP(F2190,'Set up'!$A$2:$D$64,4,FALSE)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up'!$A$2:$E$64,5,FALSE)</f>
        <v>Trsf</v>
      </c>
      <c r="S2190" s="1" t="s">
        <v>2888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up'!$A$2:$C$64,2,FALSE)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up'!$A$2:$C$64,3,FALSE)</f>
        <v>Cash</v>
      </c>
      <c r="J2191" s="5">
        <f>VLOOKUP(F2191,'Set up'!$A$2:$D$64,4,FALSE)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up'!$A$2:$E$64,5,FALSE)</f>
        <v>Trsf</v>
      </c>
      <c r="S2191" s="1" t="s">
        <v>2887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up'!$A$2:$C$64,2,FALSE)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up'!$A$2:$C$64,3,FALSE)</f>
        <v>120</v>
      </c>
      <c r="J2192" s="5">
        <f>VLOOKUP(F2192,'Set up'!$A$2:$D$64,4,FALSE)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up'!$A$2:$E$64,5,FALSE)</f>
        <v>Trsf</v>
      </c>
      <c r="S2192" s="1" t="s">
        <v>2490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up'!$A$2:$C$64,2,FALSE)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up'!$A$2:$C$64,3,FALSE)</f>
        <v>120</v>
      </c>
      <c r="J2193" s="5">
        <f>VLOOKUP(F2193,'Set up'!$A$2:$D$64,4,FALSE)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up'!$A$2:$E$64,5,FALSE)</f>
        <v>Trsf</v>
      </c>
      <c r="S2193" s="1" t="s">
        <v>2490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up'!$A$2:$C$64,2,FALSE)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up'!$A$2:$C$64,3,FALSE)</f>
        <v>120</v>
      </c>
      <c r="J2194" s="5">
        <f>VLOOKUP(F2194,'Set up'!$A$2:$D$64,4,FALSE)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up'!$A$2:$E$64,5,FALSE)</f>
        <v>Trsf</v>
      </c>
      <c r="S2194" s="1" t="s">
        <v>2490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up'!$A$2:$C$64,2,FALSE)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up'!$A$2:$C$64,3,FALSE)</f>
        <v>120</v>
      </c>
      <c r="J2195" s="5">
        <f>VLOOKUP(F2195,'Set up'!$A$2:$D$64,4,FALSE)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up'!$A$2:$E$64,5,FALSE)</f>
        <v>Trsf</v>
      </c>
      <c r="S2195" s="1" t="s">
        <v>2490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up'!$A$2:$C$64,2,FALSE)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up'!$A$2:$C$64,3,FALSE)</f>
        <v>120</v>
      </c>
      <c r="J2196" s="5">
        <f>VLOOKUP(F2196,'Set up'!$A$2:$D$64,4,FALSE)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up'!$A$2:$E$64,5,FALSE)</f>
        <v>Trsf</v>
      </c>
      <c r="S2196" s="1" t="s">
        <v>2490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up'!$A$2:$C$64,2,FALSE)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up'!$A$2:$C$64,3,FALSE)</f>
        <v>Cash</v>
      </c>
      <c r="J2197" s="5">
        <f>VLOOKUP(F2197,'Set up'!$A$2:$D$64,4,FALSE)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up'!$A$2:$E$64,5,FALSE)</f>
        <v>Trsf</v>
      </c>
      <c r="S2197" s="1" t="s">
        <v>2612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up'!$A$2:$C$64,2,FALSE)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up'!$A$2:$C$64,3,FALSE)</f>
        <v>Cash</v>
      </c>
      <c r="J2198" s="5">
        <f>VLOOKUP(F2198,'Set up'!$A$2:$D$64,4,FALSE)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up'!$A$2:$E$64,5,FALSE)</f>
        <v>Trsf</v>
      </c>
      <c r="S2198" s="1" t="s">
        <v>2613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up'!$A$2:$C$64,2,FALSE)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up'!$A$2:$C$64,3,FALSE)</f>
        <v>Cash</v>
      </c>
      <c r="J2199" s="5">
        <f>VLOOKUP(F2199,'Set up'!$A$2:$D$64,4,FALSE)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up'!$A$2:$E$64,5,FALSE)</f>
        <v>Chq</v>
      </c>
      <c r="S2199" s="1" t="s">
        <v>2247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up'!$A$2:$C$64,2,FALSE)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up'!$A$2:$C$64,3,FALSE)</f>
        <v>Cash</v>
      </c>
      <c r="J2200" s="5">
        <f>VLOOKUP(F2200,'Set up'!$A$2:$D$64,4,FALSE)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up'!$A$2:$E$64,5,FALSE)</f>
        <v>Chq</v>
      </c>
      <c r="S2200" s="1" t="s">
        <v>2246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up'!$A$2:$C$64,2,FALSE)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up'!$A$2:$C$64,3,FALSE)</f>
        <v>Cash</v>
      </c>
      <c r="J2201" s="5">
        <f>VLOOKUP(F2201,'Set up'!$A$2:$D$64,4,FALSE)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up'!$A$2:$E$64,5,FALSE)</f>
        <v>Chq</v>
      </c>
      <c r="S2201" s="1" t="s">
        <v>2248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up'!$A$2:$C$64,2,FALSE)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up'!$A$2:$C$64,3,FALSE)</f>
        <v>Cash</v>
      </c>
      <c r="J2202" s="5">
        <f>VLOOKUP(F2202,'Set up'!$A$2:$D$64,4,FALSE)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up'!$A$2:$E$64,5,FALSE)</f>
        <v>Chq</v>
      </c>
      <c r="S2202" s="1" t="s">
        <v>2246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up'!$A$2:$C$64,2,FALSE)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up'!$A$2:$C$64,3,FALSE)</f>
        <v>Cash</v>
      </c>
      <c r="J2203" s="5">
        <f>VLOOKUP(F2203,'Set up'!$A$2:$D$64,4,FALSE)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up'!$A$2:$E$64,5,FALSE)</f>
        <v>Chq</v>
      </c>
      <c r="S2203" s="1" t="s">
        <v>2246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up'!$A$2:$C$64,2,FALSE)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up'!$A$2:$C$64,3,FALSE)</f>
        <v>Cash</v>
      </c>
      <c r="J2204" s="5">
        <f>VLOOKUP(F2204,'Set up'!$A$2:$D$64,4,FALSE)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up'!$A$2:$E$64,5,FALSE)</f>
        <v>Trsf</v>
      </c>
      <c r="S2204" s="1" t="s">
        <v>2608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up'!$A$2:$C$64,2,FALSE)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up'!$A$2:$C$64,3,FALSE)</f>
        <v>Cash</v>
      </c>
      <c r="J2205" s="5">
        <f>VLOOKUP(F2205,'Set up'!$A$2:$D$64,4,FALSE)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up'!$A$2:$E$64,5,FALSE)</f>
        <v>Trsf</v>
      </c>
      <c r="S2205" s="1" t="s">
        <v>2614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up'!$A$2:$C$64,2,FALSE)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up'!$A$2:$C$64,3,FALSE)</f>
        <v>Cash</v>
      </c>
      <c r="J2206" s="5">
        <f>VLOOKUP(F2206,'Set up'!$A$2:$D$64,4,FALSE)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up'!$A$2:$E$64,5,FALSE)</f>
        <v>Trsf</v>
      </c>
      <c r="S2206" s="1" t="s">
        <v>2889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up'!$A$2:$C$64,2,FALSE)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up'!$A$2:$C$64,3,FALSE)</f>
        <v>Cash</v>
      </c>
      <c r="J2207" s="5">
        <f>VLOOKUP(F2207,'Set up'!$A$2:$D$64,4,FALSE)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up'!$A$2:$E$64,5,FALSE)</f>
        <v>Trsf</v>
      </c>
      <c r="S2207" s="1" t="s">
        <v>2890</v>
      </c>
    </row>
    <row r="2208" spans="1:19" ht="15" customHeight="1" x14ac:dyDescent="0.35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up'!$A$2:$C$64,2,FALSE)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up'!$A$2:$C$64,3,FALSE)</f>
        <v>Cash</v>
      </c>
      <c r="J2208" s="5">
        <f>VLOOKUP(F2208,'Set up'!$A$2:$D$64,4,FALSE)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up'!$A$2:$E$64,5,FALSE)</f>
        <v>Cash</v>
      </c>
      <c r="S2208" s="1" t="s">
        <v>2118</v>
      </c>
    </row>
    <row r="2209" spans="1:19" ht="15" customHeight="1" x14ac:dyDescent="0.35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up'!$A$2:$C$64,2,FALSE)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up'!$A$2:$C$64,3,FALSE)</f>
        <v>Cash</v>
      </c>
      <c r="J2209" s="5">
        <f>VLOOKUP(F2209,'Set up'!$A$2:$D$64,4,FALSE)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up'!$A$2:$E$64,5,FALSE)</f>
        <v>Cash</v>
      </c>
      <c r="S2209" s="1" t="s">
        <v>2118</v>
      </c>
    </row>
    <row r="2210" spans="1:19" ht="15" customHeight="1" x14ac:dyDescent="0.35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up'!$A$2:$C$64,2,FALSE)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up'!$A$2:$C$64,3,FALSE)</f>
        <v>Cash</v>
      </c>
      <c r="J2210" s="5">
        <f>VLOOKUP(F2210,'Set up'!$A$2:$D$64,4,FALSE)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up'!$A$2:$E$64,5,FALSE)</f>
        <v>Cash</v>
      </c>
      <c r="S2210" s="1" t="s">
        <v>2118</v>
      </c>
    </row>
    <row r="2211" spans="1:19" ht="15" customHeight="1" x14ac:dyDescent="0.35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up'!$A$2:$C$64,2,FALSE)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up'!$A$2:$C$64,3,FALSE)</f>
        <v>Cash</v>
      </c>
      <c r="J2211" s="5">
        <f>VLOOKUP(F2211,'Set up'!$A$2:$D$64,4,FALSE)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up'!$A$2:$E$64,5,FALSE)</f>
        <v>Cash</v>
      </c>
      <c r="S2211" s="1" t="s">
        <v>2118</v>
      </c>
    </row>
    <row r="2212" spans="1:19" ht="15" customHeight="1" x14ac:dyDescent="0.35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up'!$A$2:$C$64,2,FALSE)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up'!$A$2:$C$64,3,FALSE)</f>
        <v>Cash</v>
      </c>
      <c r="J2212" s="5">
        <f>VLOOKUP(F2212,'Set up'!$A$2:$D$64,4,FALSE)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up'!$A$2:$E$64,5,FALSE)</f>
        <v>Cash</v>
      </c>
      <c r="S2212" s="1" t="s">
        <v>2118</v>
      </c>
    </row>
    <row r="2213" spans="1:19" ht="15" customHeight="1" x14ac:dyDescent="0.35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up'!$A$2:$C$64,2,FALSE)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up'!$A$2:$C$64,3,FALSE)</f>
        <v>Cash</v>
      </c>
      <c r="J2213" s="5">
        <f>VLOOKUP(F2213,'Set up'!$A$2:$D$64,4,FALSE)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up'!$A$2:$E$64,5,FALSE)</f>
        <v>Trsf</v>
      </c>
      <c r="S2213" s="1" t="s">
        <v>2628</v>
      </c>
    </row>
    <row r="2214" spans="1:19" ht="15" customHeight="1" x14ac:dyDescent="0.35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up'!$A$2:$C$64,2,FALSE)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up'!$A$2:$C$64,3,FALSE)</f>
        <v>Cash</v>
      </c>
      <c r="J2214" s="5">
        <f>VLOOKUP(F2214,'Set up'!$A$2:$D$64,4,FALSE)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up'!$A$2:$E$64,5,FALSE)</f>
        <v>Trsf</v>
      </c>
      <c r="S2214" s="1" t="s">
        <v>2629</v>
      </c>
    </row>
    <row r="2215" spans="1:19" ht="15" customHeight="1" x14ac:dyDescent="0.35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up'!$A$2:$C$64,2,FALSE)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up'!$A$2:$C$64,3,FALSE)</f>
        <v>60</v>
      </c>
      <c r="J2215" s="5">
        <f>VLOOKUP(F2215,'Set up'!$A$2:$D$64,4,FALSE)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up'!$A$2:$E$64,5,FALSE)</f>
        <v>Chq</v>
      </c>
      <c r="S2215" s="1" t="s">
        <v>2418</v>
      </c>
    </row>
    <row r="2216" spans="1:19" ht="15" customHeight="1" x14ac:dyDescent="0.35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up'!$A$2:$C$64,2,FALSE)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up'!$A$2:$C$64,3,FALSE)</f>
        <v>60</v>
      </c>
      <c r="J2216" s="5">
        <f>VLOOKUP(F2216,'Set up'!$A$2:$D$64,4,FALSE)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up'!$A$2:$E$64,5,FALSE)</f>
        <v>Chq</v>
      </c>
      <c r="S2216" s="1" t="s">
        <v>2418</v>
      </c>
    </row>
    <row r="2217" spans="1:19" ht="15" customHeight="1" x14ac:dyDescent="0.35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up'!$A$2:$C$64,2,FALSE)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up'!$A$2:$C$64,3,FALSE)</f>
        <v>60</v>
      </c>
      <c r="J2217" s="5">
        <f>VLOOKUP(F2217,'Set up'!$A$2:$D$64,4,FALSE)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up'!$A$2:$E$64,5,FALSE)</f>
        <v>Chq</v>
      </c>
      <c r="S2217" s="1" t="s">
        <v>2418</v>
      </c>
    </row>
    <row r="2218" spans="1:19" ht="15" customHeight="1" x14ac:dyDescent="0.35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up'!$A$2:$C$64,2,FALSE)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up'!$A$2:$C$64,3,FALSE)</f>
        <v>Cash</v>
      </c>
      <c r="J2218" s="5">
        <f>VLOOKUP(F2218,'Set up'!$A$2:$D$64,4,FALSE)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up'!$A$2:$E$64,5,FALSE)</f>
        <v>Trsf</v>
      </c>
      <c r="S2218" s="1" t="s">
        <v>2934</v>
      </c>
    </row>
    <row r="2219" spans="1:19" ht="15" customHeight="1" x14ac:dyDescent="0.35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up'!$A$2:$C$64,2,FALSE)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up'!$A$2:$C$64,3,FALSE)</f>
        <v>Cash</v>
      </c>
      <c r="J2219" s="5">
        <f>VLOOKUP(F2219,'Set up'!$A$2:$D$64,4,FALSE)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up'!$A$2:$E$64,5,FALSE)</f>
        <v>Trsf</v>
      </c>
      <c r="S2219" s="1" t="s">
        <v>2990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up'!$A$2:$C$64,2,FALSE)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up'!$A$2:$C$64,3,FALSE)</f>
        <v>Cash</v>
      </c>
      <c r="J2220" s="5">
        <f>VLOOKUP(F2220,'Set up'!$A$2:$D$64,4,FALSE)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up'!$A$2:$E$64,5,FALSE)</f>
        <v>Trsf</v>
      </c>
      <c r="S2220" s="1" t="s">
        <v>2615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up'!$A$2:$C$64,2,FALSE)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up'!$A$2:$C$64,3,FALSE)</f>
        <v>Cash</v>
      </c>
      <c r="J2221" s="5">
        <f>VLOOKUP(F2221,'Set up'!$A$2:$D$64,4,FALSE)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up'!$A$2:$E$64,5,FALSE)</f>
        <v>Trsf</v>
      </c>
      <c r="S2221" s="1" t="s">
        <v>2616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up'!$A$2:$C$64,2,FALSE)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up'!$A$2:$C$64,3,FALSE)</f>
        <v>Cash</v>
      </c>
      <c r="J2222" s="5">
        <f>VLOOKUP(F2222,'Set up'!$A$2:$D$64,4,FALSE)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up'!$A$2:$E$64,5,FALSE)</f>
        <v>Trsf</v>
      </c>
      <c r="S2222" s="1" t="s">
        <v>2617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up'!$A$2:$C$64,2,FALSE)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up'!$A$2:$C$64,3,FALSE)</f>
        <v>Cash</v>
      </c>
      <c r="J2223" s="5">
        <f>VLOOKUP(F2223,'Set up'!$A$2:$D$64,4,FALSE)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up'!$A$2:$E$64,5,FALSE)</f>
        <v>Trsf</v>
      </c>
      <c r="S2223" s="1" t="s">
        <v>2618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up'!$A$2:$C$64,2,FALSE)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up'!$A$2:$C$64,3,FALSE)</f>
        <v>Cash</v>
      </c>
      <c r="J2224" s="5">
        <f>VLOOKUP(F2224,'Set up'!$A$2:$D$64,4,FALSE)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up'!$A$2:$E$64,5,FALSE)</f>
        <v>Trsf</v>
      </c>
      <c r="S2224" s="1" t="s">
        <v>2619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up'!$A$2:$C$64,2,FALSE)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up'!$A$2:$C$64,3,FALSE)</f>
        <v>Cash</v>
      </c>
      <c r="J2225" s="5">
        <f>VLOOKUP(F2225,'Set up'!$A$2:$D$64,4,FALSE)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up'!$A$2:$E$64,5,FALSE)</f>
        <v>Trsf</v>
      </c>
      <c r="S2225" s="1" t="s">
        <v>2620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up'!$A$2:$C$64,2,FALSE)</f>
        <v>C00000009</v>
      </c>
      <c r="F2226" s="1" t="s">
        <v>58</v>
      </c>
      <c r="G2226" s="99"/>
      <c r="H2226" s="5">
        <v>2</v>
      </c>
      <c r="I2226" s="5">
        <f>VLOOKUP(F2226,'Set up'!$A$2:$C$64,3,FALSE)</f>
        <v>60</v>
      </c>
      <c r="J2226" s="5">
        <f>VLOOKUP(F2226,'Set up'!$A$2:$D$64,4,FALSE)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up'!$A$2:$E$64,5,FALSE)</f>
        <v>Chq</v>
      </c>
      <c r="S2226" s="1" t="s">
        <v>2418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up'!$A$2:$C$64,2,FALSE)</f>
        <v>C00000009</v>
      </c>
      <c r="F2227" s="1" t="s">
        <v>58</v>
      </c>
      <c r="G2227" s="99"/>
      <c r="H2227" s="5">
        <v>1</v>
      </c>
      <c r="I2227" s="5">
        <f>VLOOKUP(F2227,'Set up'!$A$2:$C$64,3,FALSE)</f>
        <v>60</v>
      </c>
      <c r="J2227" s="5">
        <f>VLOOKUP(F2227,'Set up'!$A$2:$D$64,4,FALSE)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up'!$A$2:$E$64,5,FALSE)</f>
        <v>Chq</v>
      </c>
      <c r="S2227" s="1" t="s">
        <v>2418</v>
      </c>
    </row>
    <row r="2228" spans="1:19" ht="15" customHeight="1" x14ac:dyDescent="0.35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up'!$A$2:$C$64,2,FALSE)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up'!$A$2:$C$64,3,FALSE)</f>
        <v>Cash</v>
      </c>
      <c r="J2228" s="5">
        <f>VLOOKUP(F2228,'Set up'!$A$2:$D$64,4,FALSE)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up'!$A$2:$E$64,5,FALSE)</f>
        <v>Trsf</v>
      </c>
      <c r="S2228" s="1" t="s">
        <v>2621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up'!$A$2:$C$64,2,FALSE)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up'!$A$2:$C$64,3,FALSE)</f>
        <v>#N/A</v>
      </c>
      <c r="J2229" s="5" t="e">
        <f>VLOOKUP(F2229,'Set up'!$A$2:$D$64,4,FALSE)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up'!$A$2:$E$64,5,FALSE)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up'!$A$2:$C$64,2,FALSE)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up'!$A$2:$C$64,3,FALSE)</f>
        <v>#N/A</v>
      </c>
      <c r="J2230" s="5" t="e">
        <f>VLOOKUP(F2230,'Set up'!$A$2:$D$64,4,FALSE)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up'!$A$2:$E$64,5,FALSE)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up'!$A$2:$C$64,2,FALSE)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up'!$A$2:$C$64,3,FALSE)</f>
        <v>#N/A</v>
      </c>
      <c r="J2231" s="5" t="e">
        <f>VLOOKUP(F2231,'Set up'!$A$2:$D$64,4,FALSE)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up'!$A$2:$E$64,5,FALSE)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up'!$A$2:$C$64,2,FALSE)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up'!$A$2:$C$64,3,FALSE)</f>
        <v>#N/A</v>
      </c>
      <c r="J2232" s="5" t="e">
        <f>VLOOKUP(F2232,'Set up'!$A$2:$D$64,4,FALSE)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up'!$A$2:$E$64,5,FALSE)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up'!$A$2:$C$64,2,FALSE)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up'!$A$2:$C$64,3,FALSE)</f>
        <v>#N/A</v>
      </c>
      <c r="J2233" s="5" t="e">
        <f>VLOOKUP(F2233,'Set up'!$A$2:$D$64,4,FALSE)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up'!$A$2:$E$64,5,FALSE)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up'!$A$2:$C$64,2,FALSE)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up'!$A$2:$C$64,3,FALSE)</f>
        <v>#N/A</v>
      </c>
      <c r="J2234" s="5" t="e">
        <f>VLOOKUP(F2234,'Set up'!$A$2:$D$64,4,FALSE)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up'!$A$2:$E$64,5,FALSE)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up'!$A$2:$C$64,2,FALSE)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up'!$A$2:$C$64,3,FALSE)</f>
        <v>Cash</v>
      </c>
      <c r="J2235" s="5">
        <f>VLOOKUP(F2235,'Set up'!$A$2:$D$64,4,FALSE)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up'!$A$2:$E$64,5,FALSE)</f>
        <v>Trsf</v>
      </c>
      <c r="S2235" s="1" t="s">
        <v>2622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up'!$A$2:$C$64,2,FALSE)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up'!$A$2:$C$64,3,FALSE)</f>
        <v>Cash</v>
      </c>
      <c r="J2236" s="5">
        <f>VLOOKUP(F2236,'Set up'!$A$2:$D$64,4,FALSE)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up'!$A$2:$E$64,5,FALSE)</f>
        <v>Trsf</v>
      </c>
      <c r="S2236" s="1" t="s">
        <v>2674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up'!$A$2:$C$64,2,FALSE)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up'!$A$2:$C$64,3,FALSE)</f>
        <v>Cash</v>
      </c>
      <c r="J2237" s="5">
        <f>VLOOKUP(F2237,'Set up'!$A$2:$D$64,4,FALSE)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up'!$A$2:$E$64,5,FALSE)</f>
        <v>Trsf</v>
      </c>
      <c r="S2237" s="1" t="s">
        <v>2675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up'!$A$2:$C$64,2,FALSE)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up'!$A$2:$C$64,3,FALSE)</f>
        <v>Cash</v>
      </c>
      <c r="J2238" s="5">
        <f>VLOOKUP(F2238,'Set up'!$A$2:$D$64,4,FALSE)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up'!$A$2:$E$64,5,FALSE)</f>
        <v>Cash</v>
      </c>
      <c r="S2238" s="1" t="s">
        <v>2089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up'!$A$2:$C$64,2,FALSE)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up'!$A$2:$C$64,3,FALSE)</f>
        <v>Cash</v>
      </c>
      <c r="J2239" s="5">
        <f>VLOOKUP(F2239,'Set up'!$A$2:$D$64,4,FALSE)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up'!$A$2:$E$64,5,FALSE)</f>
        <v>Cash</v>
      </c>
      <c r="S2239" s="1" t="s">
        <v>2089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up'!$A$2:$C$64,2,FALSE)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up'!$A$2:$C$64,3,FALSE)</f>
        <v>Cash</v>
      </c>
      <c r="J2240" s="5">
        <f>VLOOKUP(F2240,'Set up'!$A$2:$D$64,4,FALSE)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up'!$A$2:$E$64,5,FALSE)</f>
        <v>Cash</v>
      </c>
      <c r="S2240" s="1" t="s">
        <v>2089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up'!$A$2:$C$64,2,FALSE)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up'!$A$2:$C$64,3,FALSE)</f>
        <v>Cash</v>
      </c>
      <c r="J2241" s="5">
        <f>VLOOKUP(F2241,'Set up'!$A$2:$D$64,4,FALSE)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up'!$A$2:$E$64,5,FALSE)</f>
        <v>Cash</v>
      </c>
      <c r="S2241" s="1" t="s">
        <v>2089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up'!$A$2:$C$64,2,FALSE)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up'!$A$2:$C$64,3,FALSE)</f>
        <v>Cash</v>
      </c>
      <c r="J2242" s="5">
        <f>VLOOKUP(F2242,'Set up'!$A$2:$D$64,4,FALSE)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up'!$A$2:$E$64,5,FALSE)</f>
        <v>Cash</v>
      </c>
      <c r="S2242" s="1" t="s">
        <v>2089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up'!$A$2:$C$64,2,FALSE)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up'!$A$2:$C$64,3,FALSE)</f>
        <v>Cash</v>
      </c>
      <c r="J2243" s="5">
        <f>VLOOKUP(F2243,'Set up'!$A$2:$D$64,4,FALSE)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up'!$A$2:$E$64,5,FALSE)</f>
        <v>PD Chq</v>
      </c>
      <c r="S2243" s="1" t="s">
        <v>2543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up'!$A$2:$C$64,2,FALSE)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up'!$A$2:$C$64,3,FALSE)</f>
        <v>Cash</v>
      </c>
      <c r="J2244" s="5">
        <f>VLOOKUP(F2244,'Set up'!$A$2:$D$64,4,FALSE)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up'!$A$2:$E$64,5,FALSE)</f>
        <v>PD Chq</v>
      </c>
      <c r="S2244" s="1" t="s">
        <v>2543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up'!$A$2:$C$64,2,FALSE)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up'!$A$2:$C$64,3,FALSE)</f>
        <v>Cash</v>
      </c>
      <c r="J2245" s="5">
        <f>VLOOKUP(F2245,'Set up'!$A$2:$D$64,4,FALSE)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up'!$A$2:$E$64,5,FALSE)</f>
        <v>PD Chq</v>
      </c>
      <c r="S2245" s="1" t="s">
        <v>2543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up'!$A$2:$C$64,2,FALSE)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up'!$A$2:$C$64,3,FALSE)</f>
        <v>Cash</v>
      </c>
      <c r="J2246" s="5">
        <f>VLOOKUP(F2246,'Set up'!$A$2:$D$64,4,FALSE)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up'!$A$2:$E$64,5,FALSE)</f>
        <v>PD Chq</v>
      </c>
      <c r="S2246" s="1" t="s">
        <v>2543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up'!$A$2:$C$64,2,FALSE)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up'!$A$2:$C$64,3,FALSE)</f>
        <v>Cash</v>
      </c>
      <c r="J2247" s="5">
        <f>VLOOKUP(F2247,'Set up'!$A$2:$D$64,4,FALSE)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up'!$A$2:$E$64,5,FALSE)</f>
        <v>Trsf</v>
      </c>
      <c r="S2247" s="1" t="s">
        <v>2971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up'!$A$2:$C$64,2,FALSE)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up'!$A$2:$C$64,3,FALSE)</f>
        <v>Cash</v>
      </c>
      <c r="J2248" s="5">
        <f>VLOOKUP(F2248,'Set up'!$A$2:$D$64,4,FALSE)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up'!$A$2:$E$64,5,FALSE)</f>
        <v>Trsf</v>
      </c>
      <c r="S2248" s="1" t="s">
        <v>2972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up'!$A$2:$C$64,2,FALSE)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up'!$A$2:$C$64,3,FALSE)</f>
        <v>Cash</v>
      </c>
      <c r="J2249" s="5">
        <f>VLOOKUP(F2249,'Set up'!$A$2:$D$64,4,FALSE)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up'!$A$2:$E$64,5,FALSE)</f>
        <v>Trsf</v>
      </c>
      <c r="S2249" s="1" t="s">
        <v>2973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up'!$A$2:$C$64,2,FALSE)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up'!$A$2:$C$64,3,FALSE)</f>
        <v>Cash</v>
      </c>
      <c r="J2250" s="5">
        <f>VLOOKUP(F2250,'Set up'!$A$2:$D$64,4,FALSE)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up'!$A$2:$E$64,5,FALSE)</f>
        <v>Trsf</v>
      </c>
      <c r="S2250" s="1" t="s">
        <v>2974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up'!$A$2:$C$64,2,FALSE)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up'!$A$2:$C$64,3,FALSE)</f>
        <v>Cash</v>
      </c>
      <c r="J2251" s="5">
        <f>VLOOKUP(F2251,'Set up'!$A$2:$D$64,4,FALSE)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up'!$A$2:$E$64,5,FALSE)</f>
        <v>Trsf</v>
      </c>
      <c r="S2251" s="1" t="s">
        <v>2975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up'!$A$2:$C$64,2,FALSE)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up'!$A$2:$C$64,3,FALSE)</f>
        <v>Cash</v>
      </c>
      <c r="J2252" s="5">
        <f>VLOOKUP(F2252,'Set up'!$A$2:$D$64,4,FALSE)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up'!$A$2:$E$64,5,FALSE)</f>
        <v>Trsf</v>
      </c>
      <c r="S2252" s="1" t="s">
        <v>2676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up'!$A$2:$C$64,2,FALSE)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up'!$A$2:$C$64,3,FALSE)</f>
        <v>Cash</v>
      </c>
      <c r="J2253" s="5">
        <f>VLOOKUP(F2253,'Set up'!$A$2:$D$64,4,FALSE)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up'!$A$2:$E$64,5,FALSE)</f>
        <v>Trsf</v>
      </c>
      <c r="S2253" s="1" t="s">
        <v>2976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up'!$A$2:$C$64,2,FALSE)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up'!$A$2:$C$64,3,FALSE)</f>
        <v>Cash</v>
      </c>
      <c r="J2254" s="5">
        <f>VLOOKUP(F2254,'Set up'!$A$2:$D$64,4,FALSE)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up'!$A$2:$E$64,5,FALSE)</f>
        <v>Trsf</v>
      </c>
      <c r="S2254" s="1" t="s">
        <v>2977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up'!$A$2:$C$64,2,FALSE)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up'!$A$2:$C$64,3,FALSE)</f>
        <v>Cash</v>
      </c>
      <c r="J2255" s="5">
        <f>VLOOKUP(F2255,'Set up'!$A$2:$D$64,4,FALSE)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up'!$A$2:$E$64,5,FALSE)</f>
        <v>Trsf</v>
      </c>
      <c r="S2255" s="1" t="s">
        <v>2826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up'!$A$2:$C$64,2,FALSE)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up'!$A$2:$C$64,3,FALSE)</f>
        <v>Cash</v>
      </c>
      <c r="J2256" s="5">
        <f>VLOOKUP(F2256,'Set up'!$A$2:$D$64,4,FALSE)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up'!$A$2:$E$64,5,FALSE)</f>
        <v>Trsf</v>
      </c>
      <c r="S2256" s="1" t="s">
        <v>2677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up'!$A$2:$C$64,2,FALSE)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up'!$A$2:$C$64,3,FALSE)</f>
        <v>Cash</v>
      </c>
      <c r="J2257" s="5">
        <f>VLOOKUP(F2257,'Set up'!$A$2:$D$64,4,FALSE)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up'!$A$2:$E$64,5,FALSE)</f>
        <v>Trsf</v>
      </c>
      <c r="S2257" s="1" t="s">
        <v>2678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up'!$A$2:$C$64,2,FALSE)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up'!$A$2:$C$64,3,FALSE)</f>
        <v>Cash</v>
      </c>
      <c r="J2258" s="5">
        <f>VLOOKUP(F2258,'Set up'!$A$2:$D$64,4,FALSE)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up'!$A$2:$E$64,5,FALSE)</f>
        <v>Trsf</v>
      </c>
      <c r="S2258" s="1" t="s">
        <v>2679</v>
      </c>
    </row>
    <row r="2259" spans="1:19" ht="15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up'!$A$2:$C$64,2,FALSE)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up'!$A$2:$C$64,3,FALSE)</f>
        <v>Cash</v>
      </c>
      <c r="J2259" s="5">
        <f>VLOOKUP(F2259,'Set up'!$A$2:$D$64,4,FALSE)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up'!$A$2:$E$64,5,FALSE)</f>
        <v>Trsf</v>
      </c>
      <c r="S2259" s="1" t="s">
        <v>2680</v>
      </c>
    </row>
    <row r="2260" spans="1:19" ht="15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up'!$A$2:$C$64,2,FALSE)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up'!$A$2:$C$64,3,FALSE)</f>
        <v>30</v>
      </c>
      <c r="J2260" s="5">
        <f>VLOOKUP(F2260,'Set up'!$A$2:$D$64,4,FALSE)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up'!$A$2:$E$64,5,FALSE)</f>
        <v>Chq</v>
      </c>
      <c r="S2260" s="1" t="s">
        <v>2121</v>
      </c>
    </row>
    <row r="2261" spans="1:19" ht="15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up'!$A$2:$C$64,2,FALSE)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up'!$A$2:$C$64,3,FALSE)</f>
        <v>30</v>
      </c>
      <c r="J2261" s="5">
        <f>VLOOKUP(F2261,'Set up'!$A$2:$D$64,4,FALSE)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up'!$A$2:$E$64,5,FALSE)</f>
        <v>Chq</v>
      </c>
      <c r="S2261" s="1" t="s">
        <v>2122</v>
      </c>
    </row>
    <row r="2262" spans="1:19" ht="15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up'!$A$2:$C$64,2,FALSE)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up'!$A$2:$C$64,3,FALSE)</f>
        <v>30</v>
      </c>
      <c r="J2262" s="5">
        <f>VLOOKUP(F2262,'Set up'!$A$2:$D$64,4,FALSE)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up'!$A$2:$E$64,5,FALSE)</f>
        <v>Chq</v>
      </c>
      <c r="S2262" s="1" t="s">
        <v>2123</v>
      </c>
    </row>
    <row r="2263" spans="1:19" ht="15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up'!$A$2:$C$64,2,FALSE)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up'!$A$2:$C$64,3,FALSE)</f>
        <v>30</v>
      </c>
      <c r="J2263" s="5">
        <f>VLOOKUP(F2263,'Set up'!$A$2:$D$64,4,FALSE)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up'!$A$2:$E$64,5,FALSE)</f>
        <v>Chq</v>
      </c>
      <c r="S2263" s="1" t="s">
        <v>2124</v>
      </c>
    </row>
    <row r="2264" spans="1:19" ht="15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up'!$A$2:$C$64,2,FALSE)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up'!$A$2:$C$64,3,FALSE)</f>
        <v>30</v>
      </c>
      <c r="J2264" s="5">
        <f>VLOOKUP(F2264,'Set up'!$A$2:$D$64,4,FALSE)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up'!$A$2:$E$64,5,FALSE)</f>
        <v>Chq</v>
      </c>
      <c r="S2264" s="1" t="s">
        <v>2125</v>
      </c>
    </row>
    <row r="2265" spans="1:19" ht="15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up'!$A$2:$C$64,2,FALSE)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up'!$A$2:$C$64,3,FALSE)</f>
        <v>30</v>
      </c>
      <c r="J2265" s="5">
        <f>VLOOKUP(F2265,'Set up'!$A$2:$D$64,4,FALSE)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up'!$A$2:$E$64,5,FALSE)</f>
        <v>Chq</v>
      </c>
      <c r="S2265" s="1" t="s">
        <v>2126</v>
      </c>
    </row>
    <row r="2266" spans="1:19" ht="15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up'!$A$2:$C$64,2,FALSE)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up'!$A$2:$C$64,3,FALSE)</f>
        <v>30</v>
      </c>
      <c r="J2266" s="5">
        <f>VLOOKUP(F2266,'Set up'!$A$2:$D$64,4,FALSE)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up'!$A$2:$E$64,5,FALSE)</f>
        <v>Chq</v>
      </c>
      <c r="S2266" s="1" t="s">
        <v>2127</v>
      </c>
    </row>
    <row r="2267" spans="1:19" ht="15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up'!$A$2:$C$64,2,FALSE)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up'!$A$2:$C$64,3,FALSE)</f>
        <v>30</v>
      </c>
      <c r="J2267" s="5">
        <f>VLOOKUP(F2267,'Set up'!$A$2:$D$64,4,FALSE)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up'!$A$2:$E$64,5,FALSE)</f>
        <v>Chq</v>
      </c>
      <c r="S2267" s="1" t="s">
        <v>2128</v>
      </c>
    </row>
    <row r="2268" spans="1:19" ht="15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up'!$A$2:$C$64,2,FALSE)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up'!$A$2:$C$64,3,FALSE)</f>
        <v>30</v>
      </c>
      <c r="J2268" s="5">
        <f>VLOOKUP(F2268,'Set up'!$A$2:$D$64,4,FALSE)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up'!$A$2:$E$64,5,FALSE)</f>
        <v>Chq</v>
      </c>
      <c r="S2268" s="1" t="s">
        <v>2128</v>
      </c>
    </row>
    <row r="2269" spans="1:19" ht="15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up'!$A$2:$C$64,2,FALSE)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up'!$A$2:$C$64,3,FALSE)</f>
        <v>Cash</v>
      </c>
      <c r="J2269" s="5">
        <f>VLOOKUP(F2269,'Set up'!$A$2:$D$64,4,FALSE)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up'!$A$2:$E$64,5,FALSE)</f>
        <v>Trsf</v>
      </c>
      <c r="S2269" s="1" t="s">
        <v>2676</v>
      </c>
    </row>
    <row r="2270" spans="1:19" ht="15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up'!$A$2:$C$64,2,FALSE)</f>
        <v>C00000013a</v>
      </c>
      <c r="F2270" s="1" t="s">
        <v>1453</v>
      </c>
      <c r="G2270" s="99" t="s">
        <v>1738</v>
      </c>
      <c r="H2270" s="5">
        <v>1</v>
      </c>
      <c r="I2270" s="5" t="str">
        <f>VLOOKUP(F2270,'Set up'!$A$2:$C$64,3,FALSE)</f>
        <v>Cash</v>
      </c>
      <c r="J2270" s="5">
        <f>VLOOKUP(F2270,'Set up'!$A$2:$D$64,4,FALSE)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up'!$A$2:$E$64,5,FALSE)</f>
        <v>Chq</v>
      </c>
      <c r="S2270" s="1" t="s">
        <v>2099</v>
      </c>
    </row>
    <row r="2271" spans="1:19" ht="15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up'!$A$2:$C$64,2,FALSE)</f>
        <v>C00000013a</v>
      </c>
      <c r="F2271" s="1" t="s">
        <v>1453</v>
      </c>
      <c r="G2271" s="99" t="s">
        <v>1739</v>
      </c>
      <c r="H2271" s="5">
        <v>2</v>
      </c>
      <c r="I2271" s="5" t="str">
        <f>VLOOKUP(F2271,'Set up'!$A$2:$C$64,3,FALSE)</f>
        <v>Cash</v>
      </c>
      <c r="J2271" s="5">
        <f>VLOOKUP(F2271,'Set up'!$A$2:$D$64,4,FALSE)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up'!$A$2:$E$64,5,FALSE)</f>
        <v>Chq</v>
      </c>
      <c r="S2271" s="1" t="s">
        <v>2099</v>
      </c>
    </row>
    <row r="2272" spans="1:19" ht="15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up'!$A$2:$C$64,2,FALSE)</f>
        <v>C00000013a</v>
      </c>
      <c r="F2272" s="1" t="s">
        <v>1453</v>
      </c>
      <c r="G2272" s="99" t="s">
        <v>1740</v>
      </c>
      <c r="H2272" s="5">
        <v>1</v>
      </c>
      <c r="I2272" s="5" t="str">
        <f>VLOOKUP(F2272,'Set up'!$A$2:$C$64,3,FALSE)</f>
        <v>Cash</v>
      </c>
      <c r="J2272" s="5">
        <f>VLOOKUP(F2272,'Set up'!$A$2:$D$64,4,FALSE)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up'!$A$2:$E$64,5,FALSE)</f>
        <v>Chq</v>
      </c>
      <c r="S2272" s="1" t="s">
        <v>2099</v>
      </c>
    </row>
    <row r="2273" spans="1:19" ht="15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up'!$A$2:$C$64,2,FALSE)</f>
        <v>C00000013a</v>
      </c>
      <c r="F2273" s="1" t="s">
        <v>1453</v>
      </c>
      <c r="G2273" s="99" t="s">
        <v>44</v>
      </c>
      <c r="H2273" s="5">
        <v>2</v>
      </c>
      <c r="I2273" s="5" t="str">
        <f>VLOOKUP(F2273,'Set up'!$A$2:$C$64,3,FALSE)</f>
        <v>Cash</v>
      </c>
      <c r="J2273" s="5">
        <f>VLOOKUP(F2273,'Set up'!$A$2:$D$64,4,FALSE)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up'!$A$2:$E$64,5,FALSE)</f>
        <v>Chq</v>
      </c>
      <c r="S2273" s="1" t="s">
        <v>2099</v>
      </c>
    </row>
    <row r="2274" spans="1:19" ht="15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up'!$A$2:$C$64,2,FALSE)</f>
        <v>C00000013a</v>
      </c>
      <c r="F2274" s="1" t="s">
        <v>1453</v>
      </c>
      <c r="G2274" s="99" t="s">
        <v>17</v>
      </c>
      <c r="H2274" s="5">
        <v>1</v>
      </c>
      <c r="I2274" s="5" t="str">
        <f>VLOOKUP(F2274,'Set up'!$A$2:$C$64,3,FALSE)</f>
        <v>Cash</v>
      </c>
      <c r="J2274" s="5">
        <f>VLOOKUP(F2274,'Set up'!$A$2:$D$64,4,FALSE)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up'!$A$2:$E$64,5,FALSE)</f>
        <v>Chq</v>
      </c>
      <c r="S2274" s="1" t="s">
        <v>2099</v>
      </c>
    </row>
    <row r="2275" spans="1:19" ht="15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up'!$A$2:$C$64,2,FALSE)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up'!$A$2:$C$64,3,FALSE)</f>
        <v>Cash</v>
      </c>
      <c r="J2275" s="5">
        <f>VLOOKUP(F2275,'Set up'!$A$2:$D$64,4,FALSE)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up'!$A$2:$E$64,5,FALSE)</f>
        <v>Cash</v>
      </c>
      <c r="S2275" s="1" t="s">
        <v>2100</v>
      </c>
    </row>
    <row r="2276" spans="1:19" ht="15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up'!$A$2:$C$64,2,FALSE)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up'!$A$2:$C$64,3,FALSE)</f>
        <v>Cash</v>
      </c>
      <c r="J2276" s="5">
        <f>VLOOKUP(F2276,'Set up'!$A$2:$D$64,4,FALSE)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up'!$A$2:$E$64,5,FALSE)</f>
        <v>Cash</v>
      </c>
      <c r="S2276" s="1" t="s">
        <v>2100</v>
      </c>
    </row>
    <row r="2277" spans="1:19" ht="15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up'!$A$2:$C$64,2,FALSE)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up'!$A$2:$C$64,3,FALSE)</f>
        <v>Cash</v>
      </c>
      <c r="J2277" s="5">
        <f>VLOOKUP(F2277,'Set up'!$A$2:$D$64,4,FALSE)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up'!$A$2:$E$64,5,FALSE)</f>
        <v>Cash</v>
      </c>
      <c r="S2277" s="1" t="s">
        <v>2100</v>
      </c>
    </row>
    <row r="2278" spans="1:19" ht="15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up'!$A$2:$C$64,2,FALSE)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up'!$A$2:$C$64,3,FALSE)</f>
        <v>Cash</v>
      </c>
      <c r="J2278" s="5">
        <f>VLOOKUP(F2278,'Set up'!$A$2:$D$64,4,FALSE)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up'!$A$2:$E$64,5,FALSE)</f>
        <v>Trsf</v>
      </c>
      <c r="S2278" s="1" t="s">
        <v>3035</v>
      </c>
    </row>
    <row r="2279" spans="1:19" ht="15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up'!$A$2:$C$64,2,FALSE)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up'!$A$2:$C$64,3,FALSE)</f>
        <v>Cash</v>
      </c>
      <c r="J2279" s="5">
        <f>VLOOKUP(F2279,'Set up'!$A$2:$D$64,4,FALSE)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up'!$A$2:$E$64,5,FALSE)</f>
        <v>Trsf</v>
      </c>
      <c r="S2279" s="1" t="s">
        <v>3044</v>
      </c>
    </row>
    <row r="2280" spans="1:19" ht="15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up'!$A$2:$C$64,2,FALSE)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up'!$A$2:$C$64,3,FALSE)</f>
        <v>Cash</v>
      </c>
      <c r="J2280" s="5">
        <f>VLOOKUP(F2280,'Set up'!$A$2:$D$64,4,FALSE)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up'!$A$2:$E$64,5,FALSE)</f>
        <v>Trsf</v>
      </c>
      <c r="S2280" s="1" t="s">
        <v>3045</v>
      </c>
    </row>
    <row r="2281" spans="1:19" ht="15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up'!$A$2:$C$64,2,FALSE)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up'!$A$2:$C$64,3,FALSE)</f>
        <v>Cash</v>
      </c>
      <c r="J2281" s="5">
        <f>VLOOKUP(F2281,'Set up'!$A$2:$D$64,4,FALSE)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up'!$A$2:$E$64,5,FALSE)</f>
        <v>Trsf</v>
      </c>
      <c r="S2281" s="1" t="s">
        <v>3046</v>
      </c>
    </row>
    <row r="2282" spans="1:19" ht="15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up'!$A$2:$C$64,2,FALSE)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up'!$A$2:$C$64,3,FALSE)</f>
        <v>Cash</v>
      </c>
      <c r="J2282" s="5">
        <f>VLOOKUP(F2282,'Set up'!$A$2:$D$64,4,FALSE)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up'!$A$2:$E$64,5,FALSE)</f>
        <v>Trsf</v>
      </c>
      <c r="S2282" s="1" t="s">
        <v>2827</v>
      </c>
    </row>
    <row r="2283" spans="1:19" ht="15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up'!$A$2:$C$64,2,FALSE)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up'!$A$2:$C$64,3,FALSE)</f>
        <v>Cash</v>
      </c>
      <c r="J2283" s="5">
        <f>VLOOKUP(F2283,'Set up'!$A$2:$D$64,4,FALSE)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up'!$A$2:$E$64,5,FALSE)</f>
        <v>Trsf</v>
      </c>
    </row>
    <row r="2284" spans="1:19" ht="15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up'!$A$2:$C$64,2,FALSE)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up'!$A$2:$C$64,3,FALSE)</f>
        <v>Cash</v>
      </c>
      <c r="J2284" s="5">
        <f>VLOOKUP(F2284,'Set up'!$A$2:$D$64,4,FALSE)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up'!$A$2:$E$64,5,FALSE)</f>
        <v>Trsf</v>
      </c>
    </row>
    <row r="2285" spans="1:19" ht="15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up'!$A$2:$C$64,2,FALSE)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up'!$A$2:$C$64,3,FALSE)</f>
        <v>Cash</v>
      </c>
      <c r="J2285" s="5">
        <f>VLOOKUP(F2285,'Set up'!$A$2:$D$64,4,FALSE)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up'!$A$2:$E$64,5,FALSE)</f>
        <v>Trsf</v>
      </c>
    </row>
    <row r="2286" spans="1:19" ht="15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up'!$A$2:$C$64,2,FALSE)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up'!$A$2:$C$64,3,FALSE)</f>
        <v>Cash</v>
      </c>
      <c r="J2286" s="5">
        <f>VLOOKUP(F2286,'Set up'!$A$2:$D$64,4,FALSE)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up'!$A$2:$E$64,5,FALSE)</f>
        <v>Trsf</v>
      </c>
    </row>
    <row r="2287" spans="1:19" ht="15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up'!$A$2:$C$64,2,FALSE)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up'!$A$2:$C$64,3,FALSE)</f>
        <v>Cash</v>
      </c>
      <c r="J2287" s="5">
        <f>VLOOKUP(F2287,'Set up'!$A$2:$D$64,4,FALSE)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up'!$A$2:$E$64,5,FALSE)</f>
        <v>Trsf</v>
      </c>
    </row>
    <row r="2288" spans="1:19" ht="15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up'!$A$2:$C$64,2,FALSE)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up'!$A$2:$C$64,3,FALSE)</f>
        <v>Cash</v>
      </c>
      <c r="J2288" s="5">
        <f>VLOOKUP(F2288,'Set up'!$A$2:$D$64,4,FALSE)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up'!$A$2:$E$64,5,FALSE)</f>
        <v>Trsf</v>
      </c>
      <c r="S2288" s="1" t="s">
        <v>2681</v>
      </c>
    </row>
    <row r="2289" spans="1:19" ht="15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up'!$A$2:$C$64,2,FALSE)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up'!$A$2:$C$64,3,FALSE)</f>
        <v>Cash</v>
      </c>
      <c r="J2289" s="5">
        <f>VLOOKUP(F2289,'Set up'!$A$2:$D$64,4,FALSE)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up'!$A$2:$E$64,5,FALSE)</f>
        <v>Trsf</v>
      </c>
      <c r="S2289" s="1" t="s">
        <v>2708</v>
      </c>
    </row>
    <row r="2290" spans="1:19" ht="15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up'!$A$2:$C$64,2,FALSE)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up'!$A$2:$C$64,3,FALSE)</f>
        <v>Cash</v>
      </c>
      <c r="J2290" s="5">
        <f>VLOOKUP(F2290,'Set up'!$A$2:$D$64,4,FALSE)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up'!$A$2:$E$64,5,FALSE)</f>
        <v>Trsf</v>
      </c>
      <c r="S2290" s="1" t="s">
        <v>2682</v>
      </c>
    </row>
    <row r="2291" spans="1:19" ht="15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up'!$A$2:$C$64,2,FALSE)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up'!$A$2:$C$64,3,FALSE)</f>
        <v>Cash</v>
      </c>
      <c r="J2291" s="5">
        <f>VLOOKUP(F2291,'Set up'!$A$2:$D$64,4,FALSE)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up'!$A$2:$E$64,5,FALSE)</f>
        <v>Trsf</v>
      </c>
      <c r="S2291" s="1" t="s">
        <v>2683</v>
      </c>
    </row>
    <row r="2292" spans="1:19" ht="15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up'!$A$2:$C$64,2,FALSE)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up'!$A$2:$C$64,3,FALSE)</f>
        <v>Cash</v>
      </c>
      <c r="J2292" s="5">
        <f>VLOOKUP(F2292,'Set up'!$A$2:$D$64,4,FALSE)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up'!$A$2:$E$64,5,FALSE)</f>
        <v>Trsf</v>
      </c>
      <c r="S2292" s="1" t="s">
        <v>2684</v>
      </c>
    </row>
    <row r="2293" spans="1:19" ht="15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up'!$A$2:$C$64,2,FALSE)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up'!$A$2:$C$64,3,FALSE)</f>
        <v>Cash</v>
      </c>
      <c r="J2293" s="5">
        <f>VLOOKUP(F2293,'Set up'!$A$2:$D$64,4,FALSE)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up'!$A$2:$E$64,5,FALSE)</f>
        <v>Trsf</v>
      </c>
      <c r="S2293" s="1" t="s">
        <v>2685</v>
      </c>
    </row>
    <row r="2294" spans="1:19" ht="15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up'!$A$2:$C$64,2,FALSE)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up'!$A$2:$C$64,3,FALSE)</f>
        <v>Cash</v>
      </c>
      <c r="J2294" s="5">
        <f>VLOOKUP(F2294,'Set up'!$A$2:$D$64,4,FALSE)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up'!$A$2:$E$64,5,FALSE)</f>
        <v>PD Chq</v>
      </c>
      <c r="S2294" s="1" t="s">
        <v>2579</v>
      </c>
    </row>
    <row r="2295" spans="1:19" ht="15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up'!$A$2:$C$64,2,FALSE)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up'!$A$2:$C$64,3,FALSE)</f>
        <v>Cash</v>
      </c>
      <c r="J2295" s="5">
        <f>VLOOKUP(F2295,'Set up'!$A$2:$D$64,4,FALSE)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up'!$A$2:$E$64,5,FALSE)</f>
        <v>PD Chq</v>
      </c>
      <c r="S2295" s="1" t="s">
        <v>2579</v>
      </c>
    </row>
    <row r="2296" spans="1:19" ht="15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up'!$A$2:$C$64,2,FALSE)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up'!$A$2:$C$64,3,FALSE)</f>
        <v>Cash</v>
      </c>
      <c r="J2296" s="5">
        <f>VLOOKUP(F2296,'Set up'!$A$2:$D$64,4,FALSE)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up'!$A$2:$E$64,5,FALSE)</f>
        <v>PD Chq</v>
      </c>
      <c r="S2296" s="1" t="s">
        <v>2579</v>
      </c>
    </row>
    <row r="2297" spans="1:19" ht="15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up'!$A$2:$C$64,2,FALSE)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up'!$A$2:$C$64,3,FALSE)</f>
        <v>Cash</v>
      </c>
      <c r="J2297" s="5">
        <f>VLOOKUP(F2297,'Set up'!$A$2:$D$64,4,FALSE)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up'!$A$2:$E$64,5,FALSE)</f>
        <v>PD Chq</v>
      </c>
      <c r="S2297" s="1" t="s">
        <v>2579</v>
      </c>
    </row>
    <row r="2298" spans="1:19" ht="15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up'!$A$2:$C$64,2,FALSE)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up'!$A$2:$C$64,3,FALSE)</f>
        <v>Cash</v>
      </c>
      <c r="J2298" s="5">
        <f>VLOOKUP(F2298,'Set up'!$A$2:$D$64,4,FALSE)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up'!$A$2:$E$64,5,FALSE)</f>
        <v>PD Chq</v>
      </c>
      <c r="S2298" s="1" t="s">
        <v>2579</v>
      </c>
    </row>
    <row r="2299" spans="1:19" ht="15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up'!$A$2:$C$64,2,FALSE)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up'!$A$2:$C$64,3,FALSE)</f>
        <v>Cash</v>
      </c>
      <c r="J2299" s="5">
        <f>VLOOKUP(F2299,'Set up'!$A$2:$D$64,4,FALSE)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up'!$A$2:$E$64,5,FALSE)</f>
        <v>Cash</v>
      </c>
      <c r="S2299" s="1" t="s">
        <v>2117</v>
      </c>
    </row>
    <row r="2300" spans="1:19" ht="15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up'!$A$2:$C$64,2,FALSE)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up'!$A$2:$C$64,3,FALSE)</f>
        <v>Cash</v>
      </c>
      <c r="J2300" s="5">
        <f>VLOOKUP(F2300,'Set up'!$A$2:$D$64,4,FALSE)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up'!$A$2:$E$64,5,FALSE)</f>
        <v>Cash</v>
      </c>
      <c r="S2300" s="1" t="s">
        <v>2117</v>
      </c>
    </row>
    <row r="2301" spans="1:19" ht="15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up'!$A$2:$C$64,2,FALSE)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up'!$A$2:$C$64,3,FALSE)</f>
        <v>Cash</v>
      </c>
      <c r="J2301" s="5">
        <f>VLOOKUP(F2301,'Set up'!$A$2:$D$64,4,FALSE)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up'!$A$2:$E$64,5,FALSE)</f>
        <v>Cash</v>
      </c>
      <c r="S2301" s="1" t="s">
        <v>2117</v>
      </c>
    </row>
    <row r="2302" spans="1:19" ht="15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up'!$A$2:$C$64,2,FALSE)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up'!$A$2:$C$64,3,FALSE)</f>
        <v>Cash</v>
      </c>
      <c r="J2302" s="5">
        <f>VLOOKUP(F2302,'Set up'!$A$2:$D$64,4,FALSE)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up'!$A$2:$E$64,5,FALSE)</f>
        <v>Cash</v>
      </c>
      <c r="S2302" s="1" t="s">
        <v>2117</v>
      </c>
    </row>
    <row r="2303" spans="1:19" ht="15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up'!$A$2:$C$64,2,FALSE)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up'!$A$2:$C$64,3,FALSE)</f>
        <v>Cash</v>
      </c>
      <c r="J2303" s="5">
        <f>VLOOKUP(F2303,'Set up'!$A$2:$D$64,4,FALSE)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up'!$A$2:$E$64,5,FALSE)</f>
        <v>Cash</v>
      </c>
      <c r="S2303" s="1" t="s">
        <v>2117</v>
      </c>
    </row>
    <row r="2304" spans="1:19" ht="15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up'!$A$2:$C$64,2,FALSE)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up'!$A$2:$C$64,3,FALSE)</f>
        <v>Cash</v>
      </c>
      <c r="J2304" s="5">
        <f>VLOOKUP(F2304,'Set up'!$A$2:$D$64,4,FALSE)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up'!$A$2:$E$64,5,FALSE)</f>
        <v>Cash</v>
      </c>
      <c r="S2304" s="1" t="s">
        <v>2117</v>
      </c>
    </row>
    <row r="2305" spans="1:19" ht="15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up'!$A$2:$C$64,2,FALSE)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up'!$A$2:$C$64,3,FALSE)</f>
        <v>Cash</v>
      </c>
      <c r="J2305" s="5">
        <f>VLOOKUP(F2305,'Set up'!$A$2:$D$64,4,FALSE)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up'!$A$2:$E$64,5,FALSE)</f>
        <v>Cash</v>
      </c>
      <c r="S2305" s="1" t="s">
        <v>2117</v>
      </c>
    </row>
    <row r="2306" spans="1:19" ht="15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up'!$A$2:$C$64,2,FALSE)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up'!$A$2:$C$64,3,FALSE)</f>
        <v>Cash</v>
      </c>
      <c r="J2306" s="5">
        <f>VLOOKUP(F2306,'Set up'!$A$2:$D$64,4,FALSE)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up'!$A$2:$E$64,5,FALSE)</f>
        <v>Trsf</v>
      </c>
      <c r="S2306" s="1" t="s">
        <v>2684</v>
      </c>
    </row>
    <row r="2307" spans="1:19" ht="15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up'!$A$2:$C$64,2,FALSE)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up'!$A$2:$C$64,3,FALSE)</f>
        <v>Cash</v>
      </c>
      <c r="J2307" s="5">
        <f>VLOOKUP(F2307,'Set up'!$A$2:$D$64,4,FALSE)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up'!$A$2:$E$64,5,FALSE)</f>
        <v>Trsf</v>
      </c>
      <c r="S2307" s="1" t="s">
        <v>2686</v>
      </c>
    </row>
    <row r="2308" spans="1:19" ht="15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up'!$A$2:$C$64,2,FALSE)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up'!$A$2:$C$64,3,FALSE)</f>
        <v>Cash</v>
      </c>
      <c r="J2308" s="5">
        <f>VLOOKUP(F2308,'Set up'!$A$2:$D$64,4,FALSE)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up'!$A$2:$E$64,5,FALSE)</f>
        <v>Trsf</v>
      </c>
      <c r="S2308" s="1" t="s">
        <v>2687</v>
      </c>
    </row>
    <row r="2309" spans="1:19" ht="15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up'!$A$2:$C$64,2,FALSE)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up'!$A$2:$C$64,3,FALSE)</f>
        <v>Cash</v>
      </c>
      <c r="J2309" s="5">
        <f>VLOOKUP(F2309,'Set up'!$A$2:$D$64,4,FALSE)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up'!$A$2:$E$64,5,FALSE)</f>
        <v>Trsf</v>
      </c>
      <c r="S2309" s="1" t="s">
        <v>2688</v>
      </c>
    </row>
    <row r="2310" spans="1:19" ht="15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up'!$A$2:$C$64,2,FALSE)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up'!$A$2:$C$64,3,FALSE)</f>
        <v>Cash</v>
      </c>
      <c r="J2310" s="5">
        <f>VLOOKUP(F2310,'Set up'!$A$2:$D$64,4,FALSE)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up'!$A$2:$E$64,5,FALSE)</f>
        <v>Trsf</v>
      </c>
      <c r="S2310" s="1" t="s">
        <v>2689</v>
      </c>
    </row>
    <row r="2311" spans="1:19" ht="15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up'!$A$2:$C$64,2,FALSE)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up'!$A$2:$C$64,3,FALSE)</f>
        <v>Cash</v>
      </c>
      <c r="J2311" s="5">
        <f>VLOOKUP(F2311,'Set up'!$A$2:$D$64,4,FALSE)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up'!$A$2:$E$64,5,FALSE)</f>
        <v>Trsf</v>
      </c>
      <c r="S2311" s="1" t="s">
        <v>2684</v>
      </c>
    </row>
    <row r="2312" spans="1:19" ht="15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up'!$A$2:$C$64,2,FALSE)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up'!$A$2:$C$64,3,FALSE)</f>
        <v>Cash</v>
      </c>
      <c r="J2312" s="5">
        <f>VLOOKUP(F2312,'Set up'!$A$2:$D$64,4,FALSE)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up'!$A$2:$E$64,5,FALSE)</f>
        <v>Cash</v>
      </c>
      <c r="S2312" s="1" t="s">
        <v>2119</v>
      </c>
    </row>
    <row r="2313" spans="1:19" ht="15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up'!$A$2:$C$64,2,FALSE)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up'!$A$2:$C$64,3,FALSE)</f>
        <v>120</v>
      </c>
      <c r="J2313" s="5">
        <f>VLOOKUP(F2313,'Set up'!$A$2:$D$64,4,FALSE)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up'!$A$2:$E$64,5,FALSE)</f>
        <v>Trsf</v>
      </c>
      <c r="S2313" s="1" t="s">
        <v>2542</v>
      </c>
    </row>
    <row r="2314" spans="1:19" ht="15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up'!$A$2:$C$64,2,FALSE)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up'!$A$2:$C$64,3,FALSE)</f>
        <v>120</v>
      </c>
      <c r="J2314" s="5">
        <f>VLOOKUP(F2314,'Set up'!$A$2:$D$64,4,FALSE)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up'!$A$2:$E$64,5,FALSE)</f>
        <v>Trsf</v>
      </c>
      <c r="S2314" s="1" t="s">
        <v>2542</v>
      </c>
    </row>
    <row r="2315" spans="1:19" ht="15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up'!$A$2:$C$64,2,FALSE)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up'!$A$2:$C$64,3,FALSE)</f>
        <v>120</v>
      </c>
      <c r="J2315" s="5">
        <f>VLOOKUP(F2315,'Set up'!$A$2:$D$64,4,FALSE)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up'!$A$2:$E$64,5,FALSE)</f>
        <v>Trsf</v>
      </c>
      <c r="S2315" s="1" t="s">
        <v>2542</v>
      </c>
    </row>
    <row r="2316" spans="1:19" ht="15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up'!$A$2:$C$64,2,FALSE)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up'!$A$2:$C$64,3,FALSE)</f>
        <v>120</v>
      </c>
      <c r="J2316" s="5">
        <f>VLOOKUP(F2316,'Set up'!$A$2:$D$64,4,FALSE)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up'!$A$2:$E$64,5,FALSE)</f>
        <v>Trsf</v>
      </c>
      <c r="S2316" s="1" t="s">
        <v>2542</v>
      </c>
    </row>
    <row r="2317" spans="1:19" ht="15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up'!$A$2:$C$64,2,FALSE)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up'!$A$2:$C$64,3,FALSE)</f>
        <v>120</v>
      </c>
      <c r="J2317" s="5">
        <f>VLOOKUP(F2317,'Set up'!$A$2:$D$64,4,FALSE)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up'!$A$2:$E$64,5,FALSE)</f>
        <v>Trsf</v>
      </c>
      <c r="S2317" s="1" t="s">
        <v>2542</v>
      </c>
    </row>
    <row r="2318" spans="1:19" ht="15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up'!$A$2:$C$64,2,FALSE)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up'!$A$2:$C$64,3,FALSE)</f>
        <v>120</v>
      </c>
      <c r="J2318" s="5">
        <f>VLOOKUP(F2318,'Set up'!$A$2:$D$64,4,FALSE)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up'!$A$2:$E$64,5,FALSE)</f>
        <v>Trsf</v>
      </c>
      <c r="S2318" s="1" t="s">
        <v>2542</v>
      </c>
    </row>
    <row r="2319" spans="1:19" ht="15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up'!$A$2:$C$64,2,FALSE)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up'!$A$2:$C$64,3,FALSE)</f>
        <v>120</v>
      </c>
      <c r="J2319" s="5">
        <f>VLOOKUP(F2319,'Set up'!$A$2:$D$64,4,FALSE)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up'!$A$2:$E$64,5,FALSE)</f>
        <v>Trsf</v>
      </c>
      <c r="S2319" s="1" t="s">
        <v>2542</v>
      </c>
    </row>
    <row r="2320" spans="1:19" ht="15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up'!$A$2:$C$64,2,FALSE)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up'!$A$2:$C$64,3,FALSE)</f>
        <v>Cash</v>
      </c>
      <c r="J2320" s="5">
        <f>VLOOKUP(F2320,'Set up'!$A$2:$D$64,4,FALSE)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up'!$A$2:$E$64,5,FALSE)</f>
        <v>Trsf</v>
      </c>
      <c r="S2320" s="1" t="s">
        <v>3047</v>
      </c>
    </row>
    <row r="2321" spans="1:19" ht="15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up'!$A$2:$C$64,2,FALSE)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up'!$A$2:$C$64,3,FALSE)</f>
        <v>Cash</v>
      </c>
      <c r="J2321" s="5">
        <f>VLOOKUP(F2321,'Set up'!$A$2:$D$64,4,FALSE)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up'!$A$2:$E$64,5,FALSE)</f>
        <v>Trsf</v>
      </c>
      <c r="S2321" s="1" t="s">
        <v>3039</v>
      </c>
    </row>
    <row r="2322" spans="1:19" ht="15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up'!$A$2:$C$64,2,FALSE)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up'!$A$2:$C$64,3,FALSE)</f>
        <v>Cash</v>
      </c>
      <c r="J2322" s="5">
        <f>VLOOKUP(F2322,'Set up'!$A$2:$D$64,4,FALSE)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up'!$A$2:$E$64,5,FALSE)</f>
        <v>Trsf</v>
      </c>
      <c r="S2322" s="1" t="s">
        <v>3041</v>
      </c>
    </row>
    <row r="2323" spans="1:19" ht="15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up'!$A$2:$C$64,2,FALSE)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up'!$A$2:$C$64,3,FALSE)</f>
        <v>Cash</v>
      </c>
      <c r="J2323" s="5">
        <f>VLOOKUP(F2323,'Set up'!$A$2:$D$64,4,FALSE)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up'!$A$2:$E$64,5,FALSE)</f>
        <v>Trsf</v>
      </c>
      <c r="S2323" s="1" t="s">
        <v>3040</v>
      </c>
    </row>
    <row r="2324" spans="1:19" ht="15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up'!$A$2:$C$64,2,FALSE)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up'!$A$2:$C$64,3,FALSE)</f>
        <v>Cash</v>
      </c>
      <c r="J2324" s="5">
        <f>VLOOKUP(F2324,'Set up'!$A$2:$D$64,4,FALSE)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up'!$A$2:$E$64,5,FALSE)</f>
        <v>Trsf</v>
      </c>
      <c r="S2324" s="1" t="s">
        <v>3042</v>
      </c>
    </row>
    <row r="2325" spans="1:19" ht="15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up'!$A$2:$C$64,2,FALSE)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up'!$A$2:$C$64,3,FALSE)</f>
        <v>Cash</v>
      </c>
      <c r="J2325" s="5">
        <f>VLOOKUP(F2325,'Set up'!$A$2:$D$64,4,FALSE)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up'!$A$2:$E$64,5,FALSE)</f>
        <v>Trsf</v>
      </c>
      <c r="S2325" s="1" t="s">
        <v>3043</v>
      </c>
    </row>
    <row r="2326" spans="1:19" ht="15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up'!$A$2:$C$64,2,FALSE)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up'!$A$2:$C$64,3,FALSE)</f>
        <v>Cash</v>
      </c>
      <c r="J2326" s="5">
        <f>VLOOKUP(F2326,'Set up'!$A$2:$D$64,4,FALSE)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up'!$A$2:$E$64,5,FALSE)</f>
        <v>Trsf</v>
      </c>
      <c r="S2326" s="1" t="s">
        <v>2690</v>
      </c>
    </row>
    <row r="2327" spans="1:19" ht="15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up'!$A$2:$C$64,2,FALSE)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up'!$A$2:$C$64,3,FALSE)</f>
        <v>Cash</v>
      </c>
      <c r="J2327" s="5">
        <f>VLOOKUP(F2327,'Set up'!$A$2:$D$64,4,FALSE)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up'!$A$2:$E$64,5,FALSE)</f>
        <v>Trsf</v>
      </c>
      <c r="S2327" s="1" t="s">
        <v>2691</v>
      </c>
    </row>
    <row r="2328" spans="1:19" ht="15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up'!$A$2:$C$64,2,FALSE)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up'!$A$2:$C$64,3,FALSE)</f>
        <v>Cash</v>
      </c>
      <c r="J2328" s="5">
        <f>VLOOKUP(F2328,'Set up'!$A$2:$D$64,4,FALSE)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up'!$A$2:$E$64,5,FALSE)</f>
        <v>Trsf</v>
      </c>
      <c r="S2328" s="1" t="s">
        <v>2692</v>
      </c>
    </row>
    <row r="2329" spans="1:19" ht="15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up'!$A$2:$C$64,2,FALSE)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up'!$A$2:$C$64,3,FALSE)</f>
        <v>Cash</v>
      </c>
      <c r="J2329" s="5">
        <f>VLOOKUP(F2329,'Set up'!$A$2:$D$64,4,FALSE)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up'!$A$2:$E$64,5,FALSE)</f>
        <v>Trsf</v>
      </c>
      <c r="S2329" s="1" t="s">
        <v>2693</v>
      </c>
    </row>
    <row r="2330" spans="1:19" ht="15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up'!$A$2:$C$64,2,FALSE)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up'!$A$2:$C$64,3,FALSE)</f>
        <v>Cash</v>
      </c>
      <c r="J2330" s="5">
        <f>VLOOKUP(F2330,'Set up'!$A$2:$D$64,4,FALSE)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up'!$A$2:$E$64,5,FALSE)</f>
        <v>Cash</v>
      </c>
      <c r="S2330" s="1" t="s">
        <v>2120</v>
      </c>
    </row>
    <row r="2331" spans="1:19" ht="15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up'!$A$2:$C$64,2,FALSE)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up'!$A$2:$C$64,3,FALSE)</f>
        <v>Cash</v>
      </c>
      <c r="J2331" s="5">
        <f>VLOOKUP(F2331,'Set up'!$A$2:$D$64,4,FALSE)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up'!$A$2:$E$64,5,FALSE)</f>
        <v>Cash</v>
      </c>
      <c r="S2331" s="1" t="s">
        <v>2120</v>
      </c>
    </row>
    <row r="2332" spans="1:19" ht="15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up'!$A$2:$C$64,2,FALSE)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up'!$A$2:$C$64,3,FALSE)</f>
        <v>Cash</v>
      </c>
      <c r="J2332" s="5">
        <f>VLOOKUP(F2332,'Set up'!$A$2:$D$64,4,FALSE)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up'!$A$2:$E$64,5,FALSE)</f>
        <v>Cash</v>
      </c>
      <c r="S2332" s="1" t="s">
        <v>2120</v>
      </c>
    </row>
    <row r="2333" spans="1:19" ht="15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up'!$A$2:$C$64,2,FALSE)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up'!$A$2:$C$64,3,FALSE)</f>
        <v>Cash</v>
      </c>
      <c r="J2333" s="5">
        <f>VLOOKUP(F2333,'Set up'!$A$2:$D$64,4,FALSE)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up'!$A$2:$E$64,5,FALSE)</f>
        <v>Cash</v>
      </c>
      <c r="S2333" s="1" t="s">
        <v>2120</v>
      </c>
    </row>
    <row r="2334" spans="1:19" ht="15" customHeight="1" x14ac:dyDescent="0.35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up'!$A$2:$C$64,2,FALSE)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up'!$A$2:$C$64,3,FALSE)</f>
        <v>Cash</v>
      </c>
      <c r="J2334" s="5">
        <f>VLOOKUP(F2334,'Set up'!$A$2:$D$64,4,FALSE)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up'!$A$2:$E$64,5,FALSE)</f>
        <v>Cash</v>
      </c>
      <c r="S2334" s="1" t="s">
        <v>2120</v>
      </c>
    </row>
    <row r="2335" spans="1:19" ht="15" customHeight="1" x14ac:dyDescent="0.35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up'!$A$2:$C$64,2,FALSE)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up'!$A$2:$C$64,3,FALSE)</f>
        <v>Cash</v>
      </c>
      <c r="J2335" s="5">
        <f>VLOOKUP(F2335,'Set up'!$A$2:$D$64,4,FALSE)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up'!$A$2:$E$64,5,FALSE)</f>
        <v>Trsf</v>
      </c>
      <c r="S2335" s="1" t="s">
        <v>2686</v>
      </c>
    </row>
    <row r="2336" spans="1:19" ht="15" customHeight="1" x14ac:dyDescent="0.35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up'!$A$2:$C$64,2,FALSE)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up'!$A$2:$C$64,3,FALSE)</f>
        <v>Cash</v>
      </c>
      <c r="J2336" s="5">
        <f>VLOOKUP(F2336,'Set up'!$A$2:$D$64,4,FALSE)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up'!$A$2:$E$64,5,FALSE)</f>
        <v>Trsf</v>
      </c>
      <c r="S2336" s="1" t="s">
        <v>2687</v>
      </c>
    </row>
    <row r="2337" spans="1:19" ht="15" customHeight="1" x14ac:dyDescent="0.35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up'!$A$2:$C$64,2,FALSE)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up'!$A$2:$C$64,3,FALSE)</f>
        <v>Cash</v>
      </c>
      <c r="J2337" s="5">
        <f>VLOOKUP(F2337,'Set up'!$A$2:$D$64,4,FALSE)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up'!$A$2:$E$64,5,FALSE)</f>
        <v>Chq</v>
      </c>
      <c r="S2337" s="1" t="s">
        <v>2405</v>
      </c>
    </row>
    <row r="2338" spans="1:19" ht="15" customHeight="1" x14ac:dyDescent="0.35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up'!$A$2:$C$64,2,FALSE)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up'!$A$2:$C$64,3,FALSE)</f>
        <v>Cash</v>
      </c>
      <c r="J2338" s="5">
        <f>VLOOKUP(F2338,'Set up'!$A$2:$D$64,4,FALSE)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up'!$A$2:$E$64,5,FALSE)</f>
        <v>Chq</v>
      </c>
      <c r="S2338" s="1" t="s">
        <v>2405</v>
      </c>
    </row>
    <row r="2339" spans="1:19" ht="15" customHeight="1" x14ac:dyDescent="0.35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up'!$A$2:$C$64,2,FALSE)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up'!$A$2:$C$64,3,FALSE)</f>
        <v>Cash</v>
      </c>
      <c r="J2339" s="5">
        <f>VLOOKUP(F2339,'Set up'!$A$2:$D$64,4,FALSE)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up'!$A$2:$E$64,5,FALSE)</f>
        <v>Trsf</v>
      </c>
      <c r="S2339" s="1" t="s">
        <v>2709</v>
      </c>
    </row>
    <row r="2340" spans="1:19" ht="15" customHeight="1" x14ac:dyDescent="0.35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up'!$A$2:$C$64,2,FALSE)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up'!$A$2:$C$64,3,FALSE)</f>
        <v>Cash</v>
      </c>
      <c r="J2340" s="5">
        <f>VLOOKUP(F2340,'Set up'!$A$2:$D$64,4,FALSE)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up'!$A$2:$E$64,5,FALSE)</f>
        <v>Trsf</v>
      </c>
      <c r="S2340" s="1" t="s">
        <v>2710</v>
      </c>
    </row>
    <row r="2341" spans="1:19" ht="15" customHeight="1" x14ac:dyDescent="0.35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up'!$A$2:$C$64,2,FALSE)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up'!$A$2:$C$64,3,FALSE)</f>
        <v>Cash</v>
      </c>
      <c r="J2341" s="5">
        <f>VLOOKUP(F2341,'Set up'!$A$2:$D$64,4,FALSE)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up'!$A$2:$E$64,5,FALSE)</f>
        <v>Trsf</v>
      </c>
      <c r="S2341" s="1" t="s">
        <v>2696</v>
      </c>
    </row>
    <row r="2342" spans="1:19" ht="15" customHeight="1" x14ac:dyDescent="0.35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up'!$A$2:$C$64,2,FALSE)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up'!$A$2:$C$64,3,FALSE)</f>
        <v>Cash</v>
      </c>
      <c r="J2342" s="5">
        <f>VLOOKUP(F2342,'Set up'!$A$2:$D$64,4,FALSE)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up'!$A$2:$E$64,5,FALSE)</f>
        <v>Trsf</v>
      </c>
      <c r="S2342" s="1" t="s">
        <v>2697</v>
      </c>
    </row>
    <row r="2343" spans="1:19" ht="15" customHeight="1" x14ac:dyDescent="0.35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up'!$A$2:$C$64,2,FALSE)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up'!$A$2:$C$64,3,FALSE)</f>
        <v>Cash</v>
      </c>
      <c r="J2343" s="5">
        <f>VLOOKUP(F2343,'Set up'!$A$2:$D$64,4,FALSE)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up'!$A$2:$E$64,5,FALSE)</f>
        <v>Trsf</v>
      </c>
      <c r="S2343" s="1" t="s">
        <v>2698</v>
      </c>
    </row>
    <row r="2344" spans="1:19" ht="15" customHeight="1" x14ac:dyDescent="0.35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up'!$A$2:$C$64,2,FALSE)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up'!$A$2:$C$64,3,FALSE)</f>
        <v>Cash</v>
      </c>
      <c r="J2344" s="5">
        <f>VLOOKUP(F2344,'Set up'!$A$2:$D$64,4,FALSE)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up'!$A$2:$E$64,5,FALSE)</f>
        <v>PD Chq</v>
      </c>
      <c r="S2344" s="1" t="s">
        <v>2631</v>
      </c>
    </row>
    <row r="2345" spans="1:19" ht="15" customHeight="1" x14ac:dyDescent="0.35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up'!$A$2:$C$64,2,FALSE)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up'!$A$2:$C$64,3,FALSE)</f>
        <v>Cash</v>
      </c>
      <c r="J2345" s="5">
        <f>VLOOKUP(F2345,'Set up'!$A$2:$D$64,4,FALSE)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up'!$A$2:$E$64,5,FALSE)</f>
        <v>PD Chq</v>
      </c>
      <c r="S2345" s="1" t="s">
        <v>2631</v>
      </c>
    </row>
    <row r="2346" spans="1:19" ht="15" customHeight="1" x14ac:dyDescent="0.35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up'!$A$2:$C$64,2,FALSE)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up'!$A$2:$C$64,3,FALSE)</f>
        <v>Cash</v>
      </c>
      <c r="J2346" s="5">
        <f>VLOOKUP(F2346,'Set up'!$A$2:$D$64,4,FALSE)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up'!$A$2:$E$64,5,FALSE)</f>
        <v>PD Chq</v>
      </c>
      <c r="S2346" s="1" t="s">
        <v>2631</v>
      </c>
    </row>
    <row r="2347" spans="1:19" ht="15" customHeight="1" x14ac:dyDescent="0.35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up'!$A$2:$C$64,2,FALSE)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up'!$A$2:$C$64,3,FALSE)</f>
        <v>Cash</v>
      </c>
      <c r="J2347" s="5">
        <f>VLOOKUP(F2347,'Set up'!$A$2:$D$64,4,FALSE)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up'!$A$2:$E$64,5,FALSE)</f>
        <v>PD Chq</v>
      </c>
      <c r="S2347" s="1" t="s">
        <v>2631</v>
      </c>
    </row>
    <row r="2348" spans="1:19" ht="15" customHeight="1" x14ac:dyDescent="0.35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up'!$A$2:$C$64,2,FALSE)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up'!$A$2:$C$64,3,FALSE)</f>
        <v>Cash</v>
      </c>
      <c r="J2348" s="5">
        <f>VLOOKUP(F2348,'Set up'!$A$2:$D$64,4,FALSE)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up'!$A$2:$E$64,5,FALSE)</f>
        <v>Trsf</v>
      </c>
      <c r="S2348" s="1" t="s">
        <v>2967</v>
      </c>
    </row>
    <row r="2349" spans="1:19" ht="15" customHeight="1" x14ac:dyDescent="0.35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up'!$A$2:$C$64,2,FALSE)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up'!$A$2:$C$64,3,FALSE)</f>
        <v>Cash</v>
      </c>
      <c r="J2349" s="5">
        <f>VLOOKUP(F2349,'Set up'!$A$2:$D$64,4,FALSE)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up'!$A$2:$E$64,5,FALSE)</f>
        <v>Trsf</v>
      </c>
      <c r="S2349" s="1" t="s">
        <v>2968</v>
      </c>
    </row>
    <row r="2350" spans="1:19" ht="15" customHeight="1" x14ac:dyDescent="0.35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up'!$A$2:$C$64,2,FALSE)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up'!$A$2:$C$64,3,FALSE)</f>
        <v>Cash</v>
      </c>
      <c r="J2350" s="5">
        <f>VLOOKUP(F2350,'Set up'!$A$2:$D$64,4,FALSE)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up'!$A$2:$E$64,5,FALSE)</f>
        <v>Trsf</v>
      </c>
      <c r="S2350" s="1" t="s">
        <v>2969</v>
      </c>
    </row>
    <row r="2351" spans="1:19" ht="15" customHeight="1" x14ac:dyDescent="0.35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up'!$A$2:$C$64,2,FALSE)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up'!$A$2:$C$64,3,FALSE)</f>
        <v>Cash</v>
      </c>
      <c r="J2351" s="5">
        <f>VLOOKUP(F2351,'Set up'!$A$2:$D$64,4,FALSE)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up'!$A$2:$E$64,5,FALSE)</f>
        <v>Trsf</v>
      </c>
      <c r="S2351" s="1" t="s">
        <v>2970</v>
      </c>
    </row>
    <row r="2352" spans="1:19" ht="15" customHeight="1" x14ac:dyDescent="0.35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up'!$A$2:$C$64,2,FALSE)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up'!$A$2:$C$64,3,FALSE)</f>
        <v>Cash</v>
      </c>
      <c r="J2352" s="5">
        <f>VLOOKUP(F2352,'Set up'!$A$2:$D$64,4,FALSE)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up'!$A$2:$E$64,5,FALSE)</f>
        <v>Trsf</v>
      </c>
      <c r="S2352" s="1" t="s">
        <v>2711</v>
      </c>
    </row>
    <row r="2353" spans="1:19" ht="15" customHeight="1" x14ac:dyDescent="0.35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up'!$A$2:$C$64,2,FALSE)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up'!$A$2:$C$64,3,FALSE)</f>
        <v>Cash</v>
      </c>
      <c r="J2353" s="5">
        <f>VLOOKUP(F2353,'Set up'!$A$2:$D$64,4,FALSE)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up'!$A$2:$E$64,5,FALSE)</f>
        <v>Trsf</v>
      </c>
      <c r="S2353" s="1" t="s">
        <v>2695</v>
      </c>
    </row>
    <row r="2354" spans="1:19" ht="15" customHeight="1" x14ac:dyDescent="0.35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up'!$A$2:$C$64,2,FALSE)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up'!$A$2:$C$64,3,FALSE)</f>
        <v>Cash</v>
      </c>
      <c r="J2354" s="5">
        <f>VLOOKUP(F2354,'Set up'!$A$2:$D$64,4,FALSE)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up'!$A$2:$E$64,5,FALSE)</f>
        <v>Trsf</v>
      </c>
      <c r="S2354" s="1" t="s">
        <v>2696</v>
      </c>
    </row>
    <row r="2355" spans="1:19" ht="15" customHeight="1" x14ac:dyDescent="0.35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up'!$A$2:$C$64,2,FALSE)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up'!$A$2:$C$64,3,FALSE)</f>
        <v>Cash</v>
      </c>
      <c r="J2355" s="5">
        <f>VLOOKUP(F2355,'Set up'!$A$2:$D$64,4,FALSE)</f>
        <v>0</v>
      </c>
      <c r="K2355" s="4">
        <f t="shared" si="718"/>
        <v>45258</v>
      </c>
      <c r="L2355" s="5">
        <f t="shared" si="719"/>
        <v>11</v>
      </c>
      <c r="M2355" s="5">
        <f t="shared" si="720"/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up'!$A$2:$E$64,5,FALSE)</f>
        <v>Trsf</v>
      </c>
      <c r="S2355" s="1" t="s">
        <v>2697</v>
      </c>
    </row>
    <row r="2356" spans="1:19" ht="15" customHeight="1" x14ac:dyDescent="0.35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up'!$A$2:$C$64,2,FALSE)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up'!$A$2:$C$64,3,FALSE)</f>
        <v>Cash</v>
      </c>
      <c r="J2356" s="5">
        <f>VLOOKUP(F2356,'Set up'!$A$2:$D$64,4,FALSE)</f>
        <v>0</v>
      </c>
      <c r="K2356" s="4">
        <f t="shared" si="718"/>
        <v>45258</v>
      </c>
      <c r="L2356" s="5">
        <f t="shared" si="719"/>
        <v>11</v>
      </c>
      <c r="M2356" s="5">
        <f t="shared" si="720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up'!$A$2:$E$64,5,FALSE)</f>
        <v>Trsf</v>
      </c>
      <c r="S2356" s="1" t="s">
        <v>2699</v>
      </c>
    </row>
    <row r="2357" spans="1:19" ht="15" customHeight="1" x14ac:dyDescent="0.35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up'!$A$2:$C$64,2,FALSE)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up'!$A$2:$C$64,3,FALSE)</f>
        <v>Cash</v>
      </c>
      <c r="J2357" s="5">
        <f>VLOOKUP(F2357,'Set up'!$A$2:$D$64,4,FALSE)</f>
        <v>0</v>
      </c>
      <c r="K2357" s="4">
        <f t="shared" si="718"/>
        <v>45259</v>
      </c>
      <c r="L2357" s="5">
        <f t="shared" si="719"/>
        <v>11</v>
      </c>
      <c r="M2357" s="5">
        <f t="shared" si="720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up'!$A$2:$E$64,5,FALSE)</f>
        <v>Trsf</v>
      </c>
      <c r="S2357" s="1" t="s">
        <v>3191</v>
      </c>
    </row>
    <row r="2358" spans="1:19" ht="15" customHeight="1" x14ac:dyDescent="0.35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up'!$A$2:$C$64,2,FALSE)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up'!$A$2:$C$64,3,FALSE)</f>
        <v>Cash</v>
      </c>
      <c r="J2358" s="5">
        <f>VLOOKUP(F2358,'Set up'!$A$2:$D$64,4,FALSE)</f>
        <v>0</v>
      </c>
      <c r="K2358" s="4">
        <f t="shared" si="718"/>
        <v>45259</v>
      </c>
      <c r="L2358" s="5">
        <f t="shared" si="719"/>
        <v>11</v>
      </c>
      <c r="M2358" s="5">
        <f t="shared" si="720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up'!$A$2:$E$64,5,FALSE)</f>
        <v>Trsf</v>
      </c>
      <c r="S2358" s="1" t="s">
        <v>3193</v>
      </c>
    </row>
    <row r="2359" spans="1:19" ht="15" customHeight="1" x14ac:dyDescent="0.35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up'!$A$2:$C$64,2,FALSE)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up'!$A$2:$C$64,3,FALSE)</f>
        <v>Cash</v>
      </c>
      <c r="J2359" s="5">
        <f>VLOOKUP(F2359,'Set up'!$A$2:$D$64,4,FALSE)</f>
        <v>0</v>
      </c>
      <c r="K2359" s="4">
        <f t="shared" si="718"/>
        <v>45259</v>
      </c>
      <c r="L2359" s="5">
        <f t="shared" si="719"/>
        <v>11</v>
      </c>
      <c r="M2359" s="5">
        <f t="shared" si="720"/>
        <v>2023</v>
      </c>
      <c r="N2359" s="96">
        <v>187.5</v>
      </c>
      <c r="O2359" s="6">
        <f t="shared" ref="O2359:O2361" si="730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up'!$A$2:$E$64,5,FALSE)</f>
        <v>Trsf</v>
      </c>
      <c r="S2359" s="1" t="s">
        <v>3194</v>
      </c>
    </row>
    <row r="2360" spans="1:19" ht="15" customHeight="1" x14ac:dyDescent="0.35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up'!$A$2:$C$64,2,FALSE)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up'!$A$2:$C$64,3,FALSE)</f>
        <v>Cash</v>
      </c>
      <c r="J2360" s="5">
        <f>VLOOKUP(F2360,'Set up'!$A$2:$D$64,4,FALSE)</f>
        <v>0</v>
      </c>
      <c r="K2360" s="4">
        <f t="shared" si="718"/>
        <v>45259</v>
      </c>
      <c r="L2360" s="5">
        <f t="shared" si="719"/>
        <v>11</v>
      </c>
      <c r="M2360" s="5">
        <f t="shared" si="720"/>
        <v>2023</v>
      </c>
      <c r="N2360" s="96">
        <v>283.8</v>
      </c>
      <c r="O2360" s="6">
        <f t="shared" si="730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up'!$A$2:$E$64,5,FALSE)</f>
        <v>Trsf</v>
      </c>
      <c r="S2360" s="1" t="s">
        <v>3195</v>
      </c>
    </row>
    <row r="2361" spans="1:19" ht="15" customHeight="1" x14ac:dyDescent="0.35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up'!$A$2:$C$64,2,FALSE)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up'!$A$2:$C$64,3,FALSE)</f>
        <v>Cash</v>
      </c>
      <c r="J2361" s="5">
        <f>VLOOKUP(F2361,'Set up'!$A$2:$D$64,4,FALSE)</f>
        <v>0</v>
      </c>
      <c r="K2361" s="4">
        <f t="shared" si="718"/>
        <v>45259</v>
      </c>
      <c r="L2361" s="5">
        <f t="shared" si="719"/>
        <v>11</v>
      </c>
      <c r="M2361" s="5">
        <f t="shared" si="720"/>
        <v>2023</v>
      </c>
      <c r="N2361" s="96">
        <v>390</v>
      </c>
      <c r="O2361" s="6">
        <f t="shared" si="730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up'!$A$2:$E$64,5,FALSE)</f>
        <v>Trsf</v>
      </c>
      <c r="S2361" s="1" t="s">
        <v>3196</v>
      </c>
    </row>
    <row r="2362" spans="1:19" ht="15" customHeight="1" x14ac:dyDescent="0.35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up'!$A$2:$C$64,2,FALSE)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up'!$A$2:$C$64,3,FALSE)</f>
        <v>Cash</v>
      </c>
      <c r="J2362" s="5">
        <f>VLOOKUP(F2362,'Set up'!$A$2:$D$64,4,FALSE)</f>
        <v>0</v>
      </c>
      <c r="K2362" s="4">
        <f t="shared" si="718"/>
        <v>45259</v>
      </c>
      <c r="L2362" s="5">
        <f t="shared" si="719"/>
        <v>11</v>
      </c>
      <c r="M2362" s="5">
        <f t="shared" si="720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up'!$A$2:$E$64,5,FALSE)</f>
        <v>Trsf</v>
      </c>
      <c r="S2362" s="1" t="s">
        <v>3200</v>
      </c>
    </row>
    <row r="2363" spans="1:19" ht="15" customHeight="1" x14ac:dyDescent="0.35">
      <c r="A2363" s="4">
        <v>45261</v>
      </c>
      <c r="B2363" s="5">
        <f t="shared" ref="B2363:B2426" si="731">MONTH(A2363)</f>
        <v>12</v>
      </c>
      <c r="C2363" s="5">
        <f t="shared" ref="C2363:C2426" si="732">YEAR(A2363)</f>
        <v>2023</v>
      </c>
      <c r="D2363" s="88" t="s">
        <v>2175</v>
      </c>
      <c r="E2363" s="5" t="str">
        <f>VLOOKUP(F2363,'Set up'!$A$2:$C$64,2,FALSE)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up'!$A$2:$C$64,3,FALSE)</f>
        <v>120</v>
      </c>
      <c r="J2363" s="5">
        <f>VLOOKUP(F2363,'Set up'!$A$2:$D$64,4,FALSE)</f>
        <v>120</v>
      </c>
      <c r="K2363" s="4">
        <f t="shared" si="718"/>
        <v>45381</v>
      </c>
      <c r="L2363" s="5">
        <f t="shared" si="719"/>
        <v>3</v>
      </c>
      <c r="M2363" s="5">
        <f t="shared" si="720"/>
        <v>2024</v>
      </c>
      <c r="N2363" s="96">
        <v>9636</v>
      </c>
      <c r="O2363" s="6">
        <f t="shared" ref="O2363:O2368" si="733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up'!$A$2:$E$64,5,FALSE)</f>
        <v>Trsf</v>
      </c>
      <c r="S2363" s="1" t="s">
        <v>2623</v>
      </c>
    </row>
    <row r="2364" spans="1:19" ht="15" customHeight="1" x14ac:dyDescent="0.35">
      <c r="A2364" s="4">
        <v>45261</v>
      </c>
      <c r="B2364" s="5">
        <f t="shared" si="731"/>
        <v>12</v>
      </c>
      <c r="C2364" s="5">
        <f t="shared" si="732"/>
        <v>2023</v>
      </c>
      <c r="D2364" s="88" t="s">
        <v>2175</v>
      </c>
      <c r="E2364" s="5" t="str">
        <f>VLOOKUP(F2364,'Set up'!$A$2:$C$64,2,FALSE)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up'!$A$2:$C$64,3,FALSE)</f>
        <v>120</v>
      </c>
      <c r="J2364" s="5">
        <f>VLOOKUP(F2364,'Set up'!$A$2:$D$64,4,FALSE)</f>
        <v>120</v>
      </c>
      <c r="K2364" s="4">
        <f t="shared" si="718"/>
        <v>45381</v>
      </c>
      <c r="L2364" s="5">
        <f t="shared" si="719"/>
        <v>3</v>
      </c>
      <c r="M2364" s="5">
        <f t="shared" si="720"/>
        <v>2024</v>
      </c>
      <c r="N2364" s="96">
        <v>1740</v>
      </c>
      <c r="O2364" s="6">
        <f t="shared" si="733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up'!$A$2:$E$64,5,FALSE)</f>
        <v>Trsf</v>
      </c>
      <c r="S2364" s="1" t="s">
        <v>2623</v>
      </c>
    </row>
    <row r="2365" spans="1:19" ht="15" customHeight="1" x14ac:dyDescent="0.35">
      <c r="A2365" s="4">
        <v>45261</v>
      </c>
      <c r="B2365" s="5">
        <f t="shared" si="731"/>
        <v>12</v>
      </c>
      <c r="C2365" s="5">
        <f t="shared" si="732"/>
        <v>2023</v>
      </c>
      <c r="D2365" s="88" t="s">
        <v>2175</v>
      </c>
      <c r="E2365" s="5" t="str">
        <f>VLOOKUP(F2365,'Set up'!$A$2:$C$64,2,FALSE)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up'!$A$2:$C$64,3,FALSE)</f>
        <v>120</v>
      </c>
      <c r="J2365" s="5">
        <f>VLOOKUP(F2365,'Set up'!$A$2:$D$64,4,FALSE)</f>
        <v>120</v>
      </c>
      <c r="K2365" s="4">
        <f t="shared" si="718"/>
        <v>45381</v>
      </c>
      <c r="L2365" s="5">
        <f t="shared" si="719"/>
        <v>3</v>
      </c>
      <c r="M2365" s="5">
        <f t="shared" si="720"/>
        <v>2024</v>
      </c>
      <c r="N2365" s="96">
        <v>575</v>
      </c>
      <c r="O2365" s="6">
        <f t="shared" si="733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up'!$A$2:$E$64,5,FALSE)</f>
        <v>Trsf</v>
      </c>
      <c r="S2365" s="1" t="s">
        <v>2623</v>
      </c>
    </row>
    <row r="2366" spans="1:19" ht="15" customHeight="1" x14ac:dyDescent="0.35">
      <c r="A2366" s="4">
        <v>45261</v>
      </c>
      <c r="B2366" s="5">
        <f t="shared" si="731"/>
        <v>12</v>
      </c>
      <c r="C2366" s="5">
        <f t="shared" si="732"/>
        <v>2023</v>
      </c>
      <c r="D2366" s="88" t="s">
        <v>2175</v>
      </c>
      <c r="E2366" s="5" t="str">
        <f>VLOOKUP(F2366,'Set up'!$A$2:$C$64,2,FALSE)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up'!$A$2:$C$64,3,FALSE)</f>
        <v>120</v>
      </c>
      <c r="J2366" s="5">
        <f>VLOOKUP(F2366,'Set up'!$A$2:$D$64,4,FALSE)</f>
        <v>120</v>
      </c>
      <c r="K2366" s="4">
        <f t="shared" si="718"/>
        <v>45381</v>
      </c>
      <c r="L2366" s="5">
        <f t="shared" si="719"/>
        <v>3</v>
      </c>
      <c r="M2366" s="5">
        <f t="shared" si="720"/>
        <v>2024</v>
      </c>
      <c r="N2366" s="96">
        <v>420</v>
      </c>
      <c r="O2366" s="6">
        <f t="shared" si="733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up'!$A$2:$E$64,5,FALSE)</f>
        <v>Trsf</v>
      </c>
      <c r="S2366" s="1" t="s">
        <v>2623</v>
      </c>
    </row>
    <row r="2367" spans="1:19" ht="15" customHeight="1" x14ac:dyDescent="0.35">
      <c r="A2367" s="4">
        <v>45261</v>
      </c>
      <c r="B2367" s="5">
        <f t="shared" si="731"/>
        <v>12</v>
      </c>
      <c r="C2367" s="5">
        <f t="shared" si="732"/>
        <v>2023</v>
      </c>
      <c r="D2367" s="88" t="s">
        <v>2175</v>
      </c>
      <c r="E2367" s="5" t="str">
        <f>VLOOKUP(F2367,'Set up'!$A$2:$C$64,2,FALSE)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up'!$A$2:$C$64,3,FALSE)</f>
        <v>120</v>
      </c>
      <c r="J2367" s="5">
        <f>VLOOKUP(F2367,'Set up'!$A$2:$D$64,4,FALSE)</f>
        <v>120</v>
      </c>
      <c r="K2367" s="4">
        <f t="shared" si="718"/>
        <v>45381</v>
      </c>
      <c r="L2367" s="5">
        <f t="shared" si="719"/>
        <v>3</v>
      </c>
      <c r="M2367" s="5">
        <f t="shared" si="720"/>
        <v>2024</v>
      </c>
      <c r="N2367" s="96">
        <v>230.4</v>
      </c>
      <c r="O2367" s="6">
        <f t="shared" si="733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up'!$A$2:$E$64,5,FALSE)</f>
        <v>Trsf</v>
      </c>
      <c r="S2367" s="1" t="s">
        <v>2623</v>
      </c>
    </row>
    <row r="2368" spans="1:19" ht="15" customHeight="1" x14ac:dyDescent="0.35">
      <c r="A2368" s="4">
        <v>45261</v>
      </c>
      <c r="B2368" s="5">
        <f t="shared" si="731"/>
        <v>12</v>
      </c>
      <c r="C2368" s="5">
        <f t="shared" si="732"/>
        <v>2023</v>
      </c>
      <c r="D2368" s="88" t="s">
        <v>2175</v>
      </c>
      <c r="E2368" s="5" t="str">
        <f>VLOOKUP(F2368,'Set up'!$A$2:$C$64,2,FALSE)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up'!$A$2:$C$64,3,FALSE)</f>
        <v>120</v>
      </c>
      <c r="J2368" s="5">
        <f>VLOOKUP(F2368,'Set up'!$A$2:$D$64,4,FALSE)</f>
        <v>120</v>
      </c>
      <c r="K2368" s="4">
        <f t="shared" si="718"/>
        <v>45381</v>
      </c>
      <c r="L2368" s="5">
        <f t="shared" si="719"/>
        <v>3</v>
      </c>
      <c r="M2368" s="5">
        <f t="shared" si="720"/>
        <v>2024</v>
      </c>
      <c r="N2368" s="96">
        <v>395</v>
      </c>
      <c r="O2368" s="6">
        <f t="shared" si="733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up'!$A$2:$E$64,5,FALSE)</f>
        <v>Trsf</v>
      </c>
      <c r="S2368" s="1" t="s">
        <v>2623</v>
      </c>
    </row>
    <row r="2369" spans="1:19" ht="15" customHeight="1" x14ac:dyDescent="0.35">
      <c r="A2369" s="4">
        <v>45261</v>
      </c>
      <c r="B2369" s="5">
        <f t="shared" si="731"/>
        <v>12</v>
      </c>
      <c r="C2369" s="5">
        <f t="shared" si="732"/>
        <v>2023</v>
      </c>
      <c r="D2369" s="88" t="s">
        <v>2176</v>
      </c>
      <c r="E2369" s="5" t="str">
        <f>VLOOKUP(F2369,'Set up'!$A$2:$C$64,2,FALSE)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up'!$A$2:$C$64,3,FALSE)</f>
        <v>Cash</v>
      </c>
      <c r="J2369" s="5">
        <f>VLOOKUP(F2369,'Set up'!$A$2:$D$64,4,FALSE)</f>
        <v>0</v>
      </c>
      <c r="K2369" s="4">
        <f t="shared" si="718"/>
        <v>45261</v>
      </c>
      <c r="L2369" s="5">
        <f t="shared" si="719"/>
        <v>12</v>
      </c>
      <c r="M2369" s="5">
        <f t="shared" si="720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up'!$A$2:$E$64,5,FALSE)</f>
        <v>Trsf</v>
      </c>
      <c r="S2369" s="1" t="s">
        <v>2700</v>
      </c>
    </row>
    <row r="2370" spans="1:19" ht="15" customHeight="1" x14ac:dyDescent="0.35">
      <c r="A2370" s="4">
        <v>45261</v>
      </c>
      <c r="B2370" s="5">
        <f t="shared" si="731"/>
        <v>12</v>
      </c>
      <c r="C2370" s="5">
        <f t="shared" si="732"/>
        <v>2023</v>
      </c>
      <c r="D2370" s="88" t="s">
        <v>2177</v>
      </c>
      <c r="E2370" s="5" t="str">
        <f>VLOOKUP(F2370,'Set up'!$A$2:$C$64,2,FALSE)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up'!$A$2:$C$64,3,FALSE)</f>
        <v>Cash</v>
      </c>
      <c r="J2370" s="5">
        <f>VLOOKUP(F2370,'Set up'!$A$2:$D$64,4,FALSE)</f>
        <v>0</v>
      </c>
      <c r="K2370" s="4">
        <f t="shared" si="718"/>
        <v>45261</v>
      </c>
      <c r="L2370" s="5">
        <f t="shared" si="719"/>
        <v>12</v>
      </c>
      <c r="M2370" s="5">
        <f t="shared" si="720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up'!$A$2:$E$64,5,FALSE)</f>
        <v>Trsf</v>
      </c>
      <c r="S2370" s="1" t="s">
        <v>2694</v>
      </c>
    </row>
    <row r="2371" spans="1:19" ht="15" customHeight="1" x14ac:dyDescent="0.35">
      <c r="A2371" s="4">
        <v>45261</v>
      </c>
      <c r="B2371" s="5">
        <f t="shared" si="731"/>
        <v>12</v>
      </c>
      <c r="C2371" s="5">
        <f t="shared" si="732"/>
        <v>2023</v>
      </c>
      <c r="D2371" s="88" t="s">
        <v>2177</v>
      </c>
      <c r="E2371" s="5" t="str">
        <f>VLOOKUP(F2371,'Set up'!$A$2:$C$64,2,FALSE)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up'!$A$2:$C$64,3,FALSE)</f>
        <v>Cash</v>
      </c>
      <c r="J2371" s="5">
        <f>VLOOKUP(F2371,'Set up'!$A$2:$D$64,4,FALSE)</f>
        <v>0</v>
      </c>
      <c r="K2371" s="4">
        <f t="shared" ref="K2371:K2434" si="734">A2371+J2371</f>
        <v>45261</v>
      </c>
      <c r="L2371" s="5">
        <f t="shared" ref="L2371:L2434" si="735">MONTH(K2371)</f>
        <v>12</v>
      </c>
      <c r="M2371" s="5">
        <f t="shared" ref="M2371:M2434" si="736">YEAR(K2371)</f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up'!$A$2:$E$64,5,FALSE)</f>
        <v>Trsf</v>
      </c>
      <c r="S2371" s="1" t="s">
        <v>2712</v>
      </c>
    </row>
    <row r="2372" spans="1:19" ht="15" customHeight="1" x14ac:dyDescent="0.35">
      <c r="A2372" s="4">
        <v>45261</v>
      </c>
      <c r="B2372" s="5">
        <f t="shared" si="731"/>
        <v>12</v>
      </c>
      <c r="C2372" s="5">
        <f t="shared" si="732"/>
        <v>2023</v>
      </c>
      <c r="D2372" s="88" t="s">
        <v>2177</v>
      </c>
      <c r="E2372" s="5" t="str">
        <f>VLOOKUP(F2372,'Set up'!$A$2:$C$64,2,FALSE)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up'!$A$2:$C$64,3,FALSE)</f>
        <v>Cash</v>
      </c>
      <c r="J2372" s="5">
        <f>VLOOKUP(F2372,'Set up'!$A$2:$D$64,4,FALSE)</f>
        <v>0</v>
      </c>
      <c r="K2372" s="4">
        <f t="shared" si="734"/>
        <v>45261</v>
      </c>
      <c r="L2372" s="5">
        <f t="shared" si="735"/>
        <v>12</v>
      </c>
      <c r="M2372" s="5">
        <f t="shared" si="736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up'!$A$2:$E$64,5,FALSE)</f>
        <v>Trsf</v>
      </c>
      <c r="S2372" s="1" t="s">
        <v>2713</v>
      </c>
    </row>
    <row r="2373" spans="1:19" ht="15" customHeight="1" x14ac:dyDescent="0.35">
      <c r="A2373" s="4">
        <v>45261</v>
      </c>
      <c r="B2373" s="5">
        <f t="shared" si="731"/>
        <v>12</v>
      </c>
      <c r="C2373" s="5">
        <f t="shared" si="732"/>
        <v>2023</v>
      </c>
      <c r="D2373" s="88" t="s">
        <v>2178</v>
      </c>
      <c r="E2373" s="5" t="str">
        <f>VLOOKUP(F2373,'Set up'!$A$2:$C$64,2,FALSE)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up'!$A$2:$C$64,3,FALSE)</f>
        <v>Cash</v>
      </c>
      <c r="J2373" s="5">
        <f>VLOOKUP(F2373,'Set up'!$A$2:$D$64,4,FALSE)</f>
        <v>0</v>
      </c>
      <c r="K2373" s="4">
        <f t="shared" si="734"/>
        <v>45261</v>
      </c>
      <c r="L2373" s="5">
        <f t="shared" si="735"/>
        <v>12</v>
      </c>
      <c r="M2373" s="5">
        <f t="shared" si="736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up'!$A$2:$E$64,5,FALSE)</f>
        <v>Trsf</v>
      </c>
      <c r="S2373" s="1" t="s">
        <v>2215</v>
      </c>
    </row>
    <row r="2374" spans="1:19" ht="15" customHeight="1" x14ac:dyDescent="0.35">
      <c r="A2374" s="4">
        <v>45262</v>
      </c>
      <c r="B2374" s="5">
        <f t="shared" si="731"/>
        <v>12</v>
      </c>
      <c r="C2374" s="5">
        <f t="shared" si="732"/>
        <v>2023</v>
      </c>
      <c r="D2374" s="88" t="s">
        <v>2179</v>
      </c>
      <c r="E2374" s="5" t="str">
        <f>VLOOKUP(F2374,'Set up'!$A$2:$C$64,2,FALSE)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up'!$A$2:$C$64,3,FALSE)</f>
        <v>Cash</v>
      </c>
      <c r="J2374" s="5">
        <f>VLOOKUP(F2374,'Set up'!$A$2:$D$64,4,FALSE)</f>
        <v>0</v>
      </c>
      <c r="K2374" s="4">
        <f t="shared" si="734"/>
        <v>45262</v>
      </c>
      <c r="L2374" s="5">
        <f t="shared" si="735"/>
        <v>12</v>
      </c>
      <c r="M2374" s="5">
        <f t="shared" si="736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up'!$A$2:$E$64,5,FALSE)</f>
        <v>Cash</v>
      </c>
      <c r="S2374" s="1" t="s">
        <v>2216</v>
      </c>
    </row>
    <row r="2375" spans="1:19" ht="15" customHeight="1" x14ac:dyDescent="0.35">
      <c r="A2375" s="4">
        <v>45262</v>
      </c>
      <c r="B2375" s="5">
        <f t="shared" si="731"/>
        <v>12</v>
      </c>
      <c r="C2375" s="5">
        <f t="shared" si="732"/>
        <v>2023</v>
      </c>
      <c r="D2375" s="88" t="s">
        <v>2179</v>
      </c>
      <c r="E2375" s="5" t="str">
        <f>VLOOKUP(F2375,'Set up'!$A$2:$C$64,2,FALSE)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up'!$A$2:$C$64,3,FALSE)</f>
        <v>Cash</v>
      </c>
      <c r="J2375" s="5">
        <f>VLOOKUP(F2375,'Set up'!$A$2:$D$64,4,FALSE)</f>
        <v>0</v>
      </c>
      <c r="K2375" s="4">
        <f t="shared" si="734"/>
        <v>45262</v>
      </c>
      <c r="L2375" s="5">
        <f t="shared" si="735"/>
        <v>12</v>
      </c>
      <c r="M2375" s="5">
        <f t="shared" si="736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up'!$A$2:$E$64,5,FALSE)</f>
        <v>Cash</v>
      </c>
      <c r="S2375" s="1" t="s">
        <v>2216</v>
      </c>
    </row>
    <row r="2376" spans="1:19" ht="15" customHeight="1" x14ac:dyDescent="0.35">
      <c r="A2376" s="4">
        <v>45262</v>
      </c>
      <c r="B2376" s="5">
        <f t="shared" si="731"/>
        <v>12</v>
      </c>
      <c r="C2376" s="5">
        <f t="shared" si="732"/>
        <v>2023</v>
      </c>
      <c r="D2376" s="88" t="s">
        <v>2179</v>
      </c>
      <c r="E2376" s="5" t="str">
        <f>VLOOKUP(F2376,'Set up'!$A$2:$C$64,2,FALSE)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up'!$A$2:$C$64,3,FALSE)</f>
        <v>Cash</v>
      </c>
      <c r="J2376" s="5">
        <f>VLOOKUP(F2376,'Set up'!$A$2:$D$64,4,FALSE)</f>
        <v>0</v>
      </c>
      <c r="K2376" s="4">
        <f t="shared" si="734"/>
        <v>45262</v>
      </c>
      <c r="L2376" s="5">
        <f t="shared" si="735"/>
        <v>12</v>
      </c>
      <c r="M2376" s="5">
        <f t="shared" si="736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up'!$A$2:$E$64,5,FALSE)</f>
        <v>Cash</v>
      </c>
      <c r="S2376" s="1" t="s">
        <v>2216</v>
      </c>
    </row>
    <row r="2377" spans="1:19" ht="15" customHeight="1" x14ac:dyDescent="0.35">
      <c r="A2377" s="4">
        <v>45262</v>
      </c>
      <c r="B2377" s="5">
        <f t="shared" si="731"/>
        <v>12</v>
      </c>
      <c r="C2377" s="5">
        <f t="shared" si="732"/>
        <v>2023</v>
      </c>
      <c r="D2377" s="88" t="s">
        <v>2179</v>
      </c>
      <c r="E2377" s="5" t="str">
        <f>VLOOKUP(F2377,'Set up'!$A$2:$C$64,2,FALSE)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up'!$A$2:$C$64,3,FALSE)</f>
        <v>Cash</v>
      </c>
      <c r="J2377" s="5">
        <f>VLOOKUP(F2377,'Set up'!$A$2:$D$64,4,FALSE)</f>
        <v>0</v>
      </c>
      <c r="K2377" s="4">
        <f t="shared" si="734"/>
        <v>45262</v>
      </c>
      <c r="L2377" s="5">
        <f t="shared" si="735"/>
        <v>12</v>
      </c>
      <c r="M2377" s="5">
        <f t="shared" si="736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up'!$A$2:$E$64,5,FALSE)</f>
        <v>Cash</v>
      </c>
      <c r="S2377" s="1" t="s">
        <v>2216</v>
      </c>
    </row>
    <row r="2378" spans="1:19" ht="15" customHeight="1" x14ac:dyDescent="0.35">
      <c r="A2378" s="4">
        <v>45262</v>
      </c>
      <c r="B2378" s="5">
        <f t="shared" si="731"/>
        <v>12</v>
      </c>
      <c r="C2378" s="5">
        <f t="shared" si="732"/>
        <v>2023</v>
      </c>
      <c r="D2378" s="88" t="s">
        <v>2179</v>
      </c>
      <c r="E2378" s="5" t="str">
        <f>VLOOKUP(F2378,'Set up'!$A$2:$C$64,2,FALSE)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up'!$A$2:$C$64,3,FALSE)</f>
        <v>Cash</v>
      </c>
      <c r="J2378" s="5">
        <f>VLOOKUP(F2378,'Set up'!$A$2:$D$64,4,FALSE)</f>
        <v>0</v>
      </c>
      <c r="K2378" s="4">
        <f t="shared" si="734"/>
        <v>45262</v>
      </c>
      <c r="L2378" s="5">
        <f t="shared" si="735"/>
        <v>12</v>
      </c>
      <c r="M2378" s="5">
        <f t="shared" si="736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up'!$A$2:$E$64,5,FALSE)</f>
        <v>Cash</v>
      </c>
      <c r="S2378" s="1" t="s">
        <v>2216</v>
      </c>
    </row>
    <row r="2379" spans="1:19" ht="15" customHeight="1" x14ac:dyDescent="0.35">
      <c r="A2379" s="4">
        <v>45262</v>
      </c>
      <c r="B2379" s="5">
        <f t="shared" si="731"/>
        <v>12</v>
      </c>
      <c r="C2379" s="5">
        <f t="shared" si="732"/>
        <v>2023</v>
      </c>
      <c r="D2379" s="88" t="s">
        <v>2179</v>
      </c>
      <c r="E2379" s="5" t="str">
        <f>VLOOKUP(F2379,'Set up'!$A$2:$C$64,2,FALSE)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up'!$A$2:$C$64,3,FALSE)</f>
        <v>Cash</v>
      </c>
      <c r="J2379" s="5">
        <f>VLOOKUP(F2379,'Set up'!$A$2:$D$64,4,FALSE)</f>
        <v>0</v>
      </c>
      <c r="K2379" s="4">
        <f t="shared" si="734"/>
        <v>45262</v>
      </c>
      <c r="L2379" s="5">
        <f t="shared" si="735"/>
        <v>12</v>
      </c>
      <c r="M2379" s="5">
        <f t="shared" si="736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up'!$A$2:$E$64,5,FALSE)</f>
        <v>Cash</v>
      </c>
      <c r="S2379" s="1" t="s">
        <v>2216</v>
      </c>
    </row>
    <row r="2380" spans="1:19" ht="15" customHeight="1" x14ac:dyDescent="0.35">
      <c r="A2380" s="4">
        <v>45262</v>
      </c>
      <c r="B2380" s="5">
        <f t="shared" si="731"/>
        <v>12</v>
      </c>
      <c r="C2380" s="5">
        <f t="shared" si="732"/>
        <v>2023</v>
      </c>
      <c r="D2380" s="88" t="s">
        <v>2180</v>
      </c>
      <c r="E2380" s="5" t="str">
        <f>VLOOKUP(F2380,'Set up'!$A$2:$C$64,2,FALSE)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up'!$A$2:$C$64,3,FALSE)</f>
        <v>Cash</v>
      </c>
      <c r="J2380" s="5">
        <f>VLOOKUP(F2380,'Set up'!$A$2:$D$64,4,FALSE)</f>
        <v>0</v>
      </c>
      <c r="K2380" s="4">
        <f t="shared" si="734"/>
        <v>45262</v>
      </c>
      <c r="L2380" s="5">
        <f t="shared" si="735"/>
        <v>12</v>
      </c>
      <c r="M2380" s="5">
        <f t="shared" si="736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up'!$A$2:$E$64,5,FALSE)</f>
        <v>PD Chq</v>
      </c>
      <c r="S2380" s="1" t="s">
        <v>2668</v>
      </c>
    </row>
    <row r="2381" spans="1:19" ht="15" customHeight="1" x14ac:dyDescent="0.35">
      <c r="A2381" s="4">
        <v>45262</v>
      </c>
      <c r="B2381" s="5">
        <f t="shared" si="731"/>
        <v>12</v>
      </c>
      <c r="C2381" s="5">
        <f t="shared" si="732"/>
        <v>2023</v>
      </c>
      <c r="D2381" s="88" t="s">
        <v>2180</v>
      </c>
      <c r="E2381" s="5" t="str">
        <f>VLOOKUP(F2381,'Set up'!$A$2:$C$64,2,FALSE)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up'!$A$2:$C$64,3,FALSE)</f>
        <v>Cash</v>
      </c>
      <c r="J2381" s="5">
        <f>VLOOKUP(F2381,'Set up'!$A$2:$D$64,4,FALSE)</f>
        <v>0</v>
      </c>
      <c r="K2381" s="4">
        <f t="shared" si="734"/>
        <v>45262</v>
      </c>
      <c r="L2381" s="5">
        <f t="shared" si="735"/>
        <v>12</v>
      </c>
      <c r="M2381" s="5">
        <f t="shared" si="736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up'!$A$2:$E$64,5,FALSE)</f>
        <v>PD Chq</v>
      </c>
      <c r="S2381" s="1" t="s">
        <v>2668</v>
      </c>
    </row>
    <row r="2382" spans="1:19" ht="15" customHeight="1" x14ac:dyDescent="0.35">
      <c r="A2382" s="4">
        <v>45262</v>
      </c>
      <c r="B2382" s="5">
        <f t="shared" si="731"/>
        <v>12</v>
      </c>
      <c r="C2382" s="5">
        <f t="shared" si="732"/>
        <v>2023</v>
      </c>
      <c r="D2382" s="88" t="s">
        <v>2180</v>
      </c>
      <c r="E2382" s="5" t="str">
        <f>VLOOKUP(F2382,'Set up'!$A$2:$C$64,2,FALSE)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up'!$A$2:$C$64,3,FALSE)</f>
        <v>Cash</v>
      </c>
      <c r="J2382" s="5">
        <f>VLOOKUP(F2382,'Set up'!$A$2:$D$64,4,FALSE)</f>
        <v>0</v>
      </c>
      <c r="K2382" s="4">
        <f t="shared" si="734"/>
        <v>45262</v>
      </c>
      <c r="L2382" s="5">
        <f t="shared" si="735"/>
        <v>12</v>
      </c>
      <c r="M2382" s="5">
        <f t="shared" si="736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up'!$A$2:$E$64,5,FALSE)</f>
        <v>PD Chq</v>
      </c>
      <c r="S2382" s="1" t="s">
        <v>2668</v>
      </c>
    </row>
    <row r="2383" spans="1:19" ht="15" customHeight="1" x14ac:dyDescent="0.35">
      <c r="A2383" s="4">
        <v>45262</v>
      </c>
      <c r="B2383" s="5">
        <f t="shared" si="731"/>
        <v>12</v>
      </c>
      <c r="C2383" s="5">
        <f t="shared" si="732"/>
        <v>2023</v>
      </c>
      <c r="D2383" s="88" t="s">
        <v>2180</v>
      </c>
      <c r="E2383" s="5" t="str">
        <f>VLOOKUP(F2383,'Set up'!$A$2:$C$64,2,FALSE)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up'!$A$2:$C$64,3,FALSE)</f>
        <v>Cash</v>
      </c>
      <c r="J2383" s="5">
        <f>VLOOKUP(F2383,'Set up'!$A$2:$D$64,4,FALSE)</f>
        <v>0</v>
      </c>
      <c r="K2383" s="4">
        <f t="shared" si="734"/>
        <v>45262</v>
      </c>
      <c r="L2383" s="5">
        <f t="shared" si="735"/>
        <v>12</v>
      </c>
      <c r="M2383" s="5">
        <f t="shared" si="736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up'!$A$2:$E$64,5,FALSE)</f>
        <v>PD Chq</v>
      </c>
      <c r="S2383" s="1" t="s">
        <v>2668</v>
      </c>
    </row>
    <row r="2384" spans="1:19" ht="15" customHeight="1" x14ac:dyDescent="0.35">
      <c r="A2384" s="4">
        <v>45262</v>
      </c>
      <c r="B2384" s="5">
        <f t="shared" si="731"/>
        <v>12</v>
      </c>
      <c r="C2384" s="5">
        <f t="shared" si="732"/>
        <v>2023</v>
      </c>
      <c r="D2384" s="88" t="s">
        <v>2180</v>
      </c>
      <c r="E2384" s="5" t="str">
        <f>VLOOKUP(F2384,'Set up'!$A$2:$C$64,2,FALSE)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up'!$A$2:$C$64,3,FALSE)</f>
        <v>Cash</v>
      </c>
      <c r="J2384" s="5">
        <f>VLOOKUP(F2384,'Set up'!$A$2:$D$64,4,FALSE)</f>
        <v>0</v>
      </c>
      <c r="K2384" s="4">
        <f t="shared" si="734"/>
        <v>45262</v>
      </c>
      <c r="L2384" s="5">
        <f t="shared" si="735"/>
        <v>12</v>
      </c>
      <c r="M2384" s="5">
        <f t="shared" si="736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up'!$A$2:$E$64,5,FALSE)</f>
        <v>PD Chq</v>
      </c>
      <c r="S2384" s="1" t="s">
        <v>2668</v>
      </c>
    </row>
    <row r="2385" spans="1:19" ht="15" customHeight="1" x14ac:dyDescent="0.35">
      <c r="A2385" s="4">
        <v>45262</v>
      </c>
      <c r="B2385" s="5">
        <f t="shared" si="731"/>
        <v>12</v>
      </c>
      <c r="C2385" s="5">
        <f t="shared" si="732"/>
        <v>2023</v>
      </c>
      <c r="D2385" s="88" t="s">
        <v>2180</v>
      </c>
      <c r="E2385" s="5" t="str">
        <f>VLOOKUP(F2385,'Set up'!$A$2:$C$64,2,FALSE)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up'!$A$2:$C$64,3,FALSE)</f>
        <v>Cash</v>
      </c>
      <c r="J2385" s="5">
        <f>VLOOKUP(F2385,'Set up'!$A$2:$D$64,4,FALSE)</f>
        <v>0</v>
      </c>
      <c r="K2385" s="4">
        <f t="shared" si="734"/>
        <v>45262</v>
      </c>
      <c r="L2385" s="5">
        <f t="shared" si="735"/>
        <v>12</v>
      </c>
      <c r="M2385" s="5">
        <f t="shared" si="736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up'!$A$2:$E$64,5,FALSE)</f>
        <v>PD Chq</v>
      </c>
      <c r="S2385" s="1" t="s">
        <v>2668</v>
      </c>
    </row>
    <row r="2386" spans="1:19" ht="15" customHeight="1" x14ac:dyDescent="0.35">
      <c r="A2386" s="4">
        <v>45264</v>
      </c>
      <c r="B2386" s="5">
        <f t="shared" si="731"/>
        <v>12</v>
      </c>
      <c r="C2386" s="5">
        <f t="shared" si="732"/>
        <v>2023</v>
      </c>
      <c r="D2386" s="88" t="s">
        <v>2181</v>
      </c>
      <c r="E2386" s="5" t="str">
        <f>VLOOKUP(F2386,'Set up'!$A$2:$C$64,2,FALSE)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up'!$A$2:$C$64,3,FALSE)</f>
        <v>Cash</v>
      </c>
      <c r="J2386" s="5">
        <f>VLOOKUP(F2386,'Set up'!$A$2:$D$64,4,FALSE)</f>
        <v>0</v>
      </c>
      <c r="K2386" s="4">
        <f t="shared" si="734"/>
        <v>45264</v>
      </c>
      <c r="L2386" s="5">
        <f t="shared" si="735"/>
        <v>12</v>
      </c>
      <c r="M2386" s="5">
        <f t="shared" si="736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up'!$A$2:$E$64,5,FALSE)</f>
        <v>Trsf</v>
      </c>
      <c r="S2386" s="1" t="s">
        <v>2714</v>
      </c>
    </row>
    <row r="2387" spans="1:19" ht="15" customHeight="1" x14ac:dyDescent="0.35">
      <c r="A2387" s="4">
        <v>45264</v>
      </c>
      <c r="B2387" s="5">
        <f t="shared" si="731"/>
        <v>12</v>
      </c>
      <c r="C2387" s="5">
        <f t="shared" si="732"/>
        <v>2023</v>
      </c>
      <c r="D2387" s="88" t="s">
        <v>2182</v>
      </c>
      <c r="E2387" s="5" t="str">
        <f>VLOOKUP(F2387,'Set up'!$A$2:$C$64,2,FALSE)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up'!$A$2:$C$64,3,FALSE)</f>
        <v>Cash</v>
      </c>
      <c r="J2387" s="5">
        <f>VLOOKUP(F2387,'Set up'!$A$2:$D$64,4,FALSE)</f>
        <v>0</v>
      </c>
      <c r="K2387" s="4">
        <f t="shared" si="734"/>
        <v>45264</v>
      </c>
      <c r="L2387" s="5">
        <f t="shared" si="735"/>
        <v>12</v>
      </c>
      <c r="M2387" s="5">
        <f t="shared" si="736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up'!$A$2:$E$64,5,FALSE)</f>
        <v>Trsf</v>
      </c>
      <c r="S2387" s="1" t="s">
        <v>2707</v>
      </c>
    </row>
    <row r="2388" spans="1:19" ht="15" customHeight="1" x14ac:dyDescent="0.35">
      <c r="A2388" s="4">
        <v>45264</v>
      </c>
      <c r="B2388" s="5">
        <f t="shared" si="731"/>
        <v>12</v>
      </c>
      <c r="C2388" s="5">
        <f t="shared" si="732"/>
        <v>2023</v>
      </c>
      <c r="D2388" s="88" t="s">
        <v>2182</v>
      </c>
      <c r="E2388" s="5" t="str">
        <f>VLOOKUP(F2388,'Set up'!$A$2:$C$64,2,FALSE)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up'!$A$2:$C$64,3,FALSE)</f>
        <v>Cash</v>
      </c>
      <c r="J2388" s="5">
        <f>VLOOKUP(F2388,'Set up'!$A$2:$D$64,4,FALSE)</f>
        <v>0</v>
      </c>
      <c r="K2388" s="4">
        <f t="shared" si="734"/>
        <v>45264</v>
      </c>
      <c r="L2388" s="5">
        <f t="shared" si="735"/>
        <v>12</v>
      </c>
      <c r="M2388" s="5">
        <f t="shared" si="736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up'!$A$2:$E$64,5,FALSE)</f>
        <v>Trsf</v>
      </c>
      <c r="S2388" s="1" t="s">
        <v>2705</v>
      </c>
    </row>
    <row r="2389" spans="1:19" ht="15" customHeight="1" x14ac:dyDescent="0.35">
      <c r="A2389" s="4">
        <v>45264</v>
      </c>
      <c r="B2389" s="5">
        <f t="shared" si="731"/>
        <v>12</v>
      </c>
      <c r="C2389" s="5">
        <f t="shared" si="732"/>
        <v>2023</v>
      </c>
      <c r="D2389" s="88" t="s">
        <v>2182</v>
      </c>
      <c r="E2389" s="5" t="str">
        <f>VLOOKUP(F2389,'Set up'!$A$2:$C$64,2,FALSE)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up'!$A$2:$C$64,3,FALSE)</f>
        <v>Cash</v>
      </c>
      <c r="J2389" s="5">
        <f>VLOOKUP(F2389,'Set up'!$A$2:$D$64,4,FALSE)</f>
        <v>0</v>
      </c>
      <c r="K2389" s="4">
        <f t="shared" si="734"/>
        <v>45264</v>
      </c>
      <c r="L2389" s="5">
        <f t="shared" si="735"/>
        <v>12</v>
      </c>
      <c r="M2389" s="5">
        <f t="shared" si="736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up'!$A$2:$E$64,5,FALSE)</f>
        <v>Trsf</v>
      </c>
      <c r="S2389" s="1" t="s">
        <v>2706</v>
      </c>
    </row>
    <row r="2390" spans="1:19" ht="15" customHeight="1" x14ac:dyDescent="0.35">
      <c r="A2390" s="4">
        <v>45267</v>
      </c>
      <c r="B2390" s="5">
        <f t="shared" si="731"/>
        <v>12</v>
      </c>
      <c r="C2390" s="5">
        <f t="shared" si="732"/>
        <v>2023</v>
      </c>
      <c r="D2390" s="88" t="s">
        <v>2183</v>
      </c>
      <c r="E2390" s="5" t="str">
        <f>VLOOKUP(F2390,'Set up'!$A$2:$C$64,2,FALSE)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up'!$A$2:$C$64,3,FALSE)</f>
        <v>Cash</v>
      </c>
      <c r="J2390" s="5">
        <f>VLOOKUP(F2390,'Set up'!$A$2:$D$64,4,FALSE)</f>
        <v>0</v>
      </c>
      <c r="K2390" s="4">
        <f t="shared" si="734"/>
        <v>45267</v>
      </c>
      <c r="L2390" s="5">
        <f t="shared" si="735"/>
        <v>12</v>
      </c>
      <c r="M2390" s="5">
        <f t="shared" si="736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up'!$A$2:$E$64,5,FALSE)</f>
        <v>PD Chq</v>
      </c>
      <c r="S2390" s="1" t="s">
        <v>2669</v>
      </c>
    </row>
    <row r="2391" spans="1:19" ht="15" customHeight="1" x14ac:dyDescent="0.35">
      <c r="A2391" s="4">
        <v>45267</v>
      </c>
      <c r="B2391" s="5">
        <f t="shared" si="731"/>
        <v>12</v>
      </c>
      <c r="C2391" s="5">
        <f t="shared" si="732"/>
        <v>2023</v>
      </c>
      <c r="D2391" s="88" t="s">
        <v>2183</v>
      </c>
      <c r="E2391" s="5" t="str">
        <f>VLOOKUP(F2391,'Set up'!$A$2:$C$64,2,FALSE)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up'!$A$2:$C$64,3,FALSE)</f>
        <v>Cash</v>
      </c>
      <c r="J2391" s="5">
        <f>VLOOKUP(F2391,'Set up'!$A$2:$D$64,4,FALSE)</f>
        <v>0</v>
      </c>
      <c r="K2391" s="4">
        <f t="shared" si="734"/>
        <v>45267</v>
      </c>
      <c r="L2391" s="5">
        <f t="shared" si="735"/>
        <v>12</v>
      </c>
      <c r="M2391" s="5">
        <f t="shared" si="736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up'!$A$2:$E$64,5,FALSE)</f>
        <v>PD Chq</v>
      </c>
      <c r="S2391" s="1" t="s">
        <v>2669</v>
      </c>
    </row>
    <row r="2392" spans="1:19" ht="15" customHeight="1" x14ac:dyDescent="0.35">
      <c r="A2392" s="4">
        <v>45267</v>
      </c>
      <c r="B2392" s="5">
        <f t="shared" si="731"/>
        <v>12</v>
      </c>
      <c r="C2392" s="5">
        <f t="shared" si="732"/>
        <v>2023</v>
      </c>
      <c r="D2392" s="88" t="s">
        <v>2183</v>
      </c>
      <c r="E2392" s="5" t="str">
        <f>VLOOKUP(F2392,'Set up'!$A$2:$C$64,2,FALSE)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up'!$A$2:$C$64,3,FALSE)</f>
        <v>Cash</v>
      </c>
      <c r="J2392" s="5">
        <f>VLOOKUP(F2392,'Set up'!$A$2:$D$64,4,FALSE)</f>
        <v>0</v>
      </c>
      <c r="K2392" s="4">
        <f t="shared" si="734"/>
        <v>45267</v>
      </c>
      <c r="L2392" s="5">
        <f t="shared" si="735"/>
        <v>12</v>
      </c>
      <c r="M2392" s="5">
        <f t="shared" si="736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up'!$A$2:$E$64,5,FALSE)</f>
        <v>PD Chq</v>
      </c>
      <c r="S2392" s="1" t="s">
        <v>2669</v>
      </c>
    </row>
    <row r="2393" spans="1:19" ht="15" customHeight="1" x14ac:dyDescent="0.35">
      <c r="A2393" s="4">
        <v>45267</v>
      </c>
      <c r="B2393" s="5">
        <f t="shared" si="731"/>
        <v>12</v>
      </c>
      <c r="C2393" s="5">
        <f t="shared" si="732"/>
        <v>2023</v>
      </c>
      <c r="D2393" s="88" t="s">
        <v>2183</v>
      </c>
      <c r="E2393" s="5" t="str">
        <f>VLOOKUP(F2393,'Set up'!$A$2:$C$64,2,FALSE)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up'!$A$2:$C$64,3,FALSE)</f>
        <v>Cash</v>
      </c>
      <c r="J2393" s="5">
        <f>VLOOKUP(F2393,'Set up'!$A$2:$D$64,4,FALSE)</f>
        <v>0</v>
      </c>
      <c r="K2393" s="4">
        <f t="shared" si="734"/>
        <v>45267</v>
      </c>
      <c r="L2393" s="5">
        <f t="shared" si="735"/>
        <v>12</v>
      </c>
      <c r="M2393" s="5">
        <f t="shared" si="736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up'!$A$2:$E$64,5,FALSE)</f>
        <v>PD Chq</v>
      </c>
      <c r="S2393" s="1" t="s">
        <v>2669</v>
      </c>
    </row>
    <row r="2394" spans="1:19" ht="15" customHeight="1" x14ac:dyDescent="0.35">
      <c r="A2394" s="4">
        <v>45268</v>
      </c>
      <c r="B2394" s="5">
        <f t="shared" si="731"/>
        <v>12</v>
      </c>
      <c r="C2394" s="5">
        <f t="shared" si="732"/>
        <v>2023</v>
      </c>
      <c r="D2394" s="88" t="s">
        <v>2184</v>
      </c>
      <c r="E2394" s="5" t="str">
        <f>VLOOKUP(F2394,'Set up'!$A$2:$C$64,2,FALSE)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up'!$A$2:$C$64,3,FALSE)</f>
        <v>Cash</v>
      </c>
      <c r="J2394" s="5">
        <f>VLOOKUP(F2394,'Set up'!$A$2:$D$64,4,FALSE)</f>
        <v>0</v>
      </c>
      <c r="K2394" s="4">
        <f t="shared" si="734"/>
        <v>45268</v>
      </c>
      <c r="L2394" s="5">
        <f t="shared" si="735"/>
        <v>12</v>
      </c>
      <c r="M2394" s="5">
        <f t="shared" si="736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up'!$A$2:$E$64,5,FALSE)</f>
        <v>Trsf</v>
      </c>
      <c r="S2394" s="1" t="s">
        <v>2991</v>
      </c>
    </row>
    <row r="2395" spans="1:19" ht="15" customHeight="1" x14ac:dyDescent="0.35">
      <c r="A2395" s="4">
        <v>45268</v>
      </c>
      <c r="B2395" s="5">
        <f t="shared" si="731"/>
        <v>12</v>
      </c>
      <c r="C2395" s="5">
        <f t="shared" si="732"/>
        <v>2023</v>
      </c>
      <c r="D2395" s="88" t="s">
        <v>2185</v>
      </c>
      <c r="E2395" s="5" t="str">
        <f>VLOOKUP(F2395,'Set up'!$A$2:$C$64,2,FALSE)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up'!$A$2:$C$64,3,FALSE)</f>
        <v>Cash</v>
      </c>
      <c r="J2395" s="5">
        <f>VLOOKUP(F2395,'Set up'!$A$2:$D$64,4,FALSE)</f>
        <v>0</v>
      </c>
      <c r="K2395" s="4">
        <f t="shared" si="734"/>
        <v>45268</v>
      </c>
      <c r="L2395" s="5">
        <f t="shared" si="735"/>
        <v>12</v>
      </c>
      <c r="M2395" s="5">
        <f t="shared" si="736"/>
        <v>2023</v>
      </c>
      <c r="N2395" s="96">
        <v>3600</v>
      </c>
      <c r="O2395" s="6">
        <f>-3253.8-300</f>
        <v>-3553.8</v>
      </c>
      <c r="P2395" s="6">
        <f t="shared" si="738"/>
        <v>46.199999999999818</v>
      </c>
      <c r="Q2395" s="7">
        <f t="shared" si="725"/>
        <v>3953486.350000002</v>
      </c>
      <c r="R2395" s="44" t="str">
        <f>VLOOKUP(F2395,'Set up'!$A$2:$E$64,5,FALSE)</f>
        <v>Trsf</v>
      </c>
      <c r="S2395" s="1" t="s">
        <v>3613</v>
      </c>
    </row>
    <row r="2396" spans="1:19" ht="15" customHeight="1" x14ac:dyDescent="0.35">
      <c r="A2396" s="4">
        <v>45268</v>
      </c>
      <c r="B2396" s="5">
        <f t="shared" si="731"/>
        <v>12</v>
      </c>
      <c r="C2396" s="5">
        <f t="shared" si="732"/>
        <v>2023</v>
      </c>
      <c r="D2396" s="88" t="s">
        <v>2185</v>
      </c>
      <c r="E2396" s="5" t="str">
        <f>VLOOKUP(F2396,'Set up'!$A$2:$C$64,2,FALSE)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up'!$A$2:$C$64,3,FALSE)</f>
        <v>Cash</v>
      </c>
      <c r="J2396" s="5">
        <f>VLOOKUP(F2396,'Set up'!$A$2:$D$64,4,FALSE)</f>
        <v>0</v>
      </c>
      <c r="K2396" s="4">
        <f t="shared" si="734"/>
        <v>45268</v>
      </c>
      <c r="L2396" s="5">
        <f t="shared" si="735"/>
        <v>12</v>
      </c>
      <c r="M2396" s="5">
        <f t="shared" si="736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up'!$A$2:$E$64,5,FALSE)</f>
        <v>Trsf</v>
      </c>
    </row>
    <row r="2397" spans="1:19" ht="15" customHeight="1" x14ac:dyDescent="0.35">
      <c r="A2397" s="4">
        <v>45268</v>
      </c>
      <c r="B2397" s="5">
        <f t="shared" si="731"/>
        <v>12</v>
      </c>
      <c r="C2397" s="5">
        <f t="shared" si="732"/>
        <v>2023</v>
      </c>
      <c r="D2397" s="88" t="s">
        <v>2186</v>
      </c>
      <c r="E2397" s="5" t="str">
        <f>VLOOKUP(F2397,'Set up'!$A$2:$C$64,2,FALSE)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up'!$A$2:$C$64,3,FALSE)</f>
        <v>Cash</v>
      </c>
      <c r="J2397" s="5">
        <f>VLOOKUP(F2397,'Set up'!$A$2:$D$64,4,FALSE)</f>
        <v>0</v>
      </c>
      <c r="K2397" s="4">
        <f t="shared" si="734"/>
        <v>45268</v>
      </c>
      <c r="L2397" s="5">
        <f t="shared" si="735"/>
        <v>12</v>
      </c>
      <c r="M2397" s="5">
        <f t="shared" si="736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up'!$A$2:$E$64,5,FALSE)</f>
        <v>Trsf</v>
      </c>
      <c r="S2397" s="1" t="s">
        <v>3304</v>
      </c>
    </row>
    <row r="2398" spans="1:19" ht="15" customHeight="1" x14ac:dyDescent="0.35">
      <c r="A2398" s="4">
        <v>45268</v>
      </c>
      <c r="B2398" s="5">
        <f t="shared" si="731"/>
        <v>12</v>
      </c>
      <c r="C2398" s="5">
        <f t="shared" si="732"/>
        <v>2023</v>
      </c>
      <c r="D2398" s="88" t="s">
        <v>2186</v>
      </c>
      <c r="E2398" s="5" t="str">
        <f>VLOOKUP(F2398,'Set up'!$A$2:$C$64,2,FALSE)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up'!$A$2:$C$64,3,FALSE)</f>
        <v>Cash</v>
      </c>
      <c r="J2398" s="5">
        <f>VLOOKUP(F2398,'Set up'!$A$2:$D$64,4,FALSE)</f>
        <v>0</v>
      </c>
      <c r="K2398" s="4">
        <f t="shared" si="734"/>
        <v>45268</v>
      </c>
      <c r="L2398" s="5">
        <f t="shared" si="735"/>
        <v>12</v>
      </c>
      <c r="M2398" s="5">
        <f t="shared" si="736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up'!$A$2:$E$64,5,FALSE)</f>
        <v>Trsf</v>
      </c>
      <c r="S2398" s="1" t="s">
        <v>3305</v>
      </c>
    </row>
    <row r="2399" spans="1:19" ht="15" customHeight="1" x14ac:dyDescent="0.35">
      <c r="A2399" s="4">
        <v>45268</v>
      </c>
      <c r="B2399" s="5">
        <f t="shared" si="731"/>
        <v>12</v>
      </c>
      <c r="C2399" s="5">
        <f t="shared" si="732"/>
        <v>2023</v>
      </c>
      <c r="D2399" s="88" t="s">
        <v>2186</v>
      </c>
      <c r="E2399" s="5" t="str">
        <f>VLOOKUP(F2399,'Set up'!$A$2:$C$64,2,FALSE)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up'!$A$2:$C$64,3,FALSE)</f>
        <v>Cash</v>
      </c>
      <c r="J2399" s="5">
        <f>VLOOKUP(F2399,'Set up'!$A$2:$D$64,4,FALSE)</f>
        <v>0</v>
      </c>
      <c r="K2399" s="4">
        <f t="shared" si="734"/>
        <v>45268</v>
      </c>
      <c r="L2399" s="5">
        <f t="shared" si="735"/>
        <v>12</v>
      </c>
      <c r="M2399" s="5">
        <f t="shared" si="736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up'!$A$2:$E$64,5,FALSE)</f>
        <v>Trsf</v>
      </c>
      <c r="S2399" s="1" t="s">
        <v>3306</v>
      </c>
    </row>
    <row r="2400" spans="1:19" ht="15" customHeight="1" x14ac:dyDescent="0.35">
      <c r="A2400" s="4">
        <v>45268</v>
      </c>
      <c r="B2400" s="5">
        <f t="shared" si="731"/>
        <v>12</v>
      </c>
      <c r="C2400" s="5">
        <f t="shared" si="732"/>
        <v>2023</v>
      </c>
      <c r="D2400" s="88" t="s">
        <v>2186</v>
      </c>
      <c r="E2400" s="5" t="str">
        <f>VLOOKUP(F2400,'Set up'!$A$2:$C$64,2,FALSE)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up'!$A$2:$C$64,3,FALSE)</f>
        <v>Cash</v>
      </c>
      <c r="J2400" s="5">
        <f>VLOOKUP(F2400,'Set up'!$A$2:$D$64,4,FALSE)</f>
        <v>0</v>
      </c>
      <c r="K2400" s="4">
        <f t="shared" si="734"/>
        <v>45268</v>
      </c>
      <c r="L2400" s="5">
        <f t="shared" si="735"/>
        <v>12</v>
      </c>
      <c r="M2400" s="5">
        <f t="shared" si="736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up'!$A$2:$E$64,5,FALSE)</f>
        <v>Trsf</v>
      </c>
      <c r="S2400" s="1" t="s">
        <v>3307</v>
      </c>
    </row>
    <row r="2401" spans="1:19" ht="15" customHeight="1" x14ac:dyDescent="0.35">
      <c r="A2401" s="4">
        <v>45269</v>
      </c>
      <c r="B2401" s="5">
        <f t="shared" si="731"/>
        <v>12</v>
      </c>
      <c r="C2401" s="5">
        <f t="shared" si="732"/>
        <v>2023</v>
      </c>
      <c r="D2401" s="88" t="s">
        <v>2187</v>
      </c>
      <c r="E2401" s="5" t="str">
        <f>VLOOKUP(F2401,'Set up'!$A$2:$C$64,2,FALSE)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up'!$A$2:$C$64,3,FALSE)</f>
        <v>Cash</v>
      </c>
      <c r="J2401" s="5">
        <f>VLOOKUP(F2401,'Set up'!$A$2:$D$64,4,FALSE)</f>
        <v>0</v>
      </c>
      <c r="K2401" s="4">
        <f t="shared" si="734"/>
        <v>45269</v>
      </c>
      <c r="L2401" s="5">
        <f t="shared" si="735"/>
        <v>12</v>
      </c>
      <c r="M2401" s="5">
        <f t="shared" si="736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up'!$A$2:$E$64,5,FALSE)</f>
        <v>Trsf</v>
      </c>
      <c r="S2401" s="1" t="s">
        <v>2704</v>
      </c>
    </row>
    <row r="2402" spans="1:19" ht="15" customHeight="1" x14ac:dyDescent="0.35">
      <c r="A2402" s="4">
        <v>45269</v>
      </c>
      <c r="B2402" s="5">
        <f t="shared" si="731"/>
        <v>12</v>
      </c>
      <c r="C2402" s="5">
        <f t="shared" si="732"/>
        <v>2023</v>
      </c>
      <c r="D2402" s="88" t="s">
        <v>2188</v>
      </c>
      <c r="E2402" s="5" t="str">
        <f>VLOOKUP(F2402,'Set up'!$A$2:$C$64,2,FALSE)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up'!$A$2:$C$64,3,FALSE)</f>
        <v>Cash</v>
      </c>
      <c r="J2402" s="5">
        <f>VLOOKUP(F2402,'Set up'!$A$2:$D$64,4,FALSE)</f>
        <v>0</v>
      </c>
      <c r="K2402" s="4">
        <f t="shared" si="734"/>
        <v>45269</v>
      </c>
      <c r="L2402" s="5">
        <f t="shared" si="735"/>
        <v>12</v>
      </c>
      <c r="M2402" s="5">
        <f t="shared" si="736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up'!$A$2:$E$64,5,FALSE)</f>
        <v>Trsf</v>
      </c>
      <c r="S2402" s="1" t="s">
        <v>2707</v>
      </c>
    </row>
    <row r="2403" spans="1:19" ht="15" customHeight="1" x14ac:dyDescent="0.35">
      <c r="A2403" s="4">
        <v>45269</v>
      </c>
      <c r="B2403" s="5">
        <f t="shared" si="731"/>
        <v>12</v>
      </c>
      <c r="C2403" s="5">
        <f t="shared" si="732"/>
        <v>2023</v>
      </c>
      <c r="D2403" s="88" t="s">
        <v>2188</v>
      </c>
      <c r="E2403" s="5" t="str">
        <f>VLOOKUP(F2403,'Set up'!$A$2:$C$64,2,FALSE)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up'!$A$2:$C$64,3,FALSE)</f>
        <v>Cash</v>
      </c>
      <c r="J2403" s="5">
        <f>VLOOKUP(F2403,'Set up'!$A$2:$D$64,4,FALSE)</f>
        <v>0</v>
      </c>
      <c r="K2403" s="4">
        <f t="shared" si="734"/>
        <v>45269</v>
      </c>
      <c r="L2403" s="5">
        <f t="shared" si="735"/>
        <v>12</v>
      </c>
      <c r="M2403" s="5">
        <f t="shared" si="736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up'!$A$2:$E$64,5,FALSE)</f>
        <v>Trsf</v>
      </c>
      <c r="S2403" s="1" t="s">
        <v>2715</v>
      </c>
    </row>
    <row r="2404" spans="1:19" ht="15" customHeight="1" x14ac:dyDescent="0.35">
      <c r="A2404" s="4">
        <v>45269</v>
      </c>
      <c r="B2404" s="5">
        <f t="shared" si="731"/>
        <v>12</v>
      </c>
      <c r="C2404" s="5">
        <f t="shared" si="732"/>
        <v>2023</v>
      </c>
      <c r="D2404" s="88" t="s">
        <v>2188</v>
      </c>
      <c r="E2404" s="5" t="str">
        <f>VLOOKUP(F2404,'Set up'!$A$2:$C$64,2,FALSE)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up'!$A$2:$C$64,3,FALSE)</f>
        <v>Cash</v>
      </c>
      <c r="J2404" s="5">
        <f>VLOOKUP(F2404,'Set up'!$A$2:$D$64,4,FALSE)</f>
        <v>0</v>
      </c>
      <c r="K2404" s="4">
        <f t="shared" si="734"/>
        <v>45269</v>
      </c>
      <c r="L2404" s="5">
        <f t="shared" si="735"/>
        <v>12</v>
      </c>
      <c r="M2404" s="5">
        <f t="shared" si="736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up'!$A$2:$E$64,5,FALSE)</f>
        <v>Trsf</v>
      </c>
      <c r="S2404" s="1" t="s">
        <v>2703</v>
      </c>
    </row>
    <row r="2405" spans="1:19" ht="15" customHeight="1" x14ac:dyDescent="0.35">
      <c r="A2405" s="4">
        <v>45269</v>
      </c>
      <c r="B2405" s="5">
        <f t="shared" si="731"/>
        <v>12</v>
      </c>
      <c r="C2405" s="5">
        <f t="shared" si="732"/>
        <v>2023</v>
      </c>
      <c r="D2405" s="88" t="s">
        <v>2188</v>
      </c>
      <c r="E2405" s="5" t="str">
        <f>VLOOKUP(F2405,'Set up'!$A$2:$C$64,2,FALSE)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up'!$A$2:$C$64,3,FALSE)</f>
        <v>Cash</v>
      </c>
      <c r="J2405" s="5">
        <f>VLOOKUP(F2405,'Set up'!$A$2:$D$64,4,FALSE)</f>
        <v>0</v>
      </c>
      <c r="K2405" s="4">
        <f t="shared" si="734"/>
        <v>45269</v>
      </c>
      <c r="L2405" s="5">
        <f t="shared" si="735"/>
        <v>12</v>
      </c>
      <c r="M2405" s="5">
        <f t="shared" si="736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up'!$A$2:$E$64,5,FALSE)</f>
        <v>Trsf</v>
      </c>
      <c r="S2405" s="1" t="s">
        <v>2701</v>
      </c>
    </row>
    <row r="2406" spans="1:19" ht="15" customHeight="1" x14ac:dyDescent="0.35">
      <c r="A2406" s="4">
        <v>45273</v>
      </c>
      <c r="B2406" s="5">
        <f t="shared" si="731"/>
        <v>12</v>
      </c>
      <c r="C2406" s="5">
        <f t="shared" si="732"/>
        <v>2023</v>
      </c>
      <c r="D2406" s="88" t="s">
        <v>2189</v>
      </c>
      <c r="E2406" s="5" t="str">
        <f>VLOOKUP(F2406,'Set up'!$A$2:$C$64,2,FALSE)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up'!$A$2:$C$64,3,FALSE)</f>
        <v>60</v>
      </c>
      <c r="J2406" s="5">
        <f>VLOOKUP(F2406,'Set up'!$A$2:$D$64,4,FALSE)</f>
        <v>60</v>
      </c>
      <c r="K2406" s="4">
        <f t="shared" si="734"/>
        <v>45333</v>
      </c>
      <c r="L2406" s="5">
        <f t="shared" si="735"/>
        <v>2</v>
      </c>
      <c r="M2406" s="5">
        <f t="shared" si="736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up'!$A$2:$E$64,5,FALSE)</f>
        <v>Chq</v>
      </c>
      <c r="S2406" s="1" t="s">
        <v>2538</v>
      </c>
    </row>
    <row r="2407" spans="1:19" ht="15" customHeight="1" x14ac:dyDescent="0.35">
      <c r="A2407" s="4">
        <v>45273</v>
      </c>
      <c r="B2407" s="5">
        <f t="shared" si="731"/>
        <v>12</v>
      </c>
      <c r="C2407" s="5">
        <f t="shared" si="732"/>
        <v>2023</v>
      </c>
      <c r="D2407" s="88" t="s">
        <v>2189</v>
      </c>
      <c r="E2407" s="5" t="str">
        <f>VLOOKUP(F2407,'Set up'!$A$2:$C$64,2,FALSE)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up'!$A$2:$C$64,3,FALSE)</f>
        <v>60</v>
      </c>
      <c r="J2407" s="5">
        <f>VLOOKUP(F2407,'Set up'!$A$2:$D$64,4,FALSE)</f>
        <v>60</v>
      </c>
      <c r="K2407" s="4">
        <f t="shared" si="734"/>
        <v>45333</v>
      </c>
      <c r="L2407" s="5">
        <f t="shared" si="735"/>
        <v>2</v>
      </c>
      <c r="M2407" s="5">
        <f t="shared" si="736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up'!$A$2:$E$64,5,FALSE)</f>
        <v>Chq</v>
      </c>
      <c r="S2407" s="1" t="s">
        <v>2538</v>
      </c>
    </row>
    <row r="2408" spans="1:19" ht="15" customHeight="1" x14ac:dyDescent="0.35">
      <c r="A2408" s="4">
        <v>45273</v>
      </c>
      <c r="B2408" s="5">
        <f t="shared" si="731"/>
        <v>12</v>
      </c>
      <c r="C2408" s="5">
        <f t="shared" si="732"/>
        <v>2023</v>
      </c>
      <c r="D2408" s="88" t="s">
        <v>2189</v>
      </c>
      <c r="E2408" s="5" t="str">
        <f>VLOOKUP(F2408,'Set up'!$A$2:$C$64,2,FALSE)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up'!$A$2:$C$64,3,FALSE)</f>
        <v>60</v>
      </c>
      <c r="J2408" s="5">
        <f>VLOOKUP(F2408,'Set up'!$A$2:$D$64,4,FALSE)</f>
        <v>60</v>
      </c>
      <c r="K2408" s="4">
        <f t="shared" si="734"/>
        <v>45333</v>
      </c>
      <c r="L2408" s="5">
        <f t="shared" si="735"/>
        <v>2</v>
      </c>
      <c r="M2408" s="5">
        <f t="shared" si="736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up'!$A$2:$E$64,5,FALSE)</f>
        <v>Chq</v>
      </c>
      <c r="S2408" s="1" t="s">
        <v>2538</v>
      </c>
    </row>
    <row r="2409" spans="1:19" ht="15" customHeight="1" x14ac:dyDescent="0.35">
      <c r="A2409" s="4">
        <v>45273</v>
      </c>
      <c r="B2409" s="5">
        <f t="shared" si="731"/>
        <v>12</v>
      </c>
      <c r="C2409" s="5">
        <f t="shared" si="732"/>
        <v>2023</v>
      </c>
      <c r="D2409" s="88" t="s">
        <v>2189</v>
      </c>
      <c r="E2409" s="5" t="str">
        <f>VLOOKUP(F2409,'Set up'!$A$2:$C$64,2,FALSE)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up'!$A$2:$C$64,3,FALSE)</f>
        <v>60</v>
      </c>
      <c r="J2409" s="5">
        <f>VLOOKUP(F2409,'Set up'!$A$2:$D$64,4,FALSE)</f>
        <v>60</v>
      </c>
      <c r="K2409" s="4">
        <f t="shared" si="734"/>
        <v>45333</v>
      </c>
      <c r="L2409" s="5">
        <f t="shared" si="735"/>
        <v>2</v>
      </c>
      <c r="M2409" s="5">
        <f t="shared" si="736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up'!$A$2:$E$64,5,FALSE)</f>
        <v>Chq</v>
      </c>
      <c r="S2409" s="1" t="s">
        <v>2538</v>
      </c>
    </row>
    <row r="2410" spans="1:19" ht="15" customHeight="1" x14ac:dyDescent="0.35">
      <c r="A2410" s="4">
        <v>45274</v>
      </c>
      <c r="B2410" s="5">
        <f t="shared" si="731"/>
        <v>12</v>
      </c>
      <c r="C2410" s="5">
        <f t="shared" si="732"/>
        <v>2023</v>
      </c>
      <c r="D2410" s="88" t="s">
        <v>2190</v>
      </c>
      <c r="E2410" s="5" t="str">
        <f>VLOOKUP(F2410,'Set up'!$A$2:$C$64,2,FALSE)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up'!$A$2:$C$64,3,FALSE)</f>
        <v>Cash</v>
      </c>
      <c r="J2410" s="5">
        <f>VLOOKUP(F2410,'Set up'!$A$2:$D$64,4,FALSE)</f>
        <v>0</v>
      </c>
      <c r="K2410" s="4">
        <f t="shared" si="734"/>
        <v>45274</v>
      </c>
      <c r="L2410" s="5">
        <f t="shared" si="735"/>
        <v>12</v>
      </c>
      <c r="M2410" s="5">
        <f t="shared" si="736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up'!$A$2:$E$64,5,FALSE)</f>
        <v>Trsf</v>
      </c>
      <c r="S2410" s="1" t="s">
        <v>2702</v>
      </c>
    </row>
    <row r="2411" spans="1:19" ht="15" customHeight="1" x14ac:dyDescent="0.35">
      <c r="A2411" s="4">
        <v>45275</v>
      </c>
      <c r="B2411" s="5">
        <f t="shared" si="731"/>
        <v>12</v>
      </c>
      <c r="C2411" s="5">
        <f t="shared" si="732"/>
        <v>2023</v>
      </c>
      <c r="D2411" s="88" t="s">
        <v>2191</v>
      </c>
      <c r="E2411" s="5" t="str">
        <f>VLOOKUP(F2411,'Set up'!$A$2:$C$64,2,FALSE)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up'!$A$2:$C$64,3,FALSE)</f>
        <v>Cash</v>
      </c>
      <c r="J2411" s="5">
        <f>VLOOKUP(F2411,'Set up'!$A$2:$D$64,4,FALSE)</f>
        <v>0</v>
      </c>
      <c r="K2411" s="4">
        <f t="shared" si="734"/>
        <v>45275</v>
      </c>
      <c r="L2411" s="5">
        <f t="shared" si="735"/>
        <v>12</v>
      </c>
      <c r="M2411" s="5">
        <f t="shared" si="736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up'!$A$2:$E$64,5,FALSE)</f>
        <v>Trsf</v>
      </c>
      <c r="S2411" s="1" t="s">
        <v>2823</v>
      </c>
    </row>
    <row r="2412" spans="1:19" ht="15" customHeight="1" x14ac:dyDescent="0.35">
      <c r="A2412" s="4">
        <v>45275</v>
      </c>
      <c r="B2412" s="5">
        <f t="shared" si="731"/>
        <v>12</v>
      </c>
      <c r="C2412" s="5">
        <f t="shared" si="732"/>
        <v>2023</v>
      </c>
      <c r="D2412" s="88" t="s">
        <v>2191</v>
      </c>
      <c r="E2412" s="5" t="str">
        <f>VLOOKUP(F2412,'Set up'!$A$2:$C$64,2,FALSE)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up'!$A$2:$C$64,3,FALSE)</f>
        <v>Cash</v>
      </c>
      <c r="J2412" s="5">
        <f>VLOOKUP(F2412,'Set up'!$A$2:$D$64,4,FALSE)</f>
        <v>0</v>
      </c>
      <c r="K2412" s="4">
        <f t="shared" si="734"/>
        <v>45275</v>
      </c>
      <c r="L2412" s="5">
        <f t="shared" si="735"/>
        <v>12</v>
      </c>
      <c r="M2412" s="5">
        <f t="shared" si="736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up'!$A$2:$E$64,5,FALSE)</f>
        <v>Trsf</v>
      </c>
      <c r="S2412" s="1" t="s">
        <v>2807</v>
      </c>
    </row>
    <row r="2413" spans="1:19" ht="15" customHeight="1" x14ac:dyDescent="0.35">
      <c r="A2413" s="4">
        <v>45275</v>
      </c>
      <c r="B2413" s="5">
        <f t="shared" si="731"/>
        <v>12</v>
      </c>
      <c r="C2413" s="5">
        <f t="shared" si="732"/>
        <v>2023</v>
      </c>
      <c r="D2413" s="88" t="s">
        <v>2191</v>
      </c>
      <c r="E2413" s="5" t="str">
        <f>VLOOKUP(F2413,'Set up'!$A$2:$C$64,2,FALSE)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up'!$A$2:$C$64,3,FALSE)</f>
        <v>Cash</v>
      </c>
      <c r="J2413" s="5">
        <f>VLOOKUP(F2413,'Set up'!$A$2:$D$64,4,FALSE)</f>
        <v>0</v>
      </c>
      <c r="K2413" s="4">
        <f t="shared" si="734"/>
        <v>45275</v>
      </c>
      <c r="L2413" s="5">
        <f t="shared" si="735"/>
        <v>12</v>
      </c>
      <c r="M2413" s="5">
        <f t="shared" si="736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up'!$A$2:$E$64,5,FALSE)</f>
        <v>Trsf</v>
      </c>
      <c r="S2413" s="1" t="s">
        <v>2808</v>
      </c>
    </row>
    <row r="2414" spans="1:19" ht="15" customHeight="1" x14ac:dyDescent="0.35">
      <c r="A2414" s="4">
        <v>45275</v>
      </c>
      <c r="B2414" s="5">
        <f t="shared" si="731"/>
        <v>12</v>
      </c>
      <c r="C2414" s="5">
        <f t="shared" si="732"/>
        <v>2023</v>
      </c>
      <c r="D2414" s="88" t="s">
        <v>2191</v>
      </c>
      <c r="E2414" s="5" t="str">
        <f>VLOOKUP(F2414,'Set up'!$A$2:$C$64,2,FALSE)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up'!$A$2:$C$64,3,FALSE)</f>
        <v>Cash</v>
      </c>
      <c r="J2414" s="5">
        <f>VLOOKUP(F2414,'Set up'!$A$2:$D$64,4,FALSE)</f>
        <v>0</v>
      </c>
      <c r="K2414" s="4">
        <f t="shared" si="734"/>
        <v>45275</v>
      </c>
      <c r="L2414" s="5">
        <f t="shared" si="735"/>
        <v>12</v>
      </c>
      <c r="M2414" s="5">
        <f t="shared" si="736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up'!$A$2:$E$64,5,FALSE)</f>
        <v>Trsf</v>
      </c>
      <c r="S2414" s="1" t="s">
        <v>2809</v>
      </c>
    </row>
    <row r="2415" spans="1:19" ht="15" customHeight="1" x14ac:dyDescent="0.35">
      <c r="A2415" s="4">
        <v>45275</v>
      </c>
      <c r="B2415" s="5">
        <f t="shared" si="731"/>
        <v>12</v>
      </c>
      <c r="C2415" s="5">
        <f t="shared" si="732"/>
        <v>2023</v>
      </c>
      <c r="D2415" s="88" t="s">
        <v>2192</v>
      </c>
      <c r="E2415" s="5" t="str">
        <f>VLOOKUP(F2415,'Set up'!$A$2:$C$64,2,FALSE)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up'!$A$2:$C$64,3,FALSE)</f>
        <v>Cash</v>
      </c>
      <c r="J2415" s="5">
        <f>VLOOKUP(F2415,'Set up'!$A$2:$D$64,4,FALSE)</f>
        <v>0</v>
      </c>
      <c r="K2415" s="4">
        <f t="shared" si="734"/>
        <v>45275</v>
      </c>
      <c r="L2415" s="5">
        <f t="shared" si="735"/>
        <v>12</v>
      </c>
      <c r="M2415" s="5">
        <f t="shared" si="736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up'!$A$2:$E$64,5,FALSE)</f>
        <v>PD Chq</v>
      </c>
      <c r="S2415" s="1" t="s">
        <v>2960</v>
      </c>
    </row>
    <row r="2416" spans="1:19" ht="15" customHeight="1" x14ac:dyDescent="0.35">
      <c r="A2416" s="4">
        <v>45275</v>
      </c>
      <c r="B2416" s="5">
        <f t="shared" si="731"/>
        <v>12</v>
      </c>
      <c r="C2416" s="5">
        <f t="shared" si="732"/>
        <v>2023</v>
      </c>
      <c r="D2416" s="88" t="s">
        <v>2192</v>
      </c>
      <c r="E2416" s="5" t="str">
        <f>VLOOKUP(F2416,'Set up'!$A$2:$C$64,2,FALSE)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up'!$A$2:$C$64,3,FALSE)</f>
        <v>Cash</v>
      </c>
      <c r="J2416" s="5">
        <f>VLOOKUP(F2416,'Set up'!$A$2:$D$64,4,FALSE)</f>
        <v>0</v>
      </c>
      <c r="K2416" s="4">
        <f t="shared" si="734"/>
        <v>45275</v>
      </c>
      <c r="L2416" s="5">
        <f t="shared" si="735"/>
        <v>12</v>
      </c>
      <c r="M2416" s="5">
        <f t="shared" si="736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up'!$A$2:$E$64,5,FALSE)</f>
        <v>PD Chq</v>
      </c>
      <c r="S2416" s="1" t="s">
        <v>2960</v>
      </c>
    </row>
    <row r="2417" spans="1:19" ht="15" customHeight="1" x14ac:dyDescent="0.35">
      <c r="A2417" s="4">
        <v>45275</v>
      </c>
      <c r="B2417" s="5">
        <f t="shared" si="731"/>
        <v>12</v>
      </c>
      <c r="C2417" s="5">
        <f t="shared" si="732"/>
        <v>2023</v>
      </c>
      <c r="D2417" s="88" t="s">
        <v>2192</v>
      </c>
      <c r="E2417" s="5" t="str">
        <f>VLOOKUP(F2417,'Set up'!$A$2:$C$64,2,FALSE)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up'!$A$2:$C$64,3,FALSE)</f>
        <v>Cash</v>
      </c>
      <c r="J2417" s="5">
        <f>VLOOKUP(F2417,'Set up'!$A$2:$D$64,4,FALSE)</f>
        <v>0</v>
      </c>
      <c r="K2417" s="4">
        <f t="shared" si="734"/>
        <v>45275</v>
      </c>
      <c r="L2417" s="5">
        <f t="shared" si="735"/>
        <v>12</v>
      </c>
      <c r="M2417" s="5">
        <f t="shared" si="736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up'!$A$2:$E$64,5,FALSE)</f>
        <v>PD Chq</v>
      </c>
      <c r="S2417" s="1" t="s">
        <v>2960</v>
      </c>
    </row>
    <row r="2418" spans="1:19" ht="15" customHeight="1" x14ac:dyDescent="0.35">
      <c r="A2418" s="4">
        <v>45275</v>
      </c>
      <c r="B2418" s="5">
        <f t="shared" si="731"/>
        <v>12</v>
      </c>
      <c r="C2418" s="5">
        <f t="shared" si="732"/>
        <v>2023</v>
      </c>
      <c r="D2418" s="88" t="s">
        <v>2193</v>
      </c>
      <c r="E2418" s="5" t="str">
        <f>VLOOKUP(F2418,'Set up'!$A$2:$C$64,2,FALSE)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up'!$A$2:$C$64,3,FALSE)</f>
        <v>Cash</v>
      </c>
      <c r="J2418" s="5">
        <f>VLOOKUP(F2418,'Set up'!$A$2:$D$64,4,FALSE)</f>
        <v>0</v>
      </c>
      <c r="K2418" s="4">
        <f t="shared" si="734"/>
        <v>45275</v>
      </c>
      <c r="L2418" s="5">
        <f t="shared" si="735"/>
        <v>12</v>
      </c>
      <c r="M2418" s="5">
        <f t="shared" si="736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up'!$A$2:$E$64,5,FALSE)</f>
        <v>Trsf</v>
      </c>
      <c r="S2418" s="1" t="s">
        <v>2262</v>
      </c>
    </row>
    <row r="2419" spans="1:19" ht="15" customHeight="1" x14ac:dyDescent="0.35">
      <c r="A2419" s="4">
        <v>45275</v>
      </c>
      <c r="B2419" s="5">
        <f t="shared" si="731"/>
        <v>12</v>
      </c>
      <c r="C2419" s="5">
        <f t="shared" si="732"/>
        <v>2023</v>
      </c>
      <c r="D2419" s="88" t="s">
        <v>2193</v>
      </c>
      <c r="E2419" s="5" t="str">
        <f>VLOOKUP(F2419,'Set up'!$A$2:$C$64,2,FALSE)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up'!$A$2:$C$64,3,FALSE)</f>
        <v>Cash</v>
      </c>
      <c r="J2419" s="5">
        <f>VLOOKUP(F2419,'Set up'!$A$2:$D$64,4,FALSE)</f>
        <v>0</v>
      </c>
      <c r="K2419" s="4">
        <f t="shared" si="734"/>
        <v>45275</v>
      </c>
      <c r="L2419" s="5">
        <f t="shared" si="735"/>
        <v>12</v>
      </c>
      <c r="M2419" s="5">
        <f t="shared" si="736"/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up'!$A$2:$E$64,5,FALSE)</f>
        <v>Trsf</v>
      </c>
      <c r="S2419" s="1" t="s">
        <v>2262</v>
      </c>
    </row>
    <row r="2420" spans="1:19" ht="15" customHeight="1" x14ac:dyDescent="0.35">
      <c r="A2420" s="4">
        <v>45275</v>
      </c>
      <c r="B2420" s="5">
        <f t="shared" si="731"/>
        <v>12</v>
      </c>
      <c r="C2420" s="5">
        <f t="shared" si="732"/>
        <v>2023</v>
      </c>
      <c r="D2420" s="88" t="s">
        <v>2193</v>
      </c>
      <c r="E2420" s="5" t="str">
        <f>VLOOKUP(F2420,'Set up'!$A$2:$C$64,2,FALSE)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up'!$A$2:$C$64,3,FALSE)</f>
        <v>Cash</v>
      </c>
      <c r="J2420" s="5">
        <f>VLOOKUP(F2420,'Set up'!$A$2:$D$64,4,FALSE)</f>
        <v>0</v>
      </c>
      <c r="K2420" s="4">
        <f t="shared" si="734"/>
        <v>45275</v>
      </c>
      <c r="L2420" s="5">
        <f t="shared" si="735"/>
        <v>12</v>
      </c>
      <c r="M2420" s="5">
        <f t="shared" si="736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up'!$A$2:$E$64,5,FALSE)</f>
        <v>Trsf</v>
      </c>
      <c r="S2420" s="1" t="s">
        <v>2262</v>
      </c>
    </row>
    <row r="2421" spans="1:19" ht="15" customHeight="1" x14ac:dyDescent="0.35">
      <c r="A2421" s="4">
        <v>45275</v>
      </c>
      <c r="B2421" s="5">
        <f t="shared" si="731"/>
        <v>12</v>
      </c>
      <c r="C2421" s="5">
        <f t="shared" si="732"/>
        <v>2023</v>
      </c>
      <c r="D2421" s="88" t="s">
        <v>2193</v>
      </c>
      <c r="E2421" s="5" t="str">
        <f>VLOOKUP(F2421,'Set up'!$A$2:$C$64,2,FALSE)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up'!$A$2:$C$64,3,FALSE)</f>
        <v>Cash</v>
      </c>
      <c r="J2421" s="5">
        <f>VLOOKUP(F2421,'Set up'!$A$2:$D$64,4,FALSE)</f>
        <v>0</v>
      </c>
      <c r="K2421" s="4">
        <f t="shared" si="734"/>
        <v>45275</v>
      </c>
      <c r="L2421" s="5">
        <f t="shared" si="735"/>
        <v>12</v>
      </c>
      <c r="M2421" s="5">
        <f t="shared" si="736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up'!$A$2:$E$64,5,FALSE)</f>
        <v>Trsf</v>
      </c>
      <c r="S2421" s="1" t="s">
        <v>2262</v>
      </c>
    </row>
    <row r="2422" spans="1:19" ht="15" customHeight="1" x14ac:dyDescent="0.35">
      <c r="A2422" s="4">
        <v>45275</v>
      </c>
      <c r="B2422" s="5">
        <f t="shared" si="731"/>
        <v>12</v>
      </c>
      <c r="C2422" s="5">
        <f t="shared" si="732"/>
        <v>2023</v>
      </c>
      <c r="D2422" s="88" t="s">
        <v>2193</v>
      </c>
      <c r="E2422" s="5" t="str">
        <f>VLOOKUP(F2422,'Set up'!$A$2:$C$64,2,FALSE)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up'!$A$2:$C$64,3,FALSE)</f>
        <v>Cash</v>
      </c>
      <c r="J2422" s="5">
        <f>VLOOKUP(F2422,'Set up'!$A$2:$D$64,4,FALSE)</f>
        <v>0</v>
      </c>
      <c r="K2422" s="4">
        <f t="shared" si="734"/>
        <v>45275</v>
      </c>
      <c r="L2422" s="5">
        <f t="shared" si="735"/>
        <v>12</v>
      </c>
      <c r="M2422" s="5">
        <f t="shared" si="736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up'!$A$2:$E$64,5,FALSE)</f>
        <v>Trsf</v>
      </c>
      <c r="S2422" s="1" t="s">
        <v>2262</v>
      </c>
    </row>
    <row r="2423" spans="1:19" ht="15" customHeight="1" x14ac:dyDescent="0.35">
      <c r="A2423" s="4">
        <v>45275</v>
      </c>
      <c r="B2423" s="5">
        <f t="shared" si="731"/>
        <v>12</v>
      </c>
      <c r="C2423" s="5">
        <f t="shared" si="732"/>
        <v>2023</v>
      </c>
      <c r="D2423" s="88" t="s">
        <v>2193</v>
      </c>
      <c r="E2423" s="5" t="str">
        <f>VLOOKUP(F2423,'Set up'!$A$2:$C$64,2,FALSE)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up'!$A$2:$C$64,3,FALSE)</f>
        <v>Cash</v>
      </c>
      <c r="J2423" s="5">
        <f>VLOOKUP(F2423,'Set up'!$A$2:$D$64,4,FALSE)</f>
        <v>0</v>
      </c>
      <c r="K2423" s="4">
        <f t="shared" si="734"/>
        <v>45275</v>
      </c>
      <c r="L2423" s="5">
        <f t="shared" si="735"/>
        <v>12</v>
      </c>
      <c r="M2423" s="5">
        <f t="shared" si="736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up'!$A$2:$E$64,5,FALSE)</f>
        <v>Trsf</v>
      </c>
      <c r="S2423" s="1" t="s">
        <v>2262</v>
      </c>
    </row>
    <row r="2424" spans="1:19" ht="15" customHeight="1" x14ac:dyDescent="0.35">
      <c r="A2424" s="4">
        <v>45275</v>
      </c>
      <c r="B2424" s="5">
        <f t="shared" si="731"/>
        <v>12</v>
      </c>
      <c r="C2424" s="5">
        <f t="shared" si="732"/>
        <v>2023</v>
      </c>
      <c r="D2424" s="88" t="s">
        <v>2193</v>
      </c>
      <c r="E2424" s="5" t="str">
        <f>VLOOKUP(F2424,'Set up'!$A$2:$C$64,2,FALSE)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up'!$A$2:$C$64,3,FALSE)</f>
        <v>Cash</v>
      </c>
      <c r="J2424" s="5">
        <f>VLOOKUP(F2424,'Set up'!$A$2:$D$64,4,FALSE)</f>
        <v>0</v>
      </c>
      <c r="K2424" s="4">
        <f t="shared" si="734"/>
        <v>45275</v>
      </c>
      <c r="L2424" s="5">
        <f t="shared" si="735"/>
        <v>12</v>
      </c>
      <c r="M2424" s="5">
        <f t="shared" si="736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up'!$A$2:$E$64,5,FALSE)</f>
        <v>Trsf</v>
      </c>
      <c r="S2424" s="1" t="s">
        <v>2262</v>
      </c>
    </row>
    <row r="2425" spans="1:19" ht="15" customHeight="1" x14ac:dyDescent="0.35">
      <c r="A2425" s="4">
        <v>45275</v>
      </c>
      <c r="B2425" s="5">
        <f t="shared" si="731"/>
        <v>12</v>
      </c>
      <c r="C2425" s="5">
        <f t="shared" si="732"/>
        <v>2023</v>
      </c>
      <c r="D2425" s="88" t="s">
        <v>2193</v>
      </c>
      <c r="E2425" s="5" t="str">
        <f>VLOOKUP(F2425,'Set up'!$A$2:$C$64,2,FALSE)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up'!$A$2:$C$64,3,FALSE)</f>
        <v>Cash</v>
      </c>
      <c r="J2425" s="5">
        <f>VLOOKUP(F2425,'Set up'!$A$2:$D$64,4,FALSE)</f>
        <v>0</v>
      </c>
      <c r="K2425" s="4">
        <f t="shared" si="734"/>
        <v>45275</v>
      </c>
      <c r="L2425" s="5">
        <f t="shared" si="735"/>
        <v>12</v>
      </c>
      <c r="M2425" s="5">
        <f t="shared" si="736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up'!$A$2:$E$64,5,FALSE)</f>
        <v>Trsf</v>
      </c>
      <c r="S2425" s="1" t="s">
        <v>2262</v>
      </c>
    </row>
    <row r="2426" spans="1:19" ht="15" customHeight="1" x14ac:dyDescent="0.35">
      <c r="A2426" s="4">
        <v>45275</v>
      </c>
      <c r="B2426" s="5">
        <f t="shared" si="731"/>
        <v>12</v>
      </c>
      <c r="C2426" s="5">
        <f t="shared" si="732"/>
        <v>2023</v>
      </c>
      <c r="D2426" s="88" t="s">
        <v>2193</v>
      </c>
      <c r="E2426" s="5" t="str">
        <f>VLOOKUP(F2426,'Set up'!$A$2:$C$64,2,FALSE)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up'!$A$2:$C$64,3,FALSE)</f>
        <v>Cash</v>
      </c>
      <c r="J2426" s="5">
        <f>VLOOKUP(F2426,'Set up'!$A$2:$D$64,4,FALSE)</f>
        <v>0</v>
      </c>
      <c r="K2426" s="4">
        <f t="shared" si="734"/>
        <v>45275</v>
      </c>
      <c r="L2426" s="5">
        <f t="shared" si="735"/>
        <v>12</v>
      </c>
      <c r="M2426" s="5">
        <f t="shared" si="736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up'!$A$2:$E$64,5,FALSE)</f>
        <v>Trsf</v>
      </c>
      <c r="S2426" s="1" t="s">
        <v>2262</v>
      </c>
    </row>
    <row r="2427" spans="1:19" ht="15" customHeight="1" x14ac:dyDescent="0.35">
      <c r="A2427" s="4">
        <v>45275</v>
      </c>
      <c r="B2427" s="5">
        <f t="shared" ref="B2427" si="745">MONTH(A2427)</f>
        <v>12</v>
      </c>
      <c r="C2427" s="5">
        <f t="shared" ref="C2427" si="746">YEAR(A2427)</f>
        <v>2023</v>
      </c>
      <c r="D2427" s="88" t="s">
        <v>2193</v>
      </c>
      <c r="E2427" s="5" t="str">
        <f>VLOOKUP(F2427,'Set up'!$A$2:$C$64,2,FALSE)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up'!$A$2:$C$64,3,FALSE)</f>
        <v>Cash</v>
      </c>
      <c r="J2427" s="5">
        <f>VLOOKUP(F2427,'Set up'!$A$2:$D$64,4,FALSE)</f>
        <v>0</v>
      </c>
      <c r="K2427" s="4">
        <f t="shared" si="734"/>
        <v>45275</v>
      </c>
      <c r="L2427" s="5">
        <f t="shared" si="735"/>
        <v>12</v>
      </c>
      <c r="M2427" s="5">
        <f t="shared" si="736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up'!$A$2:$E$64,5,FALSE)</f>
        <v>Trsf</v>
      </c>
      <c r="S2427" s="1" t="s">
        <v>2262</v>
      </c>
    </row>
    <row r="2428" spans="1:19" ht="15" customHeight="1" x14ac:dyDescent="0.35">
      <c r="A2428" s="4">
        <v>45275</v>
      </c>
      <c r="B2428" s="5">
        <f t="shared" ref="B2428:B2430" si="747">MONTH(A2428)</f>
        <v>12</v>
      </c>
      <c r="C2428" s="5">
        <f t="shared" ref="C2428:C2430" si="748">YEAR(A2428)</f>
        <v>2023</v>
      </c>
      <c r="D2428" s="88" t="s">
        <v>2263</v>
      </c>
      <c r="E2428" s="5" t="str">
        <f>VLOOKUP(F2428,'Set up'!$A$2:$C$64,2,FALSE)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up'!$A$2:$C$64,3,FALSE)</f>
        <v>Cash</v>
      </c>
      <c r="J2428" s="5">
        <f>VLOOKUP(F2428,'Set up'!$A$2:$D$64,4,FALSE)</f>
        <v>0</v>
      </c>
      <c r="K2428" s="4">
        <f t="shared" si="734"/>
        <v>45275</v>
      </c>
      <c r="L2428" s="5">
        <f t="shared" si="735"/>
        <v>12</v>
      </c>
      <c r="M2428" s="5">
        <f t="shared" si="736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up'!$A$2:$E$64,5,FALSE)</f>
        <v>Trsf</v>
      </c>
      <c r="S2428" s="1" t="s">
        <v>2266</v>
      </c>
    </row>
    <row r="2429" spans="1:19" ht="15" customHeight="1" x14ac:dyDescent="0.35">
      <c r="A2429" s="4">
        <v>45275</v>
      </c>
      <c r="B2429" s="5">
        <f t="shared" si="747"/>
        <v>12</v>
      </c>
      <c r="C2429" s="5">
        <f t="shared" si="748"/>
        <v>2023</v>
      </c>
      <c r="D2429" s="88" t="s">
        <v>2193</v>
      </c>
      <c r="E2429" s="5" t="str">
        <f>VLOOKUP(F2429,'Set up'!$A$2:$C$64,2,FALSE)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up'!$A$2:$C$64,3,FALSE)</f>
        <v>Cash</v>
      </c>
      <c r="J2429" s="5">
        <f>VLOOKUP(F2429,'Set up'!$A$2:$D$64,4,FALSE)</f>
        <v>0</v>
      </c>
      <c r="K2429" s="4">
        <f t="shared" si="734"/>
        <v>45275</v>
      </c>
      <c r="L2429" s="5">
        <f t="shared" si="735"/>
        <v>12</v>
      </c>
      <c r="M2429" s="5">
        <f t="shared" si="736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up'!$A$2:$E$64,5,FALSE)</f>
        <v>Trsf</v>
      </c>
      <c r="S2429" s="1" t="s">
        <v>2262</v>
      </c>
    </row>
    <row r="2430" spans="1:19" ht="15" customHeight="1" x14ac:dyDescent="0.35">
      <c r="A2430" s="4">
        <v>45276</v>
      </c>
      <c r="B2430" s="5">
        <f t="shared" si="747"/>
        <v>12</v>
      </c>
      <c r="C2430" s="5">
        <f t="shared" si="748"/>
        <v>2023</v>
      </c>
      <c r="D2430" s="88" t="s">
        <v>2194</v>
      </c>
      <c r="E2430" s="5" t="str">
        <f>VLOOKUP(F2430,'Set up'!$A$2:$C$64,2,FALSE)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up'!$A$2:$C$64,3,FALSE)</f>
        <v>Cash</v>
      </c>
      <c r="J2430" s="5">
        <f>VLOOKUP(F2430,'Set up'!$A$2:$D$64,4,FALSE)</f>
        <v>0</v>
      </c>
      <c r="K2430" s="4">
        <f t="shared" si="734"/>
        <v>45276</v>
      </c>
      <c r="L2430" s="5">
        <f t="shared" si="735"/>
        <v>12</v>
      </c>
      <c r="M2430" s="5">
        <f t="shared" si="736"/>
        <v>2023</v>
      </c>
      <c r="N2430" s="96">
        <v>1606</v>
      </c>
      <c r="O2430" s="6">
        <f t="shared" ref="O2430:O2440" si="749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up'!$A$2:$E$64,5,FALSE)</f>
        <v>Cash</v>
      </c>
      <c r="S2430" s="1" t="s">
        <v>2217</v>
      </c>
    </row>
    <row r="2431" spans="1:19" ht="15" customHeight="1" x14ac:dyDescent="0.35">
      <c r="A2431" s="4">
        <v>45276</v>
      </c>
      <c r="B2431" s="5">
        <f t="shared" ref="B2431:B2493" si="750">MONTH(A2431)</f>
        <v>12</v>
      </c>
      <c r="C2431" s="5">
        <f t="shared" ref="C2431:C2493" si="751">YEAR(A2431)</f>
        <v>2023</v>
      </c>
      <c r="D2431" s="88" t="s">
        <v>2194</v>
      </c>
      <c r="E2431" s="5" t="str">
        <f>VLOOKUP(F2431,'Set up'!$A$2:$C$64,2,FALSE)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up'!$A$2:$C$64,3,FALSE)</f>
        <v>Cash</v>
      </c>
      <c r="J2431" s="5">
        <f>VLOOKUP(F2431,'Set up'!$A$2:$D$64,4,FALSE)</f>
        <v>0</v>
      </c>
      <c r="K2431" s="4">
        <f t="shared" si="734"/>
        <v>45276</v>
      </c>
      <c r="L2431" s="5">
        <f t="shared" si="735"/>
        <v>12</v>
      </c>
      <c r="M2431" s="5">
        <f t="shared" si="736"/>
        <v>2023</v>
      </c>
      <c r="N2431" s="96">
        <v>1597.5</v>
      </c>
      <c r="O2431" s="6">
        <f t="shared" si="749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up'!$A$2:$E$64,5,FALSE)</f>
        <v>Cash</v>
      </c>
      <c r="S2431" s="1" t="s">
        <v>2217</v>
      </c>
    </row>
    <row r="2432" spans="1:19" ht="15" customHeight="1" x14ac:dyDescent="0.35">
      <c r="A2432" s="4">
        <v>45276</v>
      </c>
      <c r="B2432" s="5">
        <f t="shared" si="750"/>
        <v>12</v>
      </c>
      <c r="C2432" s="5">
        <f t="shared" si="751"/>
        <v>2023</v>
      </c>
      <c r="D2432" s="88" t="s">
        <v>2194</v>
      </c>
      <c r="E2432" s="5" t="str">
        <f>VLOOKUP(F2432,'Set up'!$A$2:$C$64,2,FALSE)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up'!$A$2:$C$64,3,FALSE)</f>
        <v>Cash</v>
      </c>
      <c r="J2432" s="5">
        <f>VLOOKUP(F2432,'Set up'!$A$2:$D$64,4,FALSE)</f>
        <v>0</v>
      </c>
      <c r="K2432" s="4">
        <f t="shared" si="734"/>
        <v>45276</v>
      </c>
      <c r="L2432" s="5">
        <f t="shared" si="735"/>
        <v>12</v>
      </c>
      <c r="M2432" s="5">
        <f t="shared" si="736"/>
        <v>2023</v>
      </c>
      <c r="N2432" s="96">
        <v>1050</v>
      </c>
      <c r="O2432" s="6">
        <f t="shared" si="749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up'!$A$2:$E$64,5,FALSE)</f>
        <v>Cash</v>
      </c>
      <c r="S2432" s="1" t="s">
        <v>2217</v>
      </c>
    </row>
    <row r="2433" spans="1:19" ht="15" customHeight="1" x14ac:dyDescent="0.35">
      <c r="A2433" s="4">
        <v>45276</v>
      </c>
      <c r="B2433" s="5">
        <f t="shared" si="750"/>
        <v>12</v>
      </c>
      <c r="C2433" s="5">
        <f t="shared" si="751"/>
        <v>2023</v>
      </c>
      <c r="D2433" s="88" t="s">
        <v>2194</v>
      </c>
      <c r="E2433" s="5" t="str">
        <f>VLOOKUP(F2433,'Set up'!$A$2:$C$64,2,FALSE)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up'!$A$2:$C$64,3,FALSE)</f>
        <v>Cash</v>
      </c>
      <c r="J2433" s="5">
        <f>VLOOKUP(F2433,'Set up'!$A$2:$D$64,4,FALSE)</f>
        <v>0</v>
      </c>
      <c r="K2433" s="4">
        <f t="shared" si="734"/>
        <v>45276</v>
      </c>
      <c r="L2433" s="5">
        <f t="shared" si="735"/>
        <v>12</v>
      </c>
      <c r="M2433" s="5">
        <f t="shared" si="736"/>
        <v>2023</v>
      </c>
      <c r="N2433" s="96">
        <v>851.4</v>
      </c>
      <c r="O2433" s="6">
        <f t="shared" si="749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up'!$A$2:$E$64,5,FALSE)</f>
        <v>Cash</v>
      </c>
      <c r="S2433" s="1" t="s">
        <v>2217</v>
      </c>
    </row>
    <row r="2434" spans="1:19" ht="15" customHeight="1" x14ac:dyDescent="0.35">
      <c r="A2434" s="4">
        <v>45276</v>
      </c>
      <c r="B2434" s="5">
        <f t="shared" si="750"/>
        <v>12</v>
      </c>
      <c r="C2434" s="5">
        <f t="shared" si="751"/>
        <v>2023</v>
      </c>
      <c r="D2434" s="88" t="s">
        <v>2194</v>
      </c>
      <c r="E2434" s="5" t="str">
        <f>VLOOKUP(F2434,'Set up'!$A$2:$C$64,2,FALSE)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up'!$A$2:$C$64,3,FALSE)</f>
        <v>Cash</v>
      </c>
      <c r="J2434" s="5">
        <f>VLOOKUP(F2434,'Set up'!$A$2:$D$64,4,FALSE)</f>
        <v>0</v>
      </c>
      <c r="K2434" s="4">
        <f t="shared" si="734"/>
        <v>45276</v>
      </c>
      <c r="L2434" s="5">
        <f t="shared" si="735"/>
        <v>12</v>
      </c>
      <c r="M2434" s="5">
        <f t="shared" si="736"/>
        <v>2023</v>
      </c>
      <c r="N2434" s="96">
        <v>105</v>
      </c>
      <c r="O2434" s="6">
        <f t="shared" si="749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up'!$A$2:$E$64,5,FALSE)</f>
        <v>Cash</v>
      </c>
      <c r="S2434" s="1" t="s">
        <v>2217</v>
      </c>
    </row>
    <row r="2435" spans="1:19" ht="15" customHeight="1" x14ac:dyDescent="0.35">
      <c r="A2435" s="4">
        <v>45276</v>
      </c>
      <c r="B2435" s="5">
        <f t="shared" si="750"/>
        <v>12</v>
      </c>
      <c r="C2435" s="5">
        <f t="shared" si="751"/>
        <v>2023</v>
      </c>
      <c r="D2435" s="88" t="s">
        <v>2194</v>
      </c>
      <c r="E2435" s="5" t="str">
        <f>VLOOKUP(F2435,'Set up'!$A$2:$C$64,2,FALSE)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up'!$A$2:$C$64,3,FALSE)</f>
        <v>Cash</v>
      </c>
      <c r="J2435" s="5">
        <f>VLOOKUP(F2435,'Set up'!$A$2:$D$64,4,FALSE)</f>
        <v>0</v>
      </c>
      <c r="K2435" s="4">
        <f t="shared" ref="K2435:K2498" si="752">A2435+J2435</f>
        <v>45276</v>
      </c>
      <c r="L2435" s="5">
        <f t="shared" ref="L2435:L2498" si="753">MONTH(K2435)</f>
        <v>12</v>
      </c>
      <c r="M2435" s="5">
        <f t="shared" ref="M2435:M2498" si="754">YEAR(K2435)</f>
        <v>2023</v>
      </c>
      <c r="N2435" s="96">
        <v>480</v>
      </c>
      <c r="O2435" s="6">
        <f t="shared" si="749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up'!$A$2:$E$64,5,FALSE)</f>
        <v>Cash</v>
      </c>
      <c r="S2435" s="1" t="s">
        <v>2217</v>
      </c>
    </row>
    <row r="2436" spans="1:19" ht="15" customHeight="1" x14ac:dyDescent="0.35">
      <c r="A2436" s="4">
        <v>45276</v>
      </c>
      <c r="B2436" s="5">
        <f t="shared" si="750"/>
        <v>12</v>
      </c>
      <c r="C2436" s="5">
        <f t="shared" si="751"/>
        <v>2023</v>
      </c>
      <c r="D2436" s="88" t="s">
        <v>2194</v>
      </c>
      <c r="E2436" s="5" t="str">
        <f>VLOOKUP(F2436,'Set up'!$A$2:$C$64,2,FALSE)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up'!$A$2:$C$64,3,FALSE)</f>
        <v>Cash</v>
      </c>
      <c r="J2436" s="5">
        <f>VLOOKUP(F2436,'Set up'!$A$2:$D$64,4,FALSE)</f>
        <v>0</v>
      </c>
      <c r="K2436" s="4">
        <f t="shared" si="752"/>
        <v>45276</v>
      </c>
      <c r="L2436" s="5">
        <f t="shared" si="753"/>
        <v>12</v>
      </c>
      <c r="M2436" s="5">
        <f t="shared" si="754"/>
        <v>2023</v>
      </c>
      <c r="N2436" s="96">
        <v>170</v>
      </c>
      <c r="O2436" s="6">
        <f t="shared" si="749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up'!$A$2:$E$64,5,FALSE)</f>
        <v>Cash</v>
      </c>
      <c r="S2436" s="1" t="s">
        <v>2217</v>
      </c>
    </row>
    <row r="2437" spans="1:19" ht="15" customHeight="1" x14ac:dyDescent="0.35">
      <c r="A2437" s="4">
        <v>45276</v>
      </c>
      <c r="B2437" s="5">
        <f t="shared" si="750"/>
        <v>12</v>
      </c>
      <c r="C2437" s="5">
        <f t="shared" si="751"/>
        <v>2023</v>
      </c>
      <c r="D2437" s="88" t="s">
        <v>2194</v>
      </c>
      <c r="E2437" s="5" t="str">
        <f>VLOOKUP(F2437,'Set up'!$A$2:$C$64,2,FALSE)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up'!$A$2:$C$64,3,FALSE)</f>
        <v>Cash</v>
      </c>
      <c r="J2437" s="5">
        <f>VLOOKUP(F2437,'Set up'!$A$2:$D$64,4,FALSE)</f>
        <v>0</v>
      </c>
      <c r="K2437" s="4">
        <f t="shared" si="752"/>
        <v>45276</v>
      </c>
      <c r="L2437" s="5">
        <f t="shared" si="753"/>
        <v>12</v>
      </c>
      <c r="M2437" s="5">
        <f t="shared" si="754"/>
        <v>2023</v>
      </c>
      <c r="N2437" s="96">
        <v>96</v>
      </c>
      <c r="O2437" s="6">
        <f t="shared" si="749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up'!$A$2:$E$64,5,FALSE)</f>
        <v>Cash</v>
      </c>
      <c r="S2437" s="1" t="s">
        <v>2217</v>
      </c>
    </row>
    <row r="2438" spans="1:19" ht="15" customHeight="1" x14ac:dyDescent="0.35">
      <c r="A2438" s="4">
        <v>45276</v>
      </c>
      <c r="B2438" s="5">
        <f t="shared" si="750"/>
        <v>12</v>
      </c>
      <c r="C2438" s="5">
        <f t="shared" si="751"/>
        <v>2023</v>
      </c>
      <c r="D2438" s="88" t="s">
        <v>2195</v>
      </c>
      <c r="E2438" s="5" t="str">
        <f>VLOOKUP(F2438,'Set up'!$A$2:$C$64,2,FALSE)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up'!$A$2:$C$64,3,FALSE)</f>
        <v>Cash</v>
      </c>
      <c r="J2438" s="5">
        <f>VLOOKUP(F2438,'Set up'!$A$2:$D$64,4,FALSE)</f>
        <v>0</v>
      </c>
      <c r="K2438" s="4">
        <f t="shared" si="752"/>
        <v>45276</v>
      </c>
      <c r="L2438" s="5">
        <f t="shared" si="753"/>
        <v>12</v>
      </c>
      <c r="M2438" s="5">
        <f t="shared" si="754"/>
        <v>2023</v>
      </c>
      <c r="N2438" s="96">
        <v>1606</v>
      </c>
      <c r="O2438" s="6">
        <f t="shared" si="749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up'!$A$2:$E$64,5,FALSE)</f>
        <v>Cash</v>
      </c>
      <c r="S2438" s="1" t="s">
        <v>2252</v>
      </c>
    </row>
    <row r="2439" spans="1:19" ht="15" customHeight="1" x14ac:dyDescent="0.35">
      <c r="A2439" s="4">
        <v>45276</v>
      </c>
      <c r="B2439" s="5">
        <f t="shared" si="750"/>
        <v>12</v>
      </c>
      <c r="C2439" s="5">
        <f t="shared" si="751"/>
        <v>2023</v>
      </c>
      <c r="D2439" s="88" t="s">
        <v>2195</v>
      </c>
      <c r="E2439" s="5" t="str">
        <f>VLOOKUP(F2439,'Set up'!$A$2:$C$64,2,FALSE)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up'!$A$2:$C$64,3,FALSE)</f>
        <v>Cash</v>
      </c>
      <c r="J2439" s="5">
        <f>VLOOKUP(F2439,'Set up'!$A$2:$D$64,4,FALSE)</f>
        <v>0</v>
      </c>
      <c r="K2439" s="4">
        <f t="shared" si="752"/>
        <v>45276</v>
      </c>
      <c r="L2439" s="5">
        <f t="shared" si="753"/>
        <v>12</v>
      </c>
      <c r="M2439" s="5">
        <f t="shared" si="754"/>
        <v>2023</v>
      </c>
      <c r="N2439" s="96">
        <v>420</v>
      </c>
      <c r="O2439" s="6">
        <f t="shared" si="749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up'!$A$2:$E$64,5,FALSE)</f>
        <v>Cash</v>
      </c>
      <c r="S2439" s="1" t="s">
        <v>2252</v>
      </c>
    </row>
    <row r="2440" spans="1:19" ht="15" customHeight="1" x14ac:dyDescent="0.35">
      <c r="A2440" s="4">
        <v>45276</v>
      </c>
      <c r="B2440" s="5">
        <f t="shared" si="750"/>
        <v>12</v>
      </c>
      <c r="C2440" s="5">
        <f t="shared" si="751"/>
        <v>2023</v>
      </c>
      <c r="D2440" s="88" t="s">
        <v>2195</v>
      </c>
      <c r="E2440" s="5" t="str">
        <f>VLOOKUP(F2440,'Set up'!$A$2:$C$64,2,FALSE)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up'!$A$2:$C$64,3,FALSE)</f>
        <v>Cash</v>
      </c>
      <c r="J2440" s="5">
        <f>VLOOKUP(F2440,'Set up'!$A$2:$D$64,4,FALSE)</f>
        <v>0</v>
      </c>
      <c r="K2440" s="4">
        <f t="shared" si="752"/>
        <v>45276</v>
      </c>
      <c r="L2440" s="5">
        <f t="shared" si="753"/>
        <v>12</v>
      </c>
      <c r="M2440" s="5">
        <f t="shared" si="754"/>
        <v>2023</v>
      </c>
      <c r="N2440" s="96">
        <v>105</v>
      </c>
      <c r="O2440" s="6">
        <f t="shared" si="749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up'!$A$2:$E$64,5,FALSE)</f>
        <v>Cash</v>
      </c>
      <c r="S2440" s="1" t="s">
        <v>2252</v>
      </c>
    </row>
    <row r="2441" spans="1:19" ht="15" customHeight="1" x14ac:dyDescent="0.35">
      <c r="A2441" s="4">
        <v>45276</v>
      </c>
      <c r="B2441" s="5">
        <f t="shared" si="750"/>
        <v>12</v>
      </c>
      <c r="C2441" s="5">
        <f t="shared" si="751"/>
        <v>2023</v>
      </c>
      <c r="D2441" s="88" t="s">
        <v>2196</v>
      </c>
      <c r="E2441" s="5" t="str">
        <f>VLOOKUP(F2441,'Set up'!$A$2:$C$64,2,FALSE)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up'!$A$2:$C$64,3,FALSE)</f>
        <v>Cash</v>
      </c>
      <c r="J2441" s="5">
        <f>VLOOKUP(F2441,'Set up'!$A$2:$D$64,4,FALSE)</f>
        <v>0</v>
      </c>
      <c r="K2441" s="4">
        <f t="shared" si="752"/>
        <v>45276</v>
      </c>
      <c r="L2441" s="5">
        <f t="shared" si="753"/>
        <v>12</v>
      </c>
      <c r="M2441" s="5">
        <f t="shared" si="754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up'!$A$2:$E$64,5,FALSE)</f>
        <v>Trsf</v>
      </c>
      <c r="S2441" s="1" t="s">
        <v>2810</v>
      </c>
    </row>
    <row r="2442" spans="1:19" ht="15" customHeight="1" x14ac:dyDescent="0.35">
      <c r="A2442" s="4">
        <v>45276</v>
      </c>
      <c r="B2442" s="5">
        <f t="shared" si="750"/>
        <v>12</v>
      </c>
      <c r="C2442" s="5">
        <f t="shared" si="751"/>
        <v>2023</v>
      </c>
      <c r="D2442" s="88" t="s">
        <v>2197</v>
      </c>
      <c r="E2442" s="5" t="str">
        <f>VLOOKUP(F2442,'Set up'!$A$2:$C$64,2,FALSE)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up'!$A$2:$C$64,3,FALSE)</f>
        <v>Cash</v>
      </c>
      <c r="J2442" s="5">
        <f>VLOOKUP(F2442,'Set up'!$A$2:$D$64,4,FALSE)</f>
        <v>0</v>
      </c>
      <c r="K2442" s="4">
        <f t="shared" si="752"/>
        <v>45276</v>
      </c>
      <c r="L2442" s="5">
        <f t="shared" si="753"/>
        <v>12</v>
      </c>
      <c r="M2442" s="5">
        <f t="shared" si="754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up'!$A$2:$E$64,5,FALSE)</f>
        <v>Trsf</v>
      </c>
      <c r="S2442" s="1" t="s">
        <v>2811</v>
      </c>
    </row>
    <row r="2443" spans="1:19" ht="15" customHeight="1" x14ac:dyDescent="0.35">
      <c r="A2443" s="4">
        <v>45276</v>
      </c>
      <c r="B2443" s="5">
        <f t="shared" si="750"/>
        <v>12</v>
      </c>
      <c r="C2443" s="5">
        <f t="shared" si="751"/>
        <v>2023</v>
      </c>
      <c r="D2443" s="88" t="s">
        <v>2197</v>
      </c>
      <c r="E2443" s="5" t="str">
        <f>VLOOKUP(F2443,'Set up'!$A$2:$C$64,2,FALSE)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up'!$A$2:$C$64,3,FALSE)</f>
        <v>Cash</v>
      </c>
      <c r="J2443" s="5">
        <f>VLOOKUP(F2443,'Set up'!$A$2:$D$64,4,FALSE)</f>
        <v>0</v>
      </c>
      <c r="K2443" s="4">
        <f t="shared" si="752"/>
        <v>45276</v>
      </c>
      <c r="L2443" s="5">
        <f t="shared" si="753"/>
        <v>12</v>
      </c>
      <c r="M2443" s="5">
        <f t="shared" si="754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up'!$A$2:$E$64,5,FALSE)</f>
        <v>Trsf</v>
      </c>
      <c r="S2443" s="1" t="s">
        <v>2812</v>
      </c>
    </row>
    <row r="2444" spans="1:19" ht="15" customHeight="1" x14ac:dyDescent="0.35">
      <c r="A2444" s="4">
        <v>45276</v>
      </c>
      <c r="B2444" s="5">
        <f t="shared" si="750"/>
        <v>12</v>
      </c>
      <c r="C2444" s="5">
        <f t="shared" si="751"/>
        <v>2023</v>
      </c>
      <c r="D2444" s="88" t="s">
        <v>2197</v>
      </c>
      <c r="E2444" s="5" t="str">
        <f>VLOOKUP(F2444,'Set up'!$A$2:$C$64,2,FALSE)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up'!$A$2:$C$64,3,FALSE)</f>
        <v>Cash</v>
      </c>
      <c r="J2444" s="5">
        <f>VLOOKUP(F2444,'Set up'!$A$2:$D$64,4,FALSE)</f>
        <v>0</v>
      </c>
      <c r="K2444" s="4">
        <f t="shared" si="752"/>
        <v>45276</v>
      </c>
      <c r="L2444" s="5">
        <f t="shared" si="753"/>
        <v>12</v>
      </c>
      <c r="M2444" s="5">
        <f t="shared" si="754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up'!$A$2:$E$64,5,FALSE)</f>
        <v>Trsf</v>
      </c>
      <c r="S2444" s="1" t="s">
        <v>2813</v>
      </c>
    </row>
    <row r="2445" spans="1:19" ht="15" customHeight="1" x14ac:dyDescent="0.35">
      <c r="A2445" s="4">
        <v>45276</v>
      </c>
      <c r="B2445" s="5">
        <f t="shared" si="750"/>
        <v>12</v>
      </c>
      <c r="C2445" s="5">
        <f t="shared" si="751"/>
        <v>2023</v>
      </c>
      <c r="D2445" s="88" t="s">
        <v>2197</v>
      </c>
      <c r="E2445" s="5" t="str">
        <f>VLOOKUP(F2445,'Set up'!$A$2:$C$64,2,FALSE)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up'!$A$2:$C$64,3,FALSE)</f>
        <v>Cash</v>
      </c>
      <c r="J2445" s="5">
        <f>VLOOKUP(F2445,'Set up'!$A$2:$D$64,4,FALSE)</f>
        <v>0</v>
      </c>
      <c r="K2445" s="4">
        <f t="shared" si="752"/>
        <v>45276</v>
      </c>
      <c r="L2445" s="5">
        <f t="shared" si="753"/>
        <v>12</v>
      </c>
      <c r="M2445" s="5">
        <f t="shared" si="754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up'!$A$2:$E$64,5,FALSE)</f>
        <v>Trsf</v>
      </c>
      <c r="S2445" s="1" t="s">
        <v>2814</v>
      </c>
    </row>
    <row r="2446" spans="1:19" ht="15" customHeight="1" x14ac:dyDescent="0.35">
      <c r="A2446" s="4">
        <v>45278</v>
      </c>
      <c r="B2446" s="5">
        <f t="shared" si="750"/>
        <v>12</v>
      </c>
      <c r="C2446" s="5">
        <f t="shared" si="751"/>
        <v>2023</v>
      </c>
      <c r="D2446" s="88" t="s">
        <v>2198</v>
      </c>
      <c r="E2446" s="5" t="str">
        <f>VLOOKUP(F2446,'Set up'!$A$2:$C$64,2,FALSE)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up'!$A$2:$C$64,3,FALSE)</f>
        <v>Cash</v>
      </c>
      <c r="J2446" s="5">
        <f>VLOOKUP(F2446,'Set up'!$A$2:$D$64,4,FALSE)</f>
        <v>0</v>
      </c>
      <c r="K2446" s="4">
        <f t="shared" si="752"/>
        <v>45278</v>
      </c>
      <c r="L2446" s="5">
        <f t="shared" si="753"/>
        <v>12</v>
      </c>
      <c r="M2446" s="5">
        <f t="shared" si="754"/>
        <v>2023</v>
      </c>
      <c r="N2446" s="96">
        <v>1738</v>
      </c>
      <c r="O2446" s="6">
        <f t="shared" ref="O2446:O2449" si="755">-N2446</f>
        <v>-1738</v>
      </c>
      <c r="P2446" s="6">
        <f t="shared" si="738"/>
        <v>0</v>
      </c>
      <c r="Q2446" s="7">
        <f t="shared" si="740"/>
        <v>4008674.1500000018</v>
      </c>
      <c r="R2446" s="44" t="str">
        <f>VLOOKUP(F2446,'Set up'!$A$2:$E$64,5,FALSE)</f>
        <v>PD Chq</v>
      </c>
      <c r="S2446" s="1" t="s">
        <v>3431</v>
      </c>
    </row>
    <row r="2447" spans="1:19" ht="15" customHeight="1" x14ac:dyDescent="0.35">
      <c r="A2447" s="4">
        <v>45278</v>
      </c>
      <c r="B2447" s="5">
        <f t="shared" si="750"/>
        <v>12</v>
      </c>
      <c r="C2447" s="5">
        <f t="shared" si="751"/>
        <v>2023</v>
      </c>
      <c r="D2447" s="88" t="s">
        <v>2198</v>
      </c>
      <c r="E2447" s="5" t="str">
        <f>VLOOKUP(F2447,'Set up'!$A$2:$C$64,2,FALSE)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up'!$A$2:$C$64,3,FALSE)</f>
        <v>Cash</v>
      </c>
      <c r="J2447" s="5">
        <f>VLOOKUP(F2447,'Set up'!$A$2:$D$64,4,FALSE)</f>
        <v>0</v>
      </c>
      <c r="K2447" s="4">
        <f t="shared" si="752"/>
        <v>45278</v>
      </c>
      <c r="L2447" s="5">
        <f t="shared" si="753"/>
        <v>12</v>
      </c>
      <c r="M2447" s="5">
        <f t="shared" si="754"/>
        <v>2023</v>
      </c>
      <c r="N2447" s="96">
        <v>832.5</v>
      </c>
      <c r="O2447" s="6">
        <f t="shared" si="755"/>
        <v>-832.5</v>
      </c>
      <c r="P2447" s="6">
        <f t="shared" si="738"/>
        <v>0</v>
      </c>
      <c r="Q2447" s="7">
        <f t="shared" si="740"/>
        <v>4009506.6500000018</v>
      </c>
      <c r="R2447" s="44" t="str">
        <f>VLOOKUP(F2447,'Set up'!$A$2:$E$64,5,FALSE)</f>
        <v>PD Chq</v>
      </c>
      <c r="S2447" s="1" t="s">
        <v>3431</v>
      </c>
    </row>
    <row r="2448" spans="1:19" ht="15" customHeight="1" x14ac:dyDescent="0.35">
      <c r="A2448" s="4">
        <v>45278</v>
      </c>
      <c r="B2448" s="5">
        <f t="shared" si="750"/>
        <v>12</v>
      </c>
      <c r="C2448" s="5">
        <f t="shared" si="751"/>
        <v>2023</v>
      </c>
      <c r="D2448" s="88" t="s">
        <v>2198</v>
      </c>
      <c r="E2448" s="5" t="str">
        <f>VLOOKUP(F2448,'Set up'!$A$2:$C$64,2,FALSE)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up'!$A$2:$C$64,3,FALSE)</f>
        <v>Cash</v>
      </c>
      <c r="J2448" s="5">
        <f>VLOOKUP(F2448,'Set up'!$A$2:$D$64,4,FALSE)</f>
        <v>0</v>
      </c>
      <c r="K2448" s="4">
        <f t="shared" si="752"/>
        <v>45278</v>
      </c>
      <c r="L2448" s="5">
        <f t="shared" si="753"/>
        <v>12</v>
      </c>
      <c r="M2448" s="5">
        <f t="shared" si="754"/>
        <v>2023</v>
      </c>
      <c r="N2448" s="96">
        <v>95</v>
      </c>
      <c r="O2448" s="6">
        <f t="shared" si="755"/>
        <v>-95</v>
      </c>
      <c r="P2448" s="6">
        <f t="shared" si="738"/>
        <v>0</v>
      </c>
      <c r="Q2448" s="7">
        <f t="shared" si="740"/>
        <v>4009601.6500000018</v>
      </c>
      <c r="R2448" s="44" t="str">
        <f>VLOOKUP(F2448,'Set up'!$A$2:$E$64,5,FALSE)</f>
        <v>PD Chq</v>
      </c>
      <c r="S2448" s="1" t="s">
        <v>3431</v>
      </c>
    </row>
    <row r="2449" spans="1:19" ht="15" customHeight="1" x14ac:dyDescent="0.35">
      <c r="A2449" s="4">
        <v>45278</v>
      </c>
      <c r="B2449" s="5">
        <f t="shared" si="750"/>
        <v>12</v>
      </c>
      <c r="C2449" s="5">
        <f t="shared" si="751"/>
        <v>2023</v>
      </c>
      <c r="D2449" s="88" t="s">
        <v>2198</v>
      </c>
      <c r="E2449" s="5" t="str">
        <f>VLOOKUP(F2449,'Set up'!$A$2:$C$64,2,FALSE)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up'!$A$2:$C$64,3,FALSE)</f>
        <v>Cash</v>
      </c>
      <c r="J2449" s="5">
        <f>VLOOKUP(F2449,'Set up'!$A$2:$D$64,4,FALSE)</f>
        <v>0</v>
      </c>
      <c r="K2449" s="4">
        <f t="shared" si="752"/>
        <v>45278</v>
      </c>
      <c r="L2449" s="5">
        <f t="shared" si="753"/>
        <v>12</v>
      </c>
      <c r="M2449" s="5">
        <f t="shared" si="754"/>
        <v>2023</v>
      </c>
      <c r="N2449" s="96">
        <v>312.5</v>
      </c>
      <c r="O2449" s="6">
        <f t="shared" si="755"/>
        <v>-312.5</v>
      </c>
      <c r="P2449" s="6">
        <f t="shared" si="738"/>
        <v>0</v>
      </c>
      <c r="Q2449" s="7">
        <f t="shared" si="740"/>
        <v>4009914.1500000018</v>
      </c>
      <c r="R2449" s="44" t="str">
        <f>VLOOKUP(F2449,'Set up'!$A$2:$E$64,5,FALSE)</f>
        <v>PD Chq</v>
      </c>
      <c r="S2449" s="1" t="s">
        <v>3431</v>
      </c>
    </row>
    <row r="2450" spans="1:19" ht="15" customHeight="1" x14ac:dyDescent="0.35">
      <c r="A2450" s="4">
        <v>45278</v>
      </c>
      <c r="B2450" s="5">
        <f t="shared" si="750"/>
        <v>12</v>
      </c>
      <c r="C2450" s="5">
        <f t="shared" si="751"/>
        <v>2023</v>
      </c>
      <c r="D2450" s="88" t="s">
        <v>2199</v>
      </c>
      <c r="E2450" s="5" t="str">
        <f>VLOOKUP(F2450,'Set up'!$A$2:$C$64,2,FALSE)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up'!$A$2:$C$64,3,FALSE)</f>
        <v>120</v>
      </c>
      <c r="J2450" s="5">
        <f>VLOOKUP(F2450,'Set up'!$A$2:$D$64,4,FALSE)</f>
        <v>120</v>
      </c>
      <c r="K2450" s="4">
        <f t="shared" si="752"/>
        <v>45398</v>
      </c>
      <c r="L2450" s="5">
        <f t="shared" si="753"/>
        <v>4</v>
      </c>
      <c r="M2450" s="5">
        <f t="shared" si="754"/>
        <v>2024</v>
      </c>
      <c r="N2450" s="96">
        <v>696</v>
      </c>
      <c r="O2450" s="6">
        <f t="shared" ref="O2450" si="756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up'!$A$2:$E$64,5,FALSE)</f>
        <v>Trsf</v>
      </c>
      <c r="S2450" s="1" t="s">
        <v>2623</v>
      </c>
    </row>
    <row r="2451" spans="1:19" ht="15" customHeight="1" x14ac:dyDescent="0.35">
      <c r="A2451" s="4">
        <v>45279</v>
      </c>
      <c r="B2451" s="5">
        <f t="shared" si="750"/>
        <v>12</v>
      </c>
      <c r="C2451" s="5">
        <f t="shared" si="751"/>
        <v>2023</v>
      </c>
      <c r="D2451" s="88" t="s">
        <v>2200</v>
      </c>
      <c r="E2451" s="5" t="str">
        <f>VLOOKUP(F2451,'Set up'!$A$2:$C$64,2,FALSE)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up'!$A$2:$C$64,3,FALSE)</f>
        <v>Cash</v>
      </c>
      <c r="J2451" s="5">
        <f>VLOOKUP(F2451,'Set up'!$A$2:$D$64,4,FALSE)</f>
        <v>0</v>
      </c>
      <c r="K2451" s="4">
        <f t="shared" si="752"/>
        <v>45279</v>
      </c>
      <c r="L2451" s="5">
        <f t="shared" si="753"/>
        <v>12</v>
      </c>
      <c r="M2451" s="5">
        <f t="shared" si="754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up'!$A$2:$E$64,5,FALSE)</f>
        <v>Trsf</v>
      </c>
      <c r="S2451" s="1" t="s">
        <v>3310</v>
      </c>
    </row>
    <row r="2452" spans="1:19" ht="15" customHeight="1" x14ac:dyDescent="0.35">
      <c r="A2452" s="4">
        <v>45279</v>
      </c>
      <c r="B2452" s="5">
        <f t="shared" si="750"/>
        <v>12</v>
      </c>
      <c r="C2452" s="5">
        <f t="shared" si="751"/>
        <v>2023</v>
      </c>
      <c r="D2452" s="88" t="s">
        <v>2200</v>
      </c>
      <c r="E2452" s="5" t="str">
        <f>VLOOKUP(F2452,'Set up'!$A$2:$C$64,2,FALSE)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up'!$A$2:$C$64,3,FALSE)</f>
        <v>Cash</v>
      </c>
      <c r="J2452" s="5">
        <f>VLOOKUP(F2452,'Set up'!$A$2:$D$64,4,FALSE)</f>
        <v>0</v>
      </c>
      <c r="K2452" s="4">
        <f t="shared" si="752"/>
        <v>45279</v>
      </c>
      <c r="L2452" s="5">
        <f t="shared" si="753"/>
        <v>12</v>
      </c>
      <c r="M2452" s="5">
        <f t="shared" si="754"/>
        <v>2023</v>
      </c>
      <c r="N2452" s="96">
        <v>405</v>
      </c>
      <c r="O2452" s="6">
        <f t="shared" ref="O2452:O2454" si="757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up'!$A$2:$E$64,5,FALSE)</f>
        <v>Trsf</v>
      </c>
      <c r="S2452" s="1" t="s">
        <v>3308</v>
      </c>
    </row>
    <row r="2453" spans="1:19" ht="15" customHeight="1" x14ac:dyDescent="0.35">
      <c r="A2453" s="4">
        <v>45279</v>
      </c>
      <c r="B2453" s="5">
        <f t="shared" si="750"/>
        <v>12</v>
      </c>
      <c r="C2453" s="5">
        <f t="shared" si="751"/>
        <v>2023</v>
      </c>
      <c r="D2453" s="88" t="s">
        <v>2200</v>
      </c>
      <c r="E2453" s="5" t="str">
        <f>VLOOKUP(F2453,'Set up'!$A$2:$C$64,2,FALSE)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up'!$A$2:$C$64,3,FALSE)</f>
        <v>Cash</v>
      </c>
      <c r="J2453" s="5">
        <f>VLOOKUP(F2453,'Set up'!$A$2:$D$64,4,FALSE)</f>
        <v>0</v>
      </c>
      <c r="K2453" s="4">
        <f t="shared" si="752"/>
        <v>45279</v>
      </c>
      <c r="L2453" s="5">
        <f t="shared" si="753"/>
        <v>12</v>
      </c>
      <c r="M2453" s="5">
        <f t="shared" si="754"/>
        <v>2023</v>
      </c>
      <c r="N2453" s="96">
        <v>250</v>
      </c>
      <c r="O2453" s="6">
        <f t="shared" si="757"/>
        <v>-250</v>
      </c>
      <c r="P2453" s="6">
        <f t="shared" ref="P2453:P2516" si="758">SUM(N2453+O2453)</f>
        <v>0</v>
      </c>
      <c r="Q2453" s="7">
        <f t="shared" si="740"/>
        <v>4013003.1500000018</v>
      </c>
      <c r="R2453" s="44" t="str">
        <f>VLOOKUP(F2453,'Set up'!$A$2:$E$64,5,FALSE)</f>
        <v>Trsf</v>
      </c>
      <c r="S2453" s="1" t="s">
        <v>3311</v>
      </c>
    </row>
    <row r="2454" spans="1:19" ht="15" customHeight="1" x14ac:dyDescent="0.35">
      <c r="A2454" s="4">
        <v>45279</v>
      </c>
      <c r="B2454" s="5">
        <f t="shared" si="750"/>
        <v>12</v>
      </c>
      <c r="C2454" s="5">
        <f t="shared" si="751"/>
        <v>2023</v>
      </c>
      <c r="D2454" s="88" t="s">
        <v>2200</v>
      </c>
      <c r="E2454" s="5" t="str">
        <f>VLOOKUP(F2454,'Set up'!$A$2:$C$64,2,FALSE)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up'!$A$2:$C$64,3,FALSE)</f>
        <v>Cash</v>
      </c>
      <c r="J2454" s="5">
        <f>VLOOKUP(F2454,'Set up'!$A$2:$D$64,4,FALSE)</f>
        <v>0</v>
      </c>
      <c r="K2454" s="4">
        <f t="shared" si="752"/>
        <v>45279</v>
      </c>
      <c r="L2454" s="5">
        <f t="shared" si="753"/>
        <v>12</v>
      </c>
      <c r="M2454" s="5">
        <f t="shared" si="754"/>
        <v>2023</v>
      </c>
      <c r="N2454" s="96">
        <v>105</v>
      </c>
      <c r="O2454" s="6">
        <f t="shared" si="757"/>
        <v>-105</v>
      </c>
      <c r="P2454" s="6">
        <f t="shared" si="758"/>
        <v>0</v>
      </c>
      <c r="Q2454" s="7">
        <f t="shared" si="740"/>
        <v>4013108.1500000018</v>
      </c>
      <c r="R2454" s="44" t="str">
        <f>VLOOKUP(F2454,'Set up'!$A$2:$E$64,5,FALSE)</f>
        <v>Trsf</v>
      </c>
      <c r="S2454" s="1" t="s">
        <v>3309</v>
      </c>
    </row>
    <row r="2455" spans="1:19" ht="15" customHeight="1" x14ac:dyDescent="0.35">
      <c r="A2455" s="4">
        <v>45279</v>
      </c>
      <c r="B2455" s="5">
        <f t="shared" si="750"/>
        <v>12</v>
      </c>
      <c r="C2455" s="5">
        <f t="shared" si="751"/>
        <v>2023</v>
      </c>
      <c r="D2455" s="88" t="s">
        <v>2200</v>
      </c>
      <c r="E2455" s="5" t="str">
        <f>VLOOKUP(F2455,'Set up'!$A$2:$C$64,2,FALSE)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up'!$A$2:$C$64,3,FALSE)</f>
        <v>Cash</v>
      </c>
      <c r="J2455" s="5">
        <f>VLOOKUP(F2455,'Set up'!$A$2:$D$64,4,FALSE)</f>
        <v>0</v>
      </c>
      <c r="K2455" s="4">
        <f t="shared" si="752"/>
        <v>45279</v>
      </c>
      <c r="L2455" s="5">
        <f t="shared" si="753"/>
        <v>12</v>
      </c>
      <c r="M2455" s="5">
        <f t="shared" si="754"/>
        <v>2023</v>
      </c>
      <c r="N2455" s="96">
        <v>420</v>
      </c>
      <c r="O2455" s="6">
        <f>-250.8-169.2</f>
        <v>-420</v>
      </c>
      <c r="P2455" s="6">
        <f t="shared" si="758"/>
        <v>0</v>
      </c>
      <c r="Q2455" s="7">
        <f t="shared" si="740"/>
        <v>4013528.1500000018</v>
      </c>
      <c r="R2455" s="44" t="str">
        <f>VLOOKUP(F2455,'Set up'!$A$2:$E$64,5,FALSE)</f>
        <v>Trsf</v>
      </c>
      <c r="S2455" s="1" t="s">
        <v>3312</v>
      </c>
    </row>
    <row r="2456" spans="1:19" ht="15" customHeight="1" x14ac:dyDescent="0.35">
      <c r="A2456" s="4">
        <v>45279</v>
      </c>
      <c r="B2456" s="5">
        <f t="shared" si="750"/>
        <v>12</v>
      </c>
      <c r="C2456" s="5">
        <f t="shared" si="751"/>
        <v>2023</v>
      </c>
      <c r="D2456" s="88" t="s">
        <v>2201</v>
      </c>
      <c r="E2456" s="5" t="str">
        <f>VLOOKUP(F2456,'Set up'!$A$2:$C$64,2,FALSE)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up'!$A$2:$C$64,3,FALSE)</f>
        <v>Cash</v>
      </c>
      <c r="J2456" s="5">
        <f>VLOOKUP(F2456,'Set up'!$A$2:$D$64,4,FALSE)</f>
        <v>0</v>
      </c>
      <c r="K2456" s="4">
        <f t="shared" si="752"/>
        <v>45279</v>
      </c>
      <c r="L2456" s="5">
        <f t="shared" si="753"/>
        <v>12</v>
      </c>
      <c r="M2456" s="5">
        <f t="shared" si="754"/>
        <v>2023</v>
      </c>
      <c r="N2456" s="96">
        <v>4250</v>
      </c>
      <c r="O2456" s="6">
        <f t="shared" ref="O2456:O2466" si="759">-N2456</f>
        <v>-4250</v>
      </c>
      <c r="P2456" s="6">
        <f t="shared" si="758"/>
        <v>0</v>
      </c>
      <c r="Q2456" s="7">
        <f t="shared" si="740"/>
        <v>4017778.1500000018</v>
      </c>
      <c r="R2456" s="44" t="str">
        <f>VLOOKUP(F2456,'Set up'!$A$2:$E$64,5,FALSE)</f>
        <v>Trsf</v>
      </c>
      <c r="S2456" s="1" t="s">
        <v>2253</v>
      </c>
    </row>
    <row r="2457" spans="1:19" ht="15" customHeight="1" x14ac:dyDescent="0.35">
      <c r="A2457" s="4">
        <v>45279</v>
      </c>
      <c r="B2457" s="5">
        <f t="shared" si="750"/>
        <v>12</v>
      </c>
      <c r="C2457" s="5">
        <f t="shared" si="751"/>
        <v>2023</v>
      </c>
      <c r="D2457" s="88" t="s">
        <v>2201</v>
      </c>
      <c r="E2457" s="5" t="str">
        <f>VLOOKUP(F2457,'Set up'!$A$2:$C$64,2,FALSE)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up'!$A$2:$C$64,3,FALSE)</f>
        <v>Cash</v>
      </c>
      <c r="J2457" s="5">
        <f>VLOOKUP(F2457,'Set up'!$A$2:$D$64,4,FALSE)</f>
        <v>0</v>
      </c>
      <c r="K2457" s="4">
        <f t="shared" si="752"/>
        <v>45279</v>
      </c>
      <c r="L2457" s="5">
        <f t="shared" si="753"/>
        <v>12</v>
      </c>
      <c r="M2457" s="5">
        <f t="shared" si="754"/>
        <v>2023</v>
      </c>
      <c r="N2457" s="96">
        <v>300</v>
      </c>
      <c r="O2457" s="6">
        <f t="shared" si="759"/>
        <v>-300</v>
      </c>
      <c r="P2457" s="6">
        <f t="shared" si="758"/>
        <v>0</v>
      </c>
      <c r="Q2457" s="7">
        <f t="shared" si="740"/>
        <v>4018078.1500000018</v>
      </c>
      <c r="R2457" s="44" t="str">
        <f>VLOOKUP(F2457,'Set up'!$A$2:$E$64,5,FALSE)</f>
        <v>Trsf</v>
      </c>
      <c r="S2457" s="1" t="s">
        <v>2253</v>
      </c>
    </row>
    <row r="2458" spans="1:19" ht="15" customHeight="1" x14ac:dyDescent="0.35">
      <c r="A2458" s="4">
        <v>45279</v>
      </c>
      <c r="B2458" s="5">
        <f t="shared" si="750"/>
        <v>12</v>
      </c>
      <c r="C2458" s="5">
        <f t="shared" si="751"/>
        <v>2023</v>
      </c>
      <c r="D2458" s="88" t="s">
        <v>2201</v>
      </c>
      <c r="E2458" s="5" t="str">
        <f>VLOOKUP(F2458,'Set up'!$A$2:$C$64,2,FALSE)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up'!$A$2:$C$64,3,FALSE)</f>
        <v>Cash</v>
      </c>
      <c r="J2458" s="5">
        <f>VLOOKUP(F2458,'Set up'!$A$2:$D$64,4,FALSE)</f>
        <v>0</v>
      </c>
      <c r="K2458" s="4">
        <f t="shared" si="752"/>
        <v>45279</v>
      </c>
      <c r="L2458" s="5">
        <f t="shared" si="753"/>
        <v>12</v>
      </c>
      <c r="M2458" s="5">
        <f t="shared" si="754"/>
        <v>2023</v>
      </c>
      <c r="N2458" s="96">
        <v>150</v>
      </c>
      <c r="O2458" s="6">
        <f t="shared" si="759"/>
        <v>-150</v>
      </c>
      <c r="P2458" s="6">
        <f t="shared" si="758"/>
        <v>0</v>
      </c>
      <c r="Q2458" s="7">
        <f t="shared" si="740"/>
        <v>4018228.1500000018</v>
      </c>
      <c r="R2458" s="44" t="str">
        <f>VLOOKUP(F2458,'Set up'!$A$2:$E$64,5,FALSE)</f>
        <v>Trsf</v>
      </c>
      <c r="S2458" s="1" t="s">
        <v>2253</v>
      </c>
    </row>
    <row r="2459" spans="1:19" ht="15" customHeight="1" x14ac:dyDescent="0.35">
      <c r="A2459" s="4">
        <v>45279</v>
      </c>
      <c r="B2459" s="5">
        <f t="shared" ref="B2459" si="760">MONTH(A2459)</f>
        <v>12</v>
      </c>
      <c r="C2459" s="5">
        <f t="shared" ref="C2459" si="761">YEAR(A2459)</f>
        <v>2023</v>
      </c>
      <c r="D2459" s="88" t="s">
        <v>2265</v>
      </c>
      <c r="E2459" s="5" t="str">
        <f>VLOOKUP(F2459,'Set up'!$A$2:$C$64,2,FALSE)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up'!$A$2:$C$64,3,FALSE)</f>
        <v>Cash</v>
      </c>
      <c r="J2459" s="5">
        <f>VLOOKUP(F2459,'Set up'!$A$2:$D$64,4,FALSE)</f>
        <v>0</v>
      </c>
      <c r="K2459" s="4">
        <f t="shared" si="752"/>
        <v>45279</v>
      </c>
      <c r="L2459" s="5">
        <f t="shared" si="753"/>
        <v>12</v>
      </c>
      <c r="M2459" s="5">
        <f t="shared" si="754"/>
        <v>2023</v>
      </c>
      <c r="N2459" s="96">
        <v>-866</v>
      </c>
      <c r="O2459" s="6">
        <f t="shared" si="759"/>
        <v>866</v>
      </c>
      <c r="P2459" s="6">
        <f t="shared" si="758"/>
        <v>0</v>
      </c>
      <c r="Q2459" s="7">
        <f t="shared" si="740"/>
        <v>4017362.1500000018</v>
      </c>
      <c r="R2459" s="44" t="str">
        <f>VLOOKUP(F2459,'Set up'!$A$2:$E$64,5,FALSE)</f>
        <v>Trsf</v>
      </c>
      <c r="S2459" s="99" t="s">
        <v>2267</v>
      </c>
    </row>
    <row r="2460" spans="1:19" ht="15" customHeight="1" x14ac:dyDescent="0.35">
      <c r="A2460" s="4">
        <v>45280</v>
      </c>
      <c r="B2460" s="5">
        <f t="shared" si="750"/>
        <v>12</v>
      </c>
      <c r="C2460" s="5">
        <f t="shared" si="751"/>
        <v>2023</v>
      </c>
      <c r="D2460" s="88" t="s">
        <v>2202</v>
      </c>
      <c r="E2460" s="5" t="str">
        <f>VLOOKUP(F2460,'Set up'!$A$2:$C$64,2,FALSE)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up'!$A$2:$C$64,3,FALSE)</f>
        <v>30</v>
      </c>
      <c r="J2460" s="5">
        <f>VLOOKUP(F2460,'Set up'!$A$2:$D$64,4,FALSE)</f>
        <v>30</v>
      </c>
      <c r="K2460" s="4">
        <f t="shared" si="752"/>
        <v>45310</v>
      </c>
      <c r="L2460" s="5">
        <f t="shared" si="753"/>
        <v>1</v>
      </c>
      <c r="M2460" s="5">
        <f t="shared" si="754"/>
        <v>2024</v>
      </c>
      <c r="N2460" s="96">
        <v>6952</v>
      </c>
      <c r="O2460" s="6">
        <f t="shared" si="759"/>
        <v>-6952</v>
      </c>
      <c r="P2460" s="6">
        <f t="shared" si="758"/>
        <v>0</v>
      </c>
      <c r="Q2460" s="7">
        <f t="shared" si="740"/>
        <v>4024314.1500000018</v>
      </c>
      <c r="R2460" s="44" t="str">
        <f>VLOOKUP(F2460,'Set up'!$A$2:$E$64,5,FALSE)</f>
        <v>Chq</v>
      </c>
      <c r="S2460" s="1" t="s">
        <v>2339</v>
      </c>
    </row>
    <row r="2461" spans="1:19" ht="15" customHeight="1" x14ac:dyDescent="0.35">
      <c r="A2461" s="4">
        <v>45280</v>
      </c>
      <c r="B2461" s="5">
        <f t="shared" si="750"/>
        <v>12</v>
      </c>
      <c r="C2461" s="5">
        <f t="shared" si="751"/>
        <v>2023</v>
      </c>
      <c r="D2461" s="88" t="s">
        <v>2202</v>
      </c>
      <c r="E2461" s="5" t="str">
        <f>VLOOKUP(F2461,'Set up'!$A$2:$C$64,2,FALSE)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up'!$A$2:$C$64,3,FALSE)</f>
        <v>30</v>
      </c>
      <c r="J2461" s="5">
        <f>VLOOKUP(F2461,'Set up'!$A$2:$D$64,4,FALSE)</f>
        <v>30</v>
      </c>
      <c r="K2461" s="4">
        <f t="shared" si="752"/>
        <v>45310</v>
      </c>
      <c r="L2461" s="5">
        <f t="shared" si="753"/>
        <v>1</v>
      </c>
      <c r="M2461" s="5">
        <f t="shared" si="754"/>
        <v>2024</v>
      </c>
      <c r="N2461" s="96">
        <v>2613</v>
      </c>
      <c r="O2461" s="6">
        <f t="shared" si="759"/>
        <v>-2613</v>
      </c>
      <c r="P2461" s="6">
        <f t="shared" si="758"/>
        <v>0</v>
      </c>
      <c r="Q2461" s="7">
        <f t="shared" si="740"/>
        <v>4026927.1500000018</v>
      </c>
      <c r="R2461" s="44" t="str">
        <f>VLOOKUP(F2461,'Set up'!$A$2:$E$64,5,FALSE)</f>
        <v>Chq</v>
      </c>
      <c r="S2461" s="1" t="s">
        <v>2339</v>
      </c>
    </row>
    <row r="2462" spans="1:19" ht="15" customHeight="1" x14ac:dyDescent="0.35">
      <c r="A2462" s="4">
        <v>45280</v>
      </c>
      <c r="B2462" s="5">
        <f t="shared" si="750"/>
        <v>12</v>
      </c>
      <c r="C2462" s="5">
        <f t="shared" si="751"/>
        <v>2023</v>
      </c>
      <c r="D2462" s="88" t="s">
        <v>2202</v>
      </c>
      <c r="E2462" s="5" t="str">
        <f>VLOOKUP(F2462,'Set up'!$A$2:$C$64,2,FALSE)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up'!$A$2:$C$64,3,FALSE)</f>
        <v>30</v>
      </c>
      <c r="J2462" s="5">
        <f>VLOOKUP(F2462,'Set up'!$A$2:$D$64,4,FALSE)</f>
        <v>30</v>
      </c>
      <c r="K2462" s="4">
        <f t="shared" si="752"/>
        <v>45310</v>
      </c>
      <c r="L2462" s="5">
        <f t="shared" si="753"/>
        <v>1</v>
      </c>
      <c r="M2462" s="5">
        <f t="shared" si="754"/>
        <v>2024</v>
      </c>
      <c r="N2462" s="96">
        <v>240</v>
      </c>
      <c r="O2462" s="6">
        <f t="shared" si="759"/>
        <v>-240</v>
      </c>
      <c r="P2462" s="6">
        <f t="shared" si="758"/>
        <v>0</v>
      </c>
      <c r="Q2462" s="7">
        <f t="shared" si="740"/>
        <v>4027167.1500000018</v>
      </c>
      <c r="R2462" s="44" t="str">
        <f>VLOOKUP(F2462,'Set up'!$A$2:$E$64,5,FALSE)</f>
        <v>Chq</v>
      </c>
      <c r="S2462" s="1" t="s">
        <v>2339</v>
      </c>
    </row>
    <row r="2463" spans="1:19" ht="15" customHeight="1" x14ac:dyDescent="0.35">
      <c r="A2463" s="4">
        <v>45280</v>
      </c>
      <c r="B2463" s="5">
        <f t="shared" si="750"/>
        <v>12</v>
      </c>
      <c r="C2463" s="5">
        <f t="shared" si="751"/>
        <v>2023</v>
      </c>
      <c r="D2463" s="88" t="s">
        <v>2202</v>
      </c>
      <c r="E2463" s="5" t="str">
        <f>VLOOKUP(F2463,'Set up'!$A$2:$C$64,2,FALSE)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up'!$A$2:$C$64,3,FALSE)</f>
        <v>30</v>
      </c>
      <c r="J2463" s="5">
        <f>VLOOKUP(F2463,'Set up'!$A$2:$D$64,4,FALSE)</f>
        <v>30</v>
      </c>
      <c r="K2463" s="4">
        <f t="shared" si="752"/>
        <v>45310</v>
      </c>
      <c r="L2463" s="5">
        <f t="shared" si="753"/>
        <v>1</v>
      </c>
      <c r="M2463" s="5">
        <f t="shared" si="754"/>
        <v>2024</v>
      </c>
      <c r="N2463" s="96">
        <v>312.5</v>
      </c>
      <c r="O2463" s="6">
        <f t="shared" si="759"/>
        <v>-312.5</v>
      </c>
      <c r="P2463" s="6">
        <f t="shared" si="758"/>
        <v>0</v>
      </c>
      <c r="Q2463" s="7">
        <f t="shared" si="740"/>
        <v>4027479.6500000018</v>
      </c>
      <c r="R2463" s="44" t="str">
        <f>VLOOKUP(F2463,'Set up'!$A$2:$E$64,5,FALSE)</f>
        <v>Chq</v>
      </c>
      <c r="S2463" s="1" t="s">
        <v>2339</v>
      </c>
    </row>
    <row r="2464" spans="1:19" ht="15" customHeight="1" x14ac:dyDescent="0.35">
      <c r="A2464" s="4">
        <v>45280</v>
      </c>
      <c r="B2464" s="5">
        <f t="shared" si="750"/>
        <v>12</v>
      </c>
      <c r="C2464" s="5">
        <f t="shared" si="751"/>
        <v>2023</v>
      </c>
      <c r="D2464" s="88" t="s">
        <v>2202</v>
      </c>
      <c r="E2464" s="5" t="str">
        <f>VLOOKUP(F2464,'Set up'!$A$2:$C$64,2,FALSE)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up'!$A$2:$C$64,3,FALSE)</f>
        <v>30</v>
      </c>
      <c r="J2464" s="5">
        <f>VLOOKUP(F2464,'Set up'!$A$2:$D$64,4,FALSE)</f>
        <v>30</v>
      </c>
      <c r="K2464" s="4">
        <f t="shared" si="752"/>
        <v>45310</v>
      </c>
      <c r="L2464" s="5">
        <f t="shared" si="753"/>
        <v>1</v>
      </c>
      <c r="M2464" s="5">
        <f t="shared" si="754"/>
        <v>2024</v>
      </c>
      <c r="N2464" s="96">
        <v>572</v>
      </c>
      <c r="O2464" s="6">
        <f t="shared" si="759"/>
        <v>-572</v>
      </c>
      <c r="P2464" s="6">
        <f t="shared" si="758"/>
        <v>0</v>
      </c>
      <c r="Q2464" s="7">
        <f t="shared" ref="Q2464:Q2527" si="762">SUM(Q2463+N2464)</f>
        <v>4028051.6500000018</v>
      </c>
      <c r="R2464" s="44" t="str">
        <f>VLOOKUP(F2464,'Set up'!$A$2:$E$64,5,FALSE)</f>
        <v>Chq</v>
      </c>
      <c r="S2464" s="1" t="s">
        <v>2339</v>
      </c>
    </row>
    <row r="2465" spans="1:19" ht="15" customHeight="1" x14ac:dyDescent="0.35">
      <c r="A2465" s="4">
        <v>45280</v>
      </c>
      <c r="B2465" s="5">
        <f t="shared" si="750"/>
        <v>12</v>
      </c>
      <c r="C2465" s="5">
        <f t="shared" si="751"/>
        <v>2023</v>
      </c>
      <c r="D2465" s="88" t="s">
        <v>2202</v>
      </c>
      <c r="E2465" s="5" t="str">
        <f>VLOOKUP(F2465,'Set up'!$A$2:$C$64,2,FALSE)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up'!$A$2:$C$64,3,FALSE)</f>
        <v>30</v>
      </c>
      <c r="J2465" s="5">
        <f>VLOOKUP(F2465,'Set up'!$A$2:$D$64,4,FALSE)</f>
        <v>30</v>
      </c>
      <c r="K2465" s="4">
        <f t="shared" si="752"/>
        <v>45310</v>
      </c>
      <c r="L2465" s="5">
        <f t="shared" si="753"/>
        <v>1</v>
      </c>
      <c r="M2465" s="5">
        <f t="shared" si="754"/>
        <v>2024</v>
      </c>
      <c r="N2465" s="96">
        <v>285</v>
      </c>
      <c r="O2465" s="6">
        <f t="shared" si="759"/>
        <v>-285</v>
      </c>
      <c r="P2465" s="6">
        <f t="shared" si="758"/>
        <v>0</v>
      </c>
      <c r="Q2465" s="7">
        <f t="shared" si="762"/>
        <v>4028336.6500000018</v>
      </c>
      <c r="R2465" s="44" t="str">
        <f>VLOOKUP(F2465,'Set up'!$A$2:$E$64,5,FALSE)</f>
        <v>Chq</v>
      </c>
      <c r="S2465" s="1" t="s">
        <v>2339</v>
      </c>
    </row>
    <row r="2466" spans="1:19" ht="15" customHeight="1" x14ac:dyDescent="0.35">
      <c r="A2466" s="4">
        <v>45280</v>
      </c>
      <c r="B2466" s="5">
        <f t="shared" si="750"/>
        <v>12</v>
      </c>
      <c r="C2466" s="5">
        <f t="shared" si="751"/>
        <v>2023</v>
      </c>
      <c r="D2466" s="88" t="s">
        <v>2202</v>
      </c>
      <c r="E2466" s="5" t="str">
        <f>VLOOKUP(F2466,'Set up'!$A$2:$C$64,2,FALSE)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up'!$A$2:$C$64,3,FALSE)</f>
        <v>30</v>
      </c>
      <c r="J2466" s="5">
        <f>VLOOKUP(F2466,'Set up'!$A$2:$D$64,4,FALSE)</f>
        <v>30</v>
      </c>
      <c r="K2466" s="4">
        <f t="shared" si="752"/>
        <v>45310</v>
      </c>
      <c r="L2466" s="5">
        <f t="shared" si="753"/>
        <v>1</v>
      </c>
      <c r="M2466" s="5">
        <f t="shared" si="754"/>
        <v>2024</v>
      </c>
      <c r="N2466" s="96">
        <v>930</v>
      </c>
      <c r="O2466" s="6">
        <f t="shared" si="759"/>
        <v>-930</v>
      </c>
      <c r="P2466" s="6">
        <f t="shared" si="758"/>
        <v>0</v>
      </c>
      <c r="Q2466" s="7">
        <f t="shared" si="762"/>
        <v>4029266.6500000018</v>
      </c>
      <c r="R2466" s="44" t="str">
        <f>VLOOKUP(F2466,'Set up'!$A$2:$E$64,5,FALSE)</f>
        <v>Chq</v>
      </c>
      <c r="S2466" s="1" t="s">
        <v>2339</v>
      </c>
    </row>
    <row r="2467" spans="1:19" ht="15" customHeight="1" x14ac:dyDescent="0.35">
      <c r="A2467" s="4">
        <v>45281</v>
      </c>
      <c r="B2467" s="5">
        <f t="shared" si="750"/>
        <v>12</v>
      </c>
      <c r="C2467" s="5">
        <f t="shared" si="751"/>
        <v>2023</v>
      </c>
      <c r="D2467" s="88" t="s">
        <v>2203</v>
      </c>
      <c r="E2467" s="5" t="str">
        <f>VLOOKUP(F2467,'Set up'!$A$2:$C$64,2,FALSE)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up'!$A$2:$C$64,3,FALSE)</f>
        <v>Cash</v>
      </c>
      <c r="J2467" s="5">
        <f>VLOOKUP(F2467,'Set up'!$A$2:$D$64,4,FALSE)</f>
        <v>0</v>
      </c>
      <c r="K2467" s="4">
        <f t="shared" si="752"/>
        <v>45281</v>
      </c>
      <c r="L2467" s="5">
        <f t="shared" si="753"/>
        <v>12</v>
      </c>
      <c r="M2467" s="5">
        <f t="shared" si="754"/>
        <v>2023</v>
      </c>
      <c r="N2467" s="96">
        <v>250</v>
      </c>
      <c r="O2467" s="6">
        <f t="shared" ref="O2467:O2472" si="763">-N2467</f>
        <v>-250</v>
      </c>
      <c r="P2467" s="6">
        <f t="shared" si="758"/>
        <v>0</v>
      </c>
      <c r="Q2467" s="7">
        <f t="shared" si="762"/>
        <v>4029516.6500000018</v>
      </c>
      <c r="R2467" s="44" t="str">
        <f>VLOOKUP(F2467,'Set up'!$A$2:$E$64,5,FALSE)</f>
        <v>Trsf</v>
      </c>
      <c r="S2467" s="1" t="s">
        <v>2810</v>
      </c>
    </row>
    <row r="2468" spans="1:19" ht="15" customHeight="1" x14ac:dyDescent="0.35">
      <c r="A2468" s="4">
        <v>45281</v>
      </c>
      <c r="B2468" s="5">
        <f t="shared" si="750"/>
        <v>12</v>
      </c>
      <c r="C2468" s="5">
        <f t="shared" si="751"/>
        <v>2023</v>
      </c>
      <c r="D2468" s="88" t="s">
        <v>2204</v>
      </c>
      <c r="E2468" s="5" t="str">
        <f>VLOOKUP(F2468,'Set up'!$A$2:$C$64,2,FALSE)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up'!$A$2:$C$64,3,FALSE)</f>
        <v>Cash</v>
      </c>
      <c r="J2468" s="5">
        <f>VLOOKUP(F2468,'Set up'!$A$2:$D$64,4,FALSE)</f>
        <v>0</v>
      </c>
      <c r="K2468" s="4">
        <f t="shared" si="752"/>
        <v>45281</v>
      </c>
      <c r="L2468" s="5">
        <f t="shared" si="753"/>
        <v>12</v>
      </c>
      <c r="M2468" s="5">
        <f t="shared" si="754"/>
        <v>2023</v>
      </c>
      <c r="N2468" s="96">
        <v>6424</v>
      </c>
      <c r="O2468" s="6">
        <f t="shared" si="763"/>
        <v>-6424</v>
      </c>
      <c r="P2468" s="6">
        <f t="shared" si="758"/>
        <v>0</v>
      </c>
      <c r="Q2468" s="7">
        <f t="shared" si="762"/>
        <v>4035940.6500000018</v>
      </c>
      <c r="R2468" s="44" t="str">
        <f>VLOOKUP(F2468,'Set up'!$A$2:$E$64,5,FALSE)</f>
        <v>Trsf</v>
      </c>
      <c r="S2468" s="1" t="s">
        <v>2811</v>
      </c>
    </row>
    <row r="2469" spans="1:19" ht="15" customHeight="1" x14ac:dyDescent="0.35">
      <c r="A2469" s="4">
        <v>45281</v>
      </c>
      <c r="B2469" s="5">
        <f t="shared" si="750"/>
        <v>12</v>
      </c>
      <c r="C2469" s="5">
        <f t="shared" si="751"/>
        <v>2023</v>
      </c>
      <c r="D2469" s="88" t="s">
        <v>2204</v>
      </c>
      <c r="E2469" s="5" t="str">
        <f>VLOOKUP(F2469,'Set up'!$A$2:$C$64,2,FALSE)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up'!$A$2:$C$64,3,FALSE)</f>
        <v>Cash</v>
      </c>
      <c r="J2469" s="5">
        <f>VLOOKUP(F2469,'Set up'!$A$2:$D$64,4,FALSE)</f>
        <v>0</v>
      </c>
      <c r="K2469" s="4">
        <f t="shared" si="752"/>
        <v>45281</v>
      </c>
      <c r="L2469" s="5">
        <f t="shared" si="753"/>
        <v>12</v>
      </c>
      <c r="M2469" s="5">
        <f t="shared" si="754"/>
        <v>2023</v>
      </c>
      <c r="N2469" s="96">
        <v>2575.1999999999998</v>
      </c>
      <c r="O2469" s="6">
        <f t="shared" si="763"/>
        <v>-2575.1999999999998</v>
      </c>
      <c r="P2469" s="6">
        <f t="shared" si="758"/>
        <v>0</v>
      </c>
      <c r="Q2469" s="7">
        <f t="shared" si="762"/>
        <v>4038515.850000002</v>
      </c>
      <c r="R2469" s="44" t="str">
        <f>VLOOKUP(F2469,'Set up'!$A$2:$E$64,5,FALSE)</f>
        <v>Trsf</v>
      </c>
      <c r="S2469" s="1" t="s">
        <v>2815</v>
      </c>
    </row>
    <row r="2470" spans="1:19" ht="15" customHeight="1" x14ac:dyDescent="0.35">
      <c r="A2470" s="4">
        <v>45281</v>
      </c>
      <c r="B2470" s="5">
        <f t="shared" si="750"/>
        <v>12</v>
      </c>
      <c r="C2470" s="5">
        <f t="shared" si="751"/>
        <v>2023</v>
      </c>
      <c r="D2470" s="88" t="s">
        <v>2204</v>
      </c>
      <c r="E2470" s="5" t="str">
        <f>VLOOKUP(F2470,'Set up'!$A$2:$C$64,2,FALSE)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up'!$A$2:$C$64,3,FALSE)</f>
        <v>Cash</v>
      </c>
      <c r="J2470" s="5">
        <f>VLOOKUP(F2470,'Set up'!$A$2:$D$64,4,FALSE)</f>
        <v>0</v>
      </c>
      <c r="K2470" s="4">
        <f t="shared" si="752"/>
        <v>45281</v>
      </c>
      <c r="L2470" s="5">
        <f t="shared" si="753"/>
        <v>12</v>
      </c>
      <c r="M2470" s="5">
        <f t="shared" si="754"/>
        <v>2023</v>
      </c>
      <c r="N2470" s="96">
        <v>1404</v>
      </c>
      <c r="O2470" s="6">
        <f t="shared" si="763"/>
        <v>-1404</v>
      </c>
      <c r="P2470" s="6">
        <f t="shared" si="758"/>
        <v>0</v>
      </c>
      <c r="Q2470" s="7">
        <f t="shared" si="762"/>
        <v>4039919.850000002</v>
      </c>
      <c r="R2470" s="44" t="str">
        <f>VLOOKUP(F2470,'Set up'!$A$2:$E$64,5,FALSE)</f>
        <v>Trsf</v>
      </c>
      <c r="S2470" s="1" t="s">
        <v>2813</v>
      </c>
    </row>
    <row r="2471" spans="1:19" ht="15" customHeight="1" x14ac:dyDescent="0.35">
      <c r="A2471" s="4">
        <v>45281</v>
      </c>
      <c r="B2471" s="5">
        <f t="shared" si="750"/>
        <v>12</v>
      </c>
      <c r="C2471" s="5">
        <f t="shared" si="751"/>
        <v>2023</v>
      </c>
      <c r="D2471" s="88" t="s">
        <v>2204</v>
      </c>
      <c r="E2471" s="5" t="str">
        <f>VLOOKUP(F2471,'Set up'!$A$2:$C$64,2,FALSE)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up'!$A$2:$C$64,3,FALSE)</f>
        <v>Cash</v>
      </c>
      <c r="J2471" s="5">
        <f>VLOOKUP(F2471,'Set up'!$A$2:$D$64,4,FALSE)</f>
        <v>0</v>
      </c>
      <c r="K2471" s="4">
        <f t="shared" si="752"/>
        <v>45281</v>
      </c>
      <c r="L2471" s="5">
        <f t="shared" si="753"/>
        <v>12</v>
      </c>
      <c r="M2471" s="5">
        <f t="shared" si="754"/>
        <v>2023</v>
      </c>
      <c r="N2471" s="96">
        <v>380</v>
      </c>
      <c r="O2471" s="6">
        <f t="shared" si="763"/>
        <v>-380</v>
      </c>
      <c r="P2471" s="6">
        <f t="shared" si="758"/>
        <v>0</v>
      </c>
      <c r="Q2471" s="7">
        <f t="shared" si="762"/>
        <v>4040299.850000002</v>
      </c>
      <c r="R2471" s="44" t="str">
        <f>VLOOKUP(F2471,'Set up'!$A$2:$E$64,5,FALSE)</f>
        <v>Trsf</v>
      </c>
      <c r="S2471" s="1" t="s">
        <v>2814</v>
      </c>
    </row>
    <row r="2472" spans="1:19" ht="15" customHeight="1" x14ac:dyDescent="0.35">
      <c r="A2472" s="4">
        <v>45281</v>
      </c>
      <c r="B2472" s="5">
        <f t="shared" si="750"/>
        <v>12</v>
      </c>
      <c r="C2472" s="5">
        <f t="shared" si="751"/>
        <v>2023</v>
      </c>
      <c r="D2472" s="88" t="s">
        <v>2204</v>
      </c>
      <c r="E2472" s="5" t="str">
        <f>VLOOKUP(F2472,'Set up'!$A$2:$C$64,2,FALSE)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up'!$A$2:$C$64,3,FALSE)</f>
        <v>Cash</v>
      </c>
      <c r="J2472" s="5">
        <f>VLOOKUP(F2472,'Set up'!$A$2:$D$64,4,FALSE)</f>
        <v>0</v>
      </c>
      <c r="K2472" s="4">
        <f t="shared" si="752"/>
        <v>45281</v>
      </c>
      <c r="L2472" s="5">
        <f t="shared" si="753"/>
        <v>12</v>
      </c>
      <c r="M2472" s="5">
        <f t="shared" si="754"/>
        <v>2023</v>
      </c>
      <c r="N2472" s="96">
        <v>1000</v>
      </c>
      <c r="O2472" s="6">
        <f t="shared" si="763"/>
        <v>-1000</v>
      </c>
      <c r="P2472" s="6">
        <f t="shared" si="758"/>
        <v>0</v>
      </c>
      <c r="Q2472" s="7">
        <f t="shared" si="762"/>
        <v>4041299.850000002</v>
      </c>
      <c r="R2472" s="44" t="str">
        <f>VLOOKUP(F2472,'Set up'!$A$2:$E$64,5,FALSE)</f>
        <v>Trsf</v>
      </c>
      <c r="S2472" s="1" t="s">
        <v>2809</v>
      </c>
    </row>
    <row r="2473" spans="1:19" ht="15" customHeight="1" x14ac:dyDescent="0.35">
      <c r="A2473" s="4">
        <v>45281</v>
      </c>
      <c r="B2473" s="5">
        <f t="shared" si="750"/>
        <v>12</v>
      </c>
      <c r="C2473" s="5">
        <f t="shared" si="751"/>
        <v>2023</v>
      </c>
      <c r="D2473" s="88" t="s">
        <v>2205</v>
      </c>
      <c r="E2473" s="5" t="str">
        <f>VLOOKUP(F2473,'Set up'!$A$2:$C$64,2,FALSE)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up'!$A$2:$C$64,3,FALSE)</f>
        <v>Cash</v>
      </c>
      <c r="J2473" s="5">
        <f>VLOOKUP(F2473,'Set up'!$A$2:$D$64,4,FALSE)</f>
        <v>0</v>
      </c>
      <c r="K2473" s="4">
        <f t="shared" si="752"/>
        <v>45281</v>
      </c>
      <c r="L2473" s="5">
        <f t="shared" si="753"/>
        <v>12</v>
      </c>
      <c r="M2473" s="5">
        <f t="shared" si="754"/>
        <v>2023</v>
      </c>
      <c r="N2473" s="96">
        <v>110</v>
      </c>
      <c r="O2473" s="6">
        <f t="shared" ref="O2473:O2480" si="764">-N2473</f>
        <v>-110</v>
      </c>
      <c r="P2473" s="6">
        <f t="shared" si="758"/>
        <v>0</v>
      </c>
      <c r="Q2473" s="7">
        <f t="shared" si="762"/>
        <v>4041409.850000002</v>
      </c>
      <c r="R2473" s="44" t="str">
        <f>VLOOKUP(F2473,'Set up'!$A$2:$E$64,5,FALSE)</f>
        <v>Trsf</v>
      </c>
      <c r="S2473" s="1" t="s">
        <v>2256</v>
      </c>
    </row>
    <row r="2474" spans="1:19" ht="15" customHeight="1" x14ac:dyDescent="0.35">
      <c r="A2474" s="4">
        <v>45281</v>
      </c>
      <c r="B2474" s="5">
        <f t="shared" si="750"/>
        <v>12</v>
      </c>
      <c r="C2474" s="5">
        <f t="shared" si="751"/>
        <v>2023</v>
      </c>
      <c r="D2474" s="88" t="s">
        <v>2205</v>
      </c>
      <c r="E2474" s="5" t="str">
        <f>VLOOKUP(F2474,'Set up'!$A$2:$C$64,2,FALSE)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up'!$A$2:$C$64,3,FALSE)</f>
        <v>Cash</v>
      </c>
      <c r="J2474" s="5">
        <f>VLOOKUP(F2474,'Set up'!$A$2:$D$64,4,FALSE)</f>
        <v>0</v>
      </c>
      <c r="K2474" s="4">
        <f t="shared" si="752"/>
        <v>45281</v>
      </c>
      <c r="L2474" s="5">
        <f t="shared" si="753"/>
        <v>12</v>
      </c>
      <c r="M2474" s="5">
        <f t="shared" si="754"/>
        <v>2023</v>
      </c>
      <c r="N2474" s="96">
        <v>62.5</v>
      </c>
      <c r="O2474" s="6">
        <f t="shared" si="764"/>
        <v>-62.5</v>
      </c>
      <c r="P2474" s="6">
        <f t="shared" si="758"/>
        <v>0</v>
      </c>
      <c r="Q2474" s="7">
        <f t="shared" si="762"/>
        <v>4041472.350000002</v>
      </c>
      <c r="R2474" s="44" t="str">
        <f>VLOOKUP(F2474,'Set up'!$A$2:$E$64,5,FALSE)</f>
        <v>Trsf</v>
      </c>
      <c r="S2474" s="1" t="s">
        <v>2256</v>
      </c>
    </row>
    <row r="2475" spans="1:19" ht="15" customHeight="1" x14ac:dyDescent="0.35">
      <c r="A2475" s="4">
        <v>45281</v>
      </c>
      <c r="B2475" s="5">
        <f t="shared" si="750"/>
        <v>12</v>
      </c>
      <c r="C2475" s="5">
        <f t="shared" si="751"/>
        <v>2023</v>
      </c>
      <c r="D2475" s="88" t="s">
        <v>2205</v>
      </c>
      <c r="E2475" s="5" t="str">
        <f>VLOOKUP(F2475,'Set up'!$A$2:$C$64,2,FALSE)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up'!$A$2:$C$64,3,FALSE)</f>
        <v>Cash</v>
      </c>
      <c r="J2475" s="5">
        <f>VLOOKUP(F2475,'Set up'!$A$2:$D$64,4,FALSE)</f>
        <v>0</v>
      </c>
      <c r="K2475" s="4">
        <f t="shared" si="752"/>
        <v>45281</v>
      </c>
      <c r="L2475" s="5">
        <f t="shared" si="753"/>
        <v>12</v>
      </c>
      <c r="M2475" s="5">
        <f t="shared" si="754"/>
        <v>2023</v>
      </c>
      <c r="N2475" s="96">
        <v>283.8</v>
      </c>
      <c r="O2475" s="6">
        <f t="shared" si="764"/>
        <v>-283.8</v>
      </c>
      <c r="P2475" s="6">
        <f t="shared" si="758"/>
        <v>0</v>
      </c>
      <c r="Q2475" s="7">
        <f t="shared" si="762"/>
        <v>4041756.1500000018</v>
      </c>
      <c r="R2475" s="44" t="str">
        <f>VLOOKUP(F2475,'Set up'!$A$2:$E$64,5,FALSE)</f>
        <v>Trsf</v>
      </c>
      <c r="S2475" s="1" t="s">
        <v>2256</v>
      </c>
    </row>
    <row r="2476" spans="1:19" ht="15" customHeight="1" x14ac:dyDescent="0.35">
      <c r="A2476" s="4">
        <v>45281</v>
      </c>
      <c r="B2476" s="5">
        <f t="shared" si="750"/>
        <v>12</v>
      </c>
      <c r="C2476" s="5">
        <f t="shared" si="751"/>
        <v>2023</v>
      </c>
      <c r="D2476" s="88" t="s">
        <v>2205</v>
      </c>
      <c r="E2476" s="5" t="str">
        <f>VLOOKUP(F2476,'Set up'!$A$2:$C$64,2,FALSE)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up'!$A$2:$C$64,3,FALSE)</f>
        <v>Cash</v>
      </c>
      <c r="J2476" s="5">
        <f>VLOOKUP(F2476,'Set up'!$A$2:$D$64,4,FALSE)</f>
        <v>0</v>
      </c>
      <c r="K2476" s="4">
        <f t="shared" si="752"/>
        <v>45281</v>
      </c>
      <c r="L2476" s="5">
        <f t="shared" si="753"/>
        <v>12</v>
      </c>
      <c r="M2476" s="5">
        <f t="shared" si="754"/>
        <v>2023</v>
      </c>
      <c r="N2476" s="96">
        <v>315</v>
      </c>
      <c r="O2476" s="6">
        <f t="shared" si="764"/>
        <v>-315</v>
      </c>
      <c r="P2476" s="6">
        <f t="shared" si="758"/>
        <v>0</v>
      </c>
      <c r="Q2476" s="7">
        <f t="shared" si="762"/>
        <v>4042071.1500000018</v>
      </c>
      <c r="R2476" s="44" t="str">
        <f>VLOOKUP(F2476,'Set up'!$A$2:$E$64,5,FALSE)</f>
        <v>Trsf</v>
      </c>
      <c r="S2476" s="1" t="s">
        <v>2256</v>
      </c>
    </row>
    <row r="2477" spans="1:19" ht="15" customHeight="1" x14ac:dyDescent="0.35">
      <c r="A2477" s="4">
        <v>45281</v>
      </c>
      <c r="B2477" s="5">
        <f t="shared" si="750"/>
        <v>12</v>
      </c>
      <c r="C2477" s="5">
        <f t="shared" si="751"/>
        <v>2023</v>
      </c>
      <c r="D2477" s="88" t="s">
        <v>2206</v>
      </c>
      <c r="E2477" s="5" t="str">
        <f>VLOOKUP(F2477,'Set up'!$A$2:$C$64,2,FALSE)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up'!$A$2:$C$64,3,FALSE)</f>
        <v>Cash</v>
      </c>
      <c r="J2477" s="5">
        <f>VLOOKUP(F2477,'Set up'!$A$2:$D$64,4,FALSE)</f>
        <v>0</v>
      </c>
      <c r="K2477" s="4">
        <f t="shared" si="752"/>
        <v>45281</v>
      </c>
      <c r="L2477" s="5">
        <f t="shared" si="753"/>
        <v>12</v>
      </c>
      <c r="M2477" s="5">
        <f t="shared" si="754"/>
        <v>2023</v>
      </c>
      <c r="N2477" s="96">
        <v>3476</v>
      </c>
      <c r="O2477" s="6">
        <f t="shared" si="764"/>
        <v>-3476</v>
      </c>
      <c r="P2477" s="6">
        <f t="shared" si="758"/>
        <v>0</v>
      </c>
      <c r="Q2477" s="7">
        <f t="shared" si="762"/>
        <v>4045547.1500000018</v>
      </c>
      <c r="R2477" s="44" t="str">
        <f>VLOOKUP(F2477,'Set up'!$A$2:$E$64,5,FALSE)</f>
        <v>Trsf</v>
      </c>
      <c r="S2477" s="1" t="s">
        <v>2251</v>
      </c>
    </row>
    <row r="2478" spans="1:19" ht="15" customHeight="1" x14ac:dyDescent="0.35">
      <c r="A2478" s="4">
        <v>45281</v>
      </c>
      <c r="B2478" s="5">
        <f t="shared" si="750"/>
        <v>12</v>
      </c>
      <c r="C2478" s="5">
        <f t="shared" si="751"/>
        <v>2023</v>
      </c>
      <c r="D2478" s="88" t="s">
        <v>2206</v>
      </c>
      <c r="E2478" s="5" t="str">
        <f>VLOOKUP(F2478,'Set up'!$A$2:$C$64,2,FALSE)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up'!$A$2:$C$64,3,FALSE)</f>
        <v>Cash</v>
      </c>
      <c r="J2478" s="5">
        <f>VLOOKUP(F2478,'Set up'!$A$2:$D$64,4,FALSE)</f>
        <v>0</v>
      </c>
      <c r="K2478" s="4">
        <f t="shared" si="752"/>
        <v>45281</v>
      </c>
      <c r="L2478" s="5">
        <f t="shared" si="753"/>
        <v>12</v>
      </c>
      <c r="M2478" s="5">
        <f t="shared" si="754"/>
        <v>2023</v>
      </c>
      <c r="N2478" s="96">
        <v>432</v>
      </c>
      <c r="O2478" s="6">
        <f t="shared" si="764"/>
        <v>-432</v>
      </c>
      <c r="P2478" s="6">
        <f t="shared" si="758"/>
        <v>0</v>
      </c>
      <c r="Q2478" s="7">
        <f t="shared" si="762"/>
        <v>4045979.1500000018</v>
      </c>
      <c r="R2478" s="44" t="str">
        <f>VLOOKUP(F2478,'Set up'!$A$2:$E$64,5,FALSE)</f>
        <v>Trsf</v>
      </c>
      <c r="S2478" s="1" t="s">
        <v>2251</v>
      </c>
    </row>
    <row r="2479" spans="1:19" ht="15" customHeight="1" x14ac:dyDescent="0.35">
      <c r="A2479" s="4">
        <v>45281</v>
      </c>
      <c r="B2479" s="5">
        <f t="shared" si="750"/>
        <v>12</v>
      </c>
      <c r="C2479" s="5">
        <f t="shared" si="751"/>
        <v>2023</v>
      </c>
      <c r="D2479" s="88" t="s">
        <v>2206</v>
      </c>
      <c r="E2479" s="5" t="str">
        <f>VLOOKUP(F2479,'Set up'!$A$2:$C$64,2,FALSE)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up'!$A$2:$C$64,3,FALSE)</f>
        <v>Cash</v>
      </c>
      <c r="J2479" s="5">
        <f>VLOOKUP(F2479,'Set up'!$A$2:$D$64,4,FALSE)</f>
        <v>0</v>
      </c>
      <c r="K2479" s="4">
        <f t="shared" si="752"/>
        <v>45281</v>
      </c>
      <c r="L2479" s="5">
        <f t="shared" si="753"/>
        <v>12</v>
      </c>
      <c r="M2479" s="5">
        <f t="shared" si="754"/>
        <v>2023</v>
      </c>
      <c r="N2479" s="96">
        <v>600</v>
      </c>
      <c r="O2479" s="6">
        <f t="shared" si="764"/>
        <v>-600</v>
      </c>
      <c r="P2479" s="6">
        <f t="shared" si="758"/>
        <v>0</v>
      </c>
      <c r="Q2479" s="7">
        <f t="shared" si="762"/>
        <v>4046579.1500000018</v>
      </c>
      <c r="R2479" s="44" t="str">
        <f>VLOOKUP(F2479,'Set up'!$A$2:$E$64,5,FALSE)</f>
        <v>Trsf</v>
      </c>
      <c r="S2479" s="1" t="s">
        <v>2251</v>
      </c>
    </row>
    <row r="2480" spans="1:19" ht="15" customHeight="1" x14ac:dyDescent="0.35">
      <c r="A2480" s="4">
        <v>45281</v>
      </c>
      <c r="B2480" s="5">
        <f t="shared" si="750"/>
        <v>12</v>
      </c>
      <c r="C2480" s="5">
        <f t="shared" si="751"/>
        <v>2023</v>
      </c>
      <c r="D2480" s="88" t="s">
        <v>2206</v>
      </c>
      <c r="E2480" s="5" t="str">
        <f>VLOOKUP(F2480,'Set up'!$A$2:$C$64,2,FALSE)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up'!$A$2:$C$64,3,FALSE)</f>
        <v>Cash</v>
      </c>
      <c r="J2480" s="5">
        <f>VLOOKUP(F2480,'Set up'!$A$2:$D$64,4,FALSE)</f>
        <v>0</v>
      </c>
      <c r="K2480" s="4">
        <f t="shared" si="752"/>
        <v>45281</v>
      </c>
      <c r="L2480" s="5">
        <f t="shared" si="753"/>
        <v>12</v>
      </c>
      <c r="M2480" s="5">
        <f t="shared" si="754"/>
        <v>2023</v>
      </c>
      <c r="N2480" s="96">
        <v>220</v>
      </c>
      <c r="O2480" s="6">
        <f t="shared" si="764"/>
        <v>-220</v>
      </c>
      <c r="P2480" s="6">
        <f t="shared" si="758"/>
        <v>0</v>
      </c>
      <c r="Q2480" s="7">
        <f t="shared" si="762"/>
        <v>4046799.1500000018</v>
      </c>
      <c r="R2480" s="44" t="str">
        <f>VLOOKUP(F2480,'Set up'!$A$2:$E$64,5,FALSE)</f>
        <v>Trsf</v>
      </c>
      <c r="S2480" s="1" t="s">
        <v>2251</v>
      </c>
    </row>
    <row r="2481" spans="1:19" ht="15" customHeight="1" x14ac:dyDescent="0.35">
      <c r="A2481" s="4">
        <v>45282</v>
      </c>
      <c r="B2481" s="5">
        <f t="shared" si="750"/>
        <v>12</v>
      </c>
      <c r="C2481" s="5">
        <f t="shared" si="751"/>
        <v>2023</v>
      </c>
      <c r="D2481" s="88" t="s">
        <v>2207</v>
      </c>
      <c r="E2481" s="5" t="str">
        <f>VLOOKUP(F2481,'Set up'!$A$2:$C$64,2,FALSE)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up'!$A$2:$C$64,3,FALSE)</f>
        <v>Cash</v>
      </c>
      <c r="J2481" s="5">
        <f>VLOOKUP(F2481,'Set up'!$A$2:$D$64,4,FALSE)</f>
        <v>0</v>
      </c>
      <c r="K2481" s="4">
        <f t="shared" si="752"/>
        <v>45282</v>
      </c>
      <c r="L2481" s="5">
        <f t="shared" si="753"/>
        <v>12</v>
      </c>
      <c r="M2481" s="5">
        <f t="shared" si="754"/>
        <v>2023</v>
      </c>
      <c r="N2481" s="96">
        <v>175</v>
      </c>
      <c r="O2481" s="6">
        <f t="shared" ref="O2481" si="765">-N2481</f>
        <v>-175</v>
      </c>
      <c r="P2481" s="6">
        <f t="shared" si="758"/>
        <v>0</v>
      </c>
      <c r="Q2481" s="7">
        <f t="shared" si="762"/>
        <v>4046974.1500000018</v>
      </c>
      <c r="R2481" s="44" t="str">
        <f>VLOOKUP(F2481,'Set up'!$A$2:$E$64,5,FALSE)</f>
        <v>Trsf</v>
      </c>
      <c r="S2481" s="1" t="s">
        <v>2257</v>
      </c>
    </row>
    <row r="2482" spans="1:19" ht="15" customHeight="1" x14ac:dyDescent="0.35">
      <c r="A2482" s="4">
        <v>45282</v>
      </c>
      <c r="B2482" s="5">
        <f t="shared" si="750"/>
        <v>12</v>
      </c>
      <c r="C2482" s="5">
        <f t="shared" si="751"/>
        <v>2023</v>
      </c>
      <c r="D2482" s="88" t="s">
        <v>2208</v>
      </c>
      <c r="E2482" s="5" t="str">
        <f>VLOOKUP(F2482,'Set up'!$A$2:$C$64,2,FALSE)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up'!$A$2:$C$64,3,FALSE)</f>
        <v>Cash</v>
      </c>
      <c r="J2482" s="5">
        <f>VLOOKUP(F2482,'Set up'!$A$2:$D$64,4,FALSE)</f>
        <v>0</v>
      </c>
      <c r="K2482" s="4">
        <f t="shared" si="752"/>
        <v>45282</v>
      </c>
      <c r="L2482" s="5">
        <f t="shared" si="753"/>
        <v>12</v>
      </c>
      <c r="M2482" s="5">
        <f t="shared" si="754"/>
        <v>2023</v>
      </c>
      <c r="N2482" s="96">
        <v>1738</v>
      </c>
      <c r="P2482" s="6">
        <f t="shared" si="758"/>
        <v>1738</v>
      </c>
      <c r="Q2482" s="7">
        <f t="shared" si="762"/>
        <v>4048712.1500000018</v>
      </c>
      <c r="R2482" s="44" t="str">
        <f>VLOOKUP(F2482,'Set up'!$A$2:$E$64,5,FALSE)</f>
        <v>PD Chq</v>
      </c>
    </row>
    <row r="2483" spans="1:19" ht="15" customHeight="1" x14ac:dyDescent="0.35">
      <c r="A2483" s="4">
        <v>45282</v>
      </c>
      <c r="B2483" s="5">
        <f t="shared" si="750"/>
        <v>12</v>
      </c>
      <c r="C2483" s="5">
        <f t="shared" si="751"/>
        <v>2023</v>
      </c>
      <c r="D2483" s="88" t="s">
        <v>2208</v>
      </c>
      <c r="E2483" s="5" t="str">
        <f>VLOOKUP(F2483,'Set up'!$A$2:$C$64,2,FALSE)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up'!$A$2:$C$64,3,FALSE)</f>
        <v>Cash</v>
      </c>
      <c r="J2483" s="5">
        <f>VLOOKUP(F2483,'Set up'!$A$2:$D$64,4,FALSE)</f>
        <v>0</v>
      </c>
      <c r="K2483" s="4">
        <f t="shared" si="752"/>
        <v>45282</v>
      </c>
      <c r="L2483" s="5">
        <f t="shared" si="753"/>
        <v>12</v>
      </c>
      <c r="M2483" s="5">
        <f t="shared" si="754"/>
        <v>2023</v>
      </c>
      <c r="N2483" s="96">
        <v>95</v>
      </c>
      <c r="P2483" s="6">
        <f t="shared" si="758"/>
        <v>95</v>
      </c>
      <c r="Q2483" s="7">
        <f t="shared" si="762"/>
        <v>4048807.1500000018</v>
      </c>
      <c r="R2483" s="44" t="str">
        <f>VLOOKUP(F2483,'Set up'!$A$2:$E$64,5,FALSE)</f>
        <v>PD Chq</v>
      </c>
    </row>
    <row r="2484" spans="1:19" ht="15" customHeight="1" x14ac:dyDescent="0.35">
      <c r="A2484" s="4">
        <v>45282</v>
      </c>
      <c r="B2484" s="5">
        <f t="shared" si="750"/>
        <v>12</v>
      </c>
      <c r="C2484" s="5">
        <f t="shared" si="751"/>
        <v>2023</v>
      </c>
      <c r="D2484" s="88" t="s">
        <v>2208</v>
      </c>
      <c r="E2484" s="5" t="str">
        <f>VLOOKUP(F2484,'Set up'!$A$2:$C$64,2,FALSE)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up'!$A$2:$C$64,3,FALSE)</f>
        <v>Cash</v>
      </c>
      <c r="J2484" s="5">
        <f>VLOOKUP(F2484,'Set up'!$A$2:$D$64,4,FALSE)</f>
        <v>0</v>
      </c>
      <c r="K2484" s="4">
        <f t="shared" si="752"/>
        <v>45282</v>
      </c>
      <c r="L2484" s="5">
        <f t="shared" si="753"/>
        <v>12</v>
      </c>
      <c r="M2484" s="5">
        <f t="shared" si="754"/>
        <v>2023</v>
      </c>
      <c r="N2484" s="96">
        <v>312.5</v>
      </c>
      <c r="P2484" s="6">
        <f t="shared" si="758"/>
        <v>312.5</v>
      </c>
      <c r="Q2484" s="7">
        <f t="shared" si="762"/>
        <v>4049119.6500000018</v>
      </c>
      <c r="R2484" s="44" t="str">
        <f>VLOOKUP(F2484,'Set up'!$A$2:$E$64,5,FALSE)</f>
        <v>PD Chq</v>
      </c>
    </row>
    <row r="2485" spans="1:19" ht="15" customHeight="1" x14ac:dyDescent="0.35">
      <c r="A2485" s="4">
        <v>45287</v>
      </c>
      <c r="B2485" s="5">
        <f t="shared" si="750"/>
        <v>12</v>
      </c>
      <c r="C2485" s="5">
        <f t="shared" si="751"/>
        <v>2023</v>
      </c>
      <c r="D2485" s="88" t="s">
        <v>2209</v>
      </c>
      <c r="E2485" s="5" t="str">
        <f>VLOOKUP(F2485,'Set up'!$A$2:$C$64,2,FALSE)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up'!$A$2:$C$64,3,FALSE)</f>
        <v>Cash</v>
      </c>
      <c r="J2485" s="5">
        <f>VLOOKUP(F2485,'Set up'!$A$2:$D$64,4,FALSE)</f>
        <v>0</v>
      </c>
      <c r="K2485" s="4">
        <f t="shared" si="752"/>
        <v>45287</v>
      </c>
      <c r="L2485" s="5">
        <f t="shared" si="753"/>
        <v>12</v>
      </c>
      <c r="M2485" s="5">
        <f t="shared" si="754"/>
        <v>2023</v>
      </c>
      <c r="N2485" s="96">
        <v>312.5</v>
      </c>
      <c r="O2485" s="6">
        <f>-N2485</f>
        <v>-312.5</v>
      </c>
      <c r="P2485" s="6">
        <f t="shared" si="758"/>
        <v>0</v>
      </c>
      <c r="Q2485" s="7">
        <f t="shared" si="762"/>
        <v>4049432.1500000018</v>
      </c>
      <c r="R2485" s="44" t="str">
        <f>VLOOKUP(F2485,'Set up'!$A$2:$E$64,5,FALSE)</f>
        <v>Trsf</v>
      </c>
      <c r="S2485" s="1" t="s">
        <v>2816</v>
      </c>
    </row>
    <row r="2486" spans="1:19" ht="15" customHeight="1" x14ac:dyDescent="0.35">
      <c r="A2486" s="4">
        <v>45287</v>
      </c>
      <c r="B2486" s="5">
        <f t="shared" si="750"/>
        <v>12</v>
      </c>
      <c r="C2486" s="5">
        <f t="shared" si="751"/>
        <v>2023</v>
      </c>
      <c r="D2486" s="88" t="s">
        <v>2210</v>
      </c>
      <c r="E2486" s="5" t="str">
        <f>VLOOKUP(F2486,'Set up'!$A$2:$C$64,2,FALSE)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up'!$A$2:$C$64,3,FALSE)</f>
        <v>Cash</v>
      </c>
      <c r="J2486" s="5">
        <f>VLOOKUP(F2486,'Set up'!$A$2:$D$64,4,FALSE)</f>
        <v>0</v>
      </c>
      <c r="K2486" s="4">
        <f t="shared" si="752"/>
        <v>45287</v>
      </c>
      <c r="L2486" s="5">
        <f t="shared" si="753"/>
        <v>12</v>
      </c>
      <c r="M2486" s="5">
        <f t="shared" si="754"/>
        <v>2023</v>
      </c>
      <c r="N2486" s="96">
        <v>8030</v>
      </c>
      <c r="O2486" s="6">
        <f>-N2486</f>
        <v>-8030</v>
      </c>
      <c r="P2486" s="6">
        <f t="shared" si="758"/>
        <v>0</v>
      </c>
      <c r="Q2486" s="7">
        <f t="shared" si="762"/>
        <v>4057462.1500000018</v>
      </c>
      <c r="R2486" s="44" t="str">
        <f>VLOOKUP(F2486,'Set up'!$A$2:$E$64,5,FALSE)</f>
        <v>Trsf</v>
      </c>
      <c r="S2486" s="1" t="s">
        <v>2817</v>
      </c>
    </row>
    <row r="2487" spans="1:19" ht="15" customHeight="1" x14ac:dyDescent="0.35">
      <c r="A2487" s="4">
        <v>45287</v>
      </c>
      <c r="B2487" s="5">
        <f t="shared" si="750"/>
        <v>12</v>
      </c>
      <c r="C2487" s="5">
        <f t="shared" si="751"/>
        <v>2023</v>
      </c>
      <c r="D2487" s="88" t="s">
        <v>2210</v>
      </c>
      <c r="E2487" s="5" t="str">
        <f>VLOOKUP(F2487,'Set up'!$A$2:$C$64,2,FALSE)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up'!$A$2:$C$64,3,FALSE)</f>
        <v>Cash</v>
      </c>
      <c r="J2487" s="5">
        <f>VLOOKUP(F2487,'Set up'!$A$2:$D$64,4,FALSE)</f>
        <v>0</v>
      </c>
      <c r="K2487" s="4">
        <f t="shared" si="752"/>
        <v>45287</v>
      </c>
      <c r="L2487" s="5">
        <f t="shared" si="753"/>
        <v>12</v>
      </c>
      <c r="M2487" s="5">
        <f t="shared" si="754"/>
        <v>2023</v>
      </c>
      <c r="N2487" s="96">
        <v>1914</v>
      </c>
      <c r="O2487" s="6">
        <f>-1401-513</f>
        <v>-1914</v>
      </c>
      <c r="P2487" s="6">
        <f t="shared" si="758"/>
        <v>0</v>
      </c>
      <c r="Q2487" s="7">
        <f t="shared" si="762"/>
        <v>4059376.1500000018</v>
      </c>
      <c r="R2487" s="44" t="str">
        <f>VLOOKUP(F2487,'Set up'!$A$2:$E$64,5,FALSE)</f>
        <v>Trsf</v>
      </c>
      <c r="S2487" s="1" t="s">
        <v>2818</v>
      </c>
    </row>
    <row r="2488" spans="1:19" ht="15" customHeight="1" x14ac:dyDescent="0.35">
      <c r="A2488" s="4">
        <v>45287</v>
      </c>
      <c r="B2488" s="5">
        <f t="shared" si="750"/>
        <v>12</v>
      </c>
      <c r="C2488" s="5">
        <f t="shared" si="751"/>
        <v>2023</v>
      </c>
      <c r="D2488" s="88" t="s">
        <v>2210</v>
      </c>
      <c r="E2488" s="5" t="str">
        <f>VLOOKUP(F2488,'Set up'!$A$2:$C$64,2,FALSE)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up'!$A$2:$C$64,3,FALSE)</f>
        <v>Cash</v>
      </c>
      <c r="J2488" s="5">
        <f>VLOOKUP(F2488,'Set up'!$A$2:$D$64,4,FALSE)</f>
        <v>0</v>
      </c>
      <c r="K2488" s="4">
        <f t="shared" si="752"/>
        <v>45287</v>
      </c>
      <c r="L2488" s="5">
        <f t="shared" si="753"/>
        <v>12</v>
      </c>
      <c r="M2488" s="5">
        <f t="shared" si="754"/>
        <v>2023</v>
      </c>
      <c r="N2488" s="96">
        <v>1404</v>
      </c>
      <c r="O2488" s="6">
        <f>-N2488</f>
        <v>-1404</v>
      </c>
      <c r="P2488" s="6">
        <f t="shared" si="758"/>
        <v>0</v>
      </c>
      <c r="Q2488" s="7">
        <f t="shared" si="762"/>
        <v>4060780.1500000018</v>
      </c>
      <c r="R2488" s="44" t="str">
        <f>VLOOKUP(F2488,'Set up'!$A$2:$E$64,5,FALSE)</f>
        <v>Trsf</v>
      </c>
      <c r="S2488" s="1" t="s">
        <v>2819</v>
      </c>
    </row>
    <row r="2489" spans="1:19" ht="15" customHeight="1" x14ac:dyDescent="0.35">
      <c r="A2489" s="4">
        <v>45287</v>
      </c>
      <c r="B2489" s="5">
        <f t="shared" si="750"/>
        <v>12</v>
      </c>
      <c r="C2489" s="5">
        <f t="shared" si="751"/>
        <v>2023</v>
      </c>
      <c r="D2489" s="88" t="s">
        <v>2210</v>
      </c>
      <c r="E2489" s="5" t="str">
        <f>VLOOKUP(F2489,'Set up'!$A$2:$C$64,2,FALSE)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up'!$A$2:$C$64,3,FALSE)</f>
        <v>Cash</v>
      </c>
      <c r="J2489" s="5">
        <f>VLOOKUP(F2489,'Set up'!$A$2:$D$64,4,FALSE)</f>
        <v>0</v>
      </c>
      <c r="K2489" s="4">
        <f t="shared" si="752"/>
        <v>45287</v>
      </c>
      <c r="L2489" s="5">
        <f t="shared" si="753"/>
        <v>12</v>
      </c>
      <c r="M2489" s="5">
        <f t="shared" si="754"/>
        <v>2023</v>
      </c>
      <c r="N2489" s="96">
        <v>1000</v>
      </c>
      <c r="O2489" s="6">
        <f>-N2489</f>
        <v>-1000</v>
      </c>
      <c r="P2489" s="6">
        <f t="shared" si="758"/>
        <v>0</v>
      </c>
      <c r="Q2489" s="7">
        <f t="shared" si="762"/>
        <v>4061780.1500000018</v>
      </c>
      <c r="R2489" s="44" t="str">
        <f>VLOOKUP(F2489,'Set up'!$A$2:$E$64,5,FALSE)</f>
        <v>Trsf</v>
      </c>
      <c r="S2489" s="1" t="s">
        <v>2820</v>
      </c>
    </row>
    <row r="2490" spans="1:19" ht="15" customHeight="1" x14ac:dyDescent="0.35">
      <c r="A2490" s="4">
        <v>45290</v>
      </c>
      <c r="B2490" s="5">
        <f t="shared" si="750"/>
        <v>12</v>
      </c>
      <c r="C2490" s="5">
        <f t="shared" si="751"/>
        <v>2023</v>
      </c>
      <c r="D2490" s="88" t="s">
        <v>2211</v>
      </c>
      <c r="E2490" s="5" t="str">
        <f>VLOOKUP(F2490,'Set up'!$A$2:$C$64,2,FALSE)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up'!$A$2:$C$64,3,FALSE)</f>
        <v>Cash</v>
      </c>
      <c r="J2490" s="5">
        <f>VLOOKUP(F2490,'Set up'!$A$2:$D$64,4,FALSE)</f>
        <v>0</v>
      </c>
      <c r="K2490" s="4">
        <f t="shared" si="752"/>
        <v>45290</v>
      </c>
      <c r="L2490" s="5">
        <f t="shared" si="753"/>
        <v>12</v>
      </c>
      <c r="M2490" s="5">
        <f t="shared" si="754"/>
        <v>2023</v>
      </c>
      <c r="N2490" s="96">
        <v>625</v>
      </c>
      <c r="O2490" s="6">
        <f>-N2490</f>
        <v>-625</v>
      </c>
      <c r="P2490" s="6">
        <f t="shared" si="758"/>
        <v>0</v>
      </c>
      <c r="Q2490" s="7">
        <f t="shared" si="762"/>
        <v>4062405.1500000018</v>
      </c>
      <c r="R2490" s="44" t="str">
        <f>VLOOKUP(F2490,'Set up'!$A$2:$E$64,5,FALSE)</f>
        <v>Trsf</v>
      </c>
      <c r="S2490" s="1" t="s">
        <v>2821</v>
      </c>
    </row>
    <row r="2491" spans="1:19" ht="15" customHeight="1" x14ac:dyDescent="0.35">
      <c r="A2491" s="4">
        <v>45290</v>
      </c>
      <c r="B2491" s="5">
        <f t="shared" si="750"/>
        <v>12</v>
      </c>
      <c r="C2491" s="5">
        <f t="shared" si="751"/>
        <v>2023</v>
      </c>
      <c r="D2491" s="88" t="s">
        <v>2212</v>
      </c>
      <c r="E2491" s="5" t="str">
        <f>VLOOKUP(F2491,'Set up'!$A$2:$C$64,2,FALSE)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up'!$A$2:$C$64,3,FALSE)</f>
        <v>Cash</v>
      </c>
      <c r="J2491" s="5">
        <f>VLOOKUP(F2491,'Set up'!$A$2:$D$64,4,FALSE)</f>
        <v>0</v>
      </c>
      <c r="K2491" s="4">
        <f t="shared" si="752"/>
        <v>45290</v>
      </c>
      <c r="L2491" s="5">
        <f t="shared" si="753"/>
        <v>12</v>
      </c>
      <c r="M2491" s="5">
        <f t="shared" si="754"/>
        <v>2023</v>
      </c>
      <c r="N2491" s="96">
        <v>8030</v>
      </c>
      <c r="O2491" s="6">
        <f>-3458-4572</f>
        <v>-8030</v>
      </c>
      <c r="P2491" s="6">
        <f t="shared" si="758"/>
        <v>0</v>
      </c>
      <c r="Q2491" s="7">
        <f t="shared" si="762"/>
        <v>4070435.1500000018</v>
      </c>
      <c r="R2491" s="44" t="str">
        <f>VLOOKUP(F2491,'Set up'!$A$2:$E$64,5,FALSE)</f>
        <v>Trsf</v>
      </c>
      <c r="S2491" s="1" t="s">
        <v>2822</v>
      </c>
    </row>
    <row r="2492" spans="1:19" ht="15" customHeight="1" x14ac:dyDescent="0.35">
      <c r="A2492" s="4">
        <v>45290</v>
      </c>
      <c r="B2492" s="5">
        <f t="shared" si="750"/>
        <v>12</v>
      </c>
      <c r="C2492" s="5">
        <f t="shared" si="751"/>
        <v>2023</v>
      </c>
      <c r="D2492" s="88" t="s">
        <v>2212</v>
      </c>
      <c r="E2492" s="5" t="str">
        <f>VLOOKUP(F2492,'Set up'!$A$2:$C$64,2,FALSE)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up'!$A$2:$C$64,3,FALSE)</f>
        <v>Cash</v>
      </c>
      <c r="J2492" s="5">
        <f>VLOOKUP(F2492,'Set up'!$A$2:$D$64,4,FALSE)</f>
        <v>0</v>
      </c>
      <c r="K2492" s="4">
        <f t="shared" si="752"/>
        <v>45290</v>
      </c>
      <c r="L2492" s="5">
        <f t="shared" si="753"/>
        <v>12</v>
      </c>
      <c r="M2492" s="5">
        <f t="shared" si="754"/>
        <v>2023</v>
      </c>
      <c r="N2492" s="96">
        <v>2610</v>
      </c>
      <c r="O2492" s="6">
        <f>-N2492</f>
        <v>-2610</v>
      </c>
      <c r="P2492" s="6">
        <f t="shared" si="758"/>
        <v>0</v>
      </c>
      <c r="Q2492" s="7">
        <f t="shared" si="762"/>
        <v>4073045.1500000018</v>
      </c>
      <c r="R2492" s="44" t="str">
        <f>VLOOKUP(F2492,'Set up'!$A$2:$E$64,5,FALSE)</f>
        <v>Trsf</v>
      </c>
      <c r="S2492" s="1" t="s">
        <v>2794</v>
      </c>
    </row>
    <row r="2493" spans="1:19" ht="15" customHeight="1" x14ac:dyDescent="0.35">
      <c r="A2493" s="4">
        <v>45290</v>
      </c>
      <c r="B2493" s="5">
        <f t="shared" si="750"/>
        <v>12</v>
      </c>
      <c r="C2493" s="5">
        <f t="shared" si="751"/>
        <v>2023</v>
      </c>
      <c r="D2493" s="88" t="s">
        <v>2212</v>
      </c>
      <c r="E2493" s="5" t="str">
        <f>VLOOKUP(F2493,'Set up'!$A$2:$C$64,2,FALSE)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up'!$A$2:$C$64,3,FALSE)</f>
        <v>Cash</v>
      </c>
      <c r="J2493" s="5">
        <f>VLOOKUP(F2493,'Set up'!$A$2:$D$64,4,FALSE)</f>
        <v>0</v>
      </c>
      <c r="K2493" s="4">
        <f t="shared" si="752"/>
        <v>45290</v>
      </c>
      <c r="L2493" s="5">
        <f t="shared" si="753"/>
        <v>12</v>
      </c>
      <c r="M2493" s="5">
        <f t="shared" si="754"/>
        <v>2023</v>
      </c>
      <c r="N2493" s="96">
        <v>2106</v>
      </c>
      <c r="O2493" s="6">
        <f>-N2493</f>
        <v>-2106</v>
      </c>
      <c r="P2493" s="6">
        <f t="shared" si="758"/>
        <v>0</v>
      </c>
      <c r="Q2493" s="7">
        <f t="shared" si="762"/>
        <v>4075151.1500000018</v>
      </c>
      <c r="R2493" s="44" t="str">
        <f>VLOOKUP(F2493,'Set up'!$A$2:$E$64,5,FALSE)</f>
        <v>Trsf</v>
      </c>
      <c r="S2493" s="1" t="s">
        <v>2795</v>
      </c>
    </row>
    <row r="2494" spans="1:19" ht="15" customHeight="1" x14ac:dyDescent="0.35">
      <c r="A2494" s="4">
        <v>45290</v>
      </c>
      <c r="B2494" s="5">
        <f t="shared" ref="B2494:B2504" si="766">MONTH(A2494)</f>
        <v>12</v>
      </c>
      <c r="C2494" s="5">
        <f t="shared" ref="C2494:C2504" si="767">YEAR(A2494)</f>
        <v>2023</v>
      </c>
      <c r="D2494" s="88" t="s">
        <v>2212</v>
      </c>
      <c r="E2494" s="5" t="str">
        <f>VLOOKUP(F2494,'Set up'!$A$2:$C$64,2,FALSE)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up'!$A$2:$C$64,3,FALSE)</f>
        <v>Cash</v>
      </c>
      <c r="J2494" s="5">
        <f>VLOOKUP(F2494,'Set up'!$A$2:$D$64,4,FALSE)</f>
        <v>0</v>
      </c>
      <c r="K2494" s="4">
        <f t="shared" si="752"/>
        <v>45290</v>
      </c>
      <c r="L2494" s="5">
        <f t="shared" si="753"/>
        <v>12</v>
      </c>
      <c r="M2494" s="5">
        <f t="shared" si="754"/>
        <v>2023</v>
      </c>
      <c r="N2494" s="96">
        <v>208</v>
      </c>
      <c r="O2494" s="6">
        <f>-N2494</f>
        <v>-208</v>
      </c>
      <c r="P2494" s="6">
        <f t="shared" si="758"/>
        <v>0</v>
      </c>
      <c r="Q2494" s="7">
        <f t="shared" si="762"/>
        <v>4075359.1500000018</v>
      </c>
      <c r="R2494" s="44" t="str">
        <f>VLOOKUP(F2494,'Set up'!$A$2:$E$64,5,FALSE)</f>
        <v>Trsf</v>
      </c>
      <c r="S2494" s="1" t="s">
        <v>2797</v>
      </c>
    </row>
    <row r="2495" spans="1:19" ht="15" customHeight="1" x14ac:dyDescent="0.35">
      <c r="A2495" s="4">
        <v>45290</v>
      </c>
      <c r="B2495" s="5">
        <f t="shared" si="766"/>
        <v>12</v>
      </c>
      <c r="C2495" s="5">
        <f t="shared" si="767"/>
        <v>2023</v>
      </c>
      <c r="D2495" s="88" t="s">
        <v>2212</v>
      </c>
      <c r="E2495" s="5" t="str">
        <f>VLOOKUP(F2495,'Set up'!$A$2:$C$64,2,FALSE)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up'!$A$2:$C$64,3,FALSE)</f>
        <v>Cash</v>
      </c>
      <c r="J2495" s="5">
        <f>VLOOKUP(F2495,'Set up'!$A$2:$D$64,4,FALSE)</f>
        <v>0</v>
      </c>
      <c r="K2495" s="4">
        <f t="shared" si="752"/>
        <v>45290</v>
      </c>
      <c r="L2495" s="5">
        <f t="shared" si="753"/>
        <v>12</v>
      </c>
      <c r="M2495" s="5">
        <f t="shared" si="754"/>
        <v>2023</v>
      </c>
      <c r="N2495" s="96">
        <v>380</v>
      </c>
      <c r="O2495" s="6">
        <f>-N2495</f>
        <v>-380</v>
      </c>
      <c r="P2495" s="6">
        <f t="shared" si="758"/>
        <v>0</v>
      </c>
      <c r="Q2495" s="7">
        <f t="shared" si="762"/>
        <v>4075739.1500000018</v>
      </c>
      <c r="R2495" s="44" t="str">
        <f>VLOOKUP(F2495,'Set up'!$A$2:$E$64,5,FALSE)</f>
        <v>Trsf</v>
      </c>
      <c r="S2495" s="1" t="s">
        <v>2798</v>
      </c>
    </row>
    <row r="2496" spans="1:19" ht="15" customHeight="1" x14ac:dyDescent="0.35">
      <c r="A2496" s="4">
        <v>45290</v>
      </c>
      <c r="B2496" s="5">
        <f t="shared" si="766"/>
        <v>12</v>
      </c>
      <c r="C2496" s="5">
        <f t="shared" si="767"/>
        <v>2023</v>
      </c>
      <c r="D2496" s="88" t="s">
        <v>2212</v>
      </c>
      <c r="E2496" s="5" t="str">
        <f>VLOOKUP(F2496,'Set up'!$A$2:$C$64,2,FALSE)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up'!$A$2:$C$64,3,FALSE)</f>
        <v>Cash</v>
      </c>
      <c r="J2496" s="5">
        <f>VLOOKUP(F2496,'Set up'!$A$2:$D$64,4,FALSE)</f>
        <v>0</v>
      </c>
      <c r="K2496" s="4">
        <f t="shared" si="752"/>
        <v>45290</v>
      </c>
      <c r="L2496" s="5">
        <f t="shared" si="753"/>
        <v>12</v>
      </c>
      <c r="M2496" s="5">
        <f t="shared" si="754"/>
        <v>2023</v>
      </c>
      <c r="N2496" s="96">
        <v>1000</v>
      </c>
      <c r="O2496" s="6">
        <f>-N2496</f>
        <v>-1000</v>
      </c>
      <c r="P2496" s="6">
        <f t="shared" si="758"/>
        <v>0</v>
      </c>
      <c r="Q2496" s="7">
        <f t="shared" si="762"/>
        <v>4076739.1500000018</v>
      </c>
      <c r="R2496" s="44" t="str">
        <f>VLOOKUP(F2496,'Set up'!$A$2:$E$64,5,FALSE)</f>
        <v>Trsf</v>
      </c>
      <c r="S2496" s="1" t="s">
        <v>2799</v>
      </c>
    </row>
    <row r="2497" spans="1:19" ht="15" customHeight="1" x14ac:dyDescent="0.35">
      <c r="A2497" s="4">
        <v>45290</v>
      </c>
      <c r="B2497" s="5">
        <f t="shared" si="766"/>
        <v>12</v>
      </c>
      <c r="C2497" s="5">
        <f t="shared" si="767"/>
        <v>2023</v>
      </c>
      <c r="D2497" s="88" t="s">
        <v>2213</v>
      </c>
      <c r="E2497" s="5" t="str">
        <f>VLOOKUP(F2497,'Set up'!$A$2:$C$64,2,FALSE)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up'!$A$2:$C$64,3,FALSE)</f>
        <v>Cash</v>
      </c>
      <c r="J2497" s="5">
        <f>VLOOKUP(F2497,'Set up'!$A$2:$D$64,4,FALSE)</f>
        <v>0</v>
      </c>
      <c r="K2497" s="4">
        <f t="shared" si="752"/>
        <v>45290</v>
      </c>
      <c r="L2497" s="5">
        <f t="shared" si="753"/>
        <v>12</v>
      </c>
      <c r="M2497" s="5">
        <f t="shared" si="754"/>
        <v>2023</v>
      </c>
      <c r="N2497" s="96">
        <v>1738</v>
      </c>
      <c r="P2497" s="6">
        <f t="shared" si="758"/>
        <v>1738</v>
      </c>
      <c r="Q2497" s="7">
        <f t="shared" si="762"/>
        <v>4078477.1500000018</v>
      </c>
      <c r="R2497" s="44" t="str">
        <f>VLOOKUP(F2497,'Set up'!$A$2:$E$64,5,FALSE)</f>
        <v>PD Chq</v>
      </c>
    </row>
    <row r="2498" spans="1:19" ht="15" customHeight="1" x14ac:dyDescent="0.35">
      <c r="A2498" s="4">
        <v>45290</v>
      </c>
      <c r="B2498" s="5">
        <f t="shared" si="766"/>
        <v>12</v>
      </c>
      <c r="C2498" s="5">
        <f t="shared" si="767"/>
        <v>2023</v>
      </c>
      <c r="D2498" s="88" t="s">
        <v>2213</v>
      </c>
      <c r="E2498" s="5" t="str">
        <f>VLOOKUP(F2498,'Set up'!$A$2:$C$64,2,FALSE)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up'!$A$2:$C$64,3,FALSE)</f>
        <v>Cash</v>
      </c>
      <c r="J2498" s="5">
        <f>VLOOKUP(F2498,'Set up'!$A$2:$D$64,4,FALSE)</f>
        <v>0</v>
      </c>
      <c r="K2498" s="4">
        <f t="shared" si="752"/>
        <v>45290</v>
      </c>
      <c r="L2498" s="5">
        <f t="shared" si="753"/>
        <v>12</v>
      </c>
      <c r="M2498" s="5">
        <f t="shared" si="754"/>
        <v>2023</v>
      </c>
      <c r="N2498" s="96">
        <v>277.5</v>
      </c>
      <c r="P2498" s="6">
        <f t="shared" si="758"/>
        <v>277.5</v>
      </c>
      <c r="Q2498" s="7">
        <f t="shared" si="762"/>
        <v>4078754.6500000018</v>
      </c>
      <c r="R2498" s="44" t="str">
        <f>VLOOKUP(F2498,'Set up'!$A$2:$E$64,5,FALSE)</f>
        <v>PD Chq</v>
      </c>
    </row>
    <row r="2499" spans="1:19" ht="15" customHeight="1" x14ac:dyDescent="0.35">
      <c r="A2499" s="4">
        <v>45290</v>
      </c>
      <c r="B2499" s="5">
        <f t="shared" si="766"/>
        <v>12</v>
      </c>
      <c r="C2499" s="5">
        <f t="shared" si="767"/>
        <v>2023</v>
      </c>
      <c r="D2499" s="88" t="s">
        <v>2213</v>
      </c>
      <c r="E2499" s="5" t="str">
        <f>VLOOKUP(F2499,'Set up'!$A$2:$C$64,2,FALSE)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up'!$A$2:$C$64,3,FALSE)</f>
        <v>Cash</v>
      </c>
      <c r="J2499" s="5">
        <f>VLOOKUP(F2499,'Set up'!$A$2:$D$64,4,FALSE)</f>
        <v>0</v>
      </c>
      <c r="K2499" s="4">
        <f t="shared" ref="K2499:K2562" si="768">A2499+J2499</f>
        <v>45290</v>
      </c>
      <c r="L2499" s="5">
        <f t="shared" ref="L2499:L2562" si="769">MONTH(K2499)</f>
        <v>12</v>
      </c>
      <c r="M2499" s="5">
        <f t="shared" ref="M2499:M2562" si="770">YEAR(K2499)</f>
        <v>2023</v>
      </c>
      <c r="N2499" s="96">
        <v>95</v>
      </c>
      <c r="P2499" s="6">
        <f t="shared" si="758"/>
        <v>95</v>
      </c>
      <c r="Q2499" s="7">
        <f t="shared" si="762"/>
        <v>4078849.6500000018</v>
      </c>
      <c r="R2499" s="44" t="str">
        <f>VLOOKUP(F2499,'Set up'!$A$2:$E$64,5,FALSE)</f>
        <v>PD Chq</v>
      </c>
    </row>
    <row r="2500" spans="1:19" ht="15" customHeight="1" x14ac:dyDescent="0.35">
      <c r="A2500" s="4">
        <v>45290</v>
      </c>
      <c r="B2500" s="5">
        <f t="shared" si="766"/>
        <v>12</v>
      </c>
      <c r="C2500" s="5">
        <f t="shared" si="767"/>
        <v>2023</v>
      </c>
      <c r="D2500" s="88" t="s">
        <v>2213</v>
      </c>
      <c r="E2500" s="5" t="str">
        <f>VLOOKUP(F2500,'Set up'!$A$2:$C$64,2,FALSE)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up'!$A$2:$C$64,3,FALSE)</f>
        <v>Cash</v>
      </c>
      <c r="J2500" s="5">
        <f>VLOOKUP(F2500,'Set up'!$A$2:$D$64,4,FALSE)</f>
        <v>0</v>
      </c>
      <c r="K2500" s="4">
        <f t="shared" si="768"/>
        <v>45290</v>
      </c>
      <c r="L2500" s="5">
        <f t="shared" si="769"/>
        <v>12</v>
      </c>
      <c r="M2500" s="5">
        <f t="shared" si="770"/>
        <v>2023</v>
      </c>
      <c r="N2500" s="96">
        <v>312.5</v>
      </c>
      <c r="P2500" s="6">
        <f t="shared" si="758"/>
        <v>312.5</v>
      </c>
      <c r="Q2500" s="7">
        <f t="shared" si="762"/>
        <v>4079162.1500000018</v>
      </c>
      <c r="R2500" s="44" t="str">
        <f>VLOOKUP(F2500,'Set up'!$A$2:$E$64,5,FALSE)</f>
        <v>PD Chq</v>
      </c>
    </row>
    <row r="2501" spans="1:19" ht="15" customHeight="1" x14ac:dyDescent="0.35">
      <c r="A2501" s="4">
        <v>45290</v>
      </c>
      <c r="B2501" s="5">
        <f t="shared" si="766"/>
        <v>12</v>
      </c>
      <c r="C2501" s="5">
        <f t="shared" si="767"/>
        <v>2023</v>
      </c>
      <c r="D2501" s="88" t="s">
        <v>2214</v>
      </c>
      <c r="E2501" s="5" t="str">
        <f>VLOOKUP(F2501,'Set up'!$A$2:$C$64,2,FALSE)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up'!$A$2:$C$64,3,FALSE)</f>
        <v>Cash</v>
      </c>
      <c r="J2501" s="5">
        <f>VLOOKUP(F2501,'Set up'!$A$2:$D$64,4,FALSE)</f>
        <v>0</v>
      </c>
      <c r="K2501" s="4">
        <f t="shared" si="768"/>
        <v>45290</v>
      </c>
      <c r="L2501" s="5">
        <f t="shared" si="769"/>
        <v>12</v>
      </c>
      <c r="M2501" s="5">
        <f t="shared" si="770"/>
        <v>2023</v>
      </c>
      <c r="N2501" s="96">
        <v>1738</v>
      </c>
      <c r="O2501" s="6">
        <f>-830.8-907.2</f>
        <v>-1738</v>
      </c>
      <c r="P2501" s="6">
        <f t="shared" si="758"/>
        <v>0</v>
      </c>
      <c r="Q2501" s="7">
        <f t="shared" si="762"/>
        <v>4080900.1500000018</v>
      </c>
      <c r="R2501" s="44" t="str">
        <f>VLOOKUP(F2501,'Set up'!$A$2:$E$64,5,FALSE)</f>
        <v>Trsf</v>
      </c>
      <c r="S2501" s="1" t="s">
        <v>3434</v>
      </c>
    </row>
    <row r="2502" spans="1:19" ht="15" customHeight="1" x14ac:dyDescent="0.35">
      <c r="A2502" s="4">
        <v>45290</v>
      </c>
      <c r="B2502" s="5">
        <f t="shared" si="766"/>
        <v>12</v>
      </c>
      <c r="C2502" s="5">
        <f t="shared" si="767"/>
        <v>2023</v>
      </c>
      <c r="D2502" s="88" t="s">
        <v>2214</v>
      </c>
      <c r="E2502" s="5" t="str">
        <f>VLOOKUP(F2502,'Set up'!$A$2:$C$64,2,FALSE)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up'!$A$2:$C$64,3,FALSE)</f>
        <v>Cash</v>
      </c>
      <c r="J2502" s="5">
        <f>VLOOKUP(F2502,'Set up'!$A$2:$D$64,4,FALSE)</f>
        <v>0</v>
      </c>
      <c r="K2502" s="4">
        <f t="shared" si="768"/>
        <v>45290</v>
      </c>
      <c r="L2502" s="5">
        <f t="shared" si="769"/>
        <v>12</v>
      </c>
      <c r="M2502" s="5">
        <f t="shared" si="770"/>
        <v>2023</v>
      </c>
      <c r="N2502" s="96">
        <v>390</v>
      </c>
      <c r="O2502" s="6">
        <f t="shared" ref="O2502:O2504" si="771">-N2502</f>
        <v>-390</v>
      </c>
      <c r="P2502" s="6">
        <f t="shared" si="758"/>
        <v>0</v>
      </c>
      <c r="Q2502" s="7">
        <f t="shared" si="762"/>
        <v>4081290.1500000018</v>
      </c>
      <c r="R2502" s="44" t="str">
        <f>VLOOKUP(F2502,'Set up'!$A$2:$E$64,5,FALSE)</f>
        <v>Trsf</v>
      </c>
      <c r="S2502" s="1" t="s">
        <v>3435</v>
      </c>
    </row>
    <row r="2503" spans="1:19" ht="15" customHeight="1" x14ac:dyDescent="0.35">
      <c r="A2503" s="4">
        <v>45290</v>
      </c>
      <c r="B2503" s="5">
        <f t="shared" si="766"/>
        <v>12</v>
      </c>
      <c r="C2503" s="5">
        <f t="shared" si="767"/>
        <v>2023</v>
      </c>
      <c r="D2503" s="88" t="s">
        <v>2214</v>
      </c>
      <c r="E2503" s="5" t="str">
        <f>VLOOKUP(F2503,'Set up'!$A$2:$C$64,2,FALSE)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up'!$A$2:$C$64,3,FALSE)</f>
        <v>Cash</v>
      </c>
      <c r="J2503" s="5">
        <f>VLOOKUP(F2503,'Set up'!$A$2:$D$64,4,FALSE)</f>
        <v>0</v>
      </c>
      <c r="K2503" s="4">
        <f t="shared" si="768"/>
        <v>45290</v>
      </c>
      <c r="L2503" s="5">
        <f t="shared" si="769"/>
        <v>12</v>
      </c>
      <c r="M2503" s="5">
        <f t="shared" si="770"/>
        <v>2023</v>
      </c>
      <c r="N2503" s="96">
        <v>105</v>
      </c>
      <c r="O2503" s="6">
        <f t="shared" si="771"/>
        <v>-105</v>
      </c>
      <c r="P2503" s="6">
        <f t="shared" si="758"/>
        <v>0</v>
      </c>
      <c r="Q2503" s="7">
        <f t="shared" si="762"/>
        <v>4081395.1500000018</v>
      </c>
      <c r="R2503" s="44" t="str">
        <f>VLOOKUP(F2503,'Set up'!$A$2:$E$64,5,FALSE)</f>
        <v>Trsf</v>
      </c>
      <c r="S2503" s="1" t="s">
        <v>3436</v>
      </c>
    </row>
    <row r="2504" spans="1:19" ht="15" customHeight="1" x14ac:dyDescent="0.35">
      <c r="A2504" s="4">
        <v>45290</v>
      </c>
      <c r="B2504" s="5">
        <f t="shared" si="766"/>
        <v>12</v>
      </c>
      <c r="C2504" s="5">
        <f t="shared" si="767"/>
        <v>2023</v>
      </c>
      <c r="D2504" s="88" t="s">
        <v>2214</v>
      </c>
      <c r="E2504" s="5" t="str">
        <f>VLOOKUP(F2504,'Set up'!$A$2:$C$64,2,FALSE)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up'!$A$2:$C$64,3,FALSE)</f>
        <v>Cash</v>
      </c>
      <c r="J2504" s="5">
        <f>VLOOKUP(F2504,'Set up'!$A$2:$D$64,4,FALSE)</f>
        <v>0</v>
      </c>
      <c r="K2504" s="4">
        <f t="shared" si="768"/>
        <v>45290</v>
      </c>
      <c r="L2504" s="5">
        <f t="shared" si="769"/>
        <v>12</v>
      </c>
      <c r="M2504" s="5">
        <f t="shared" si="770"/>
        <v>2023</v>
      </c>
      <c r="N2504" s="96">
        <v>120</v>
      </c>
      <c r="O2504" s="6">
        <f t="shared" si="771"/>
        <v>-120</v>
      </c>
      <c r="P2504" s="6">
        <f t="shared" si="758"/>
        <v>0</v>
      </c>
      <c r="Q2504" s="7">
        <f t="shared" si="762"/>
        <v>4081515.1500000018</v>
      </c>
      <c r="R2504" s="44" t="str">
        <f>VLOOKUP(F2504,'Set up'!$A$2:$E$64,5,FALSE)</f>
        <v>Trsf</v>
      </c>
      <c r="S2504" s="1" t="s">
        <v>3437</v>
      </c>
    </row>
    <row r="2505" spans="1:19" ht="15" customHeight="1" x14ac:dyDescent="0.35">
      <c r="A2505" s="4">
        <v>45294</v>
      </c>
      <c r="B2505" s="5">
        <f t="shared" ref="B2505:B2568" si="772">MONTH(A2505)</f>
        <v>1</v>
      </c>
      <c r="C2505" s="5">
        <f t="shared" ref="C2505:C2568" si="773">YEAR(A2505)</f>
        <v>2024</v>
      </c>
      <c r="D2505" s="5" t="s">
        <v>2268</v>
      </c>
      <c r="E2505" s="5" t="str">
        <f>VLOOKUP(F2505,'Set up'!$A$2:$C$64,2,FALSE)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up'!$A$2:$C$64,3,FALSE)</f>
        <v>Cash</v>
      </c>
      <c r="J2505" s="5">
        <f>VLOOKUP(F2505,'Set up'!$A$2:$D$64,4,FALSE)</f>
        <v>0</v>
      </c>
      <c r="K2505" s="4">
        <f t="shared" si="768"/>
        <v>45294</v>
      </c>
      <c r="L2505" s="5">
        <f t="shared" si="769"/>
        <v>1</v>
      </c>
      <c r="M2505" s="5">
        <f t="shared" si="770"/>
        <v>2024</v>
      </c>
      <c r="N2505" s="96">
        <v>1606</v>
      </c>
      <c r="O2505" s="6">
        <f t="shared" ref="O2505:O2506" si="774">-N2505</f>
        <v>-1606</v>
      </c>
      <c r="P2505" s="6">
        <f t="shared" si="758"/>
        <v>0</v>
      </c>
      <c r="Q2505" s="7">
        <f t="shared" si="762"/>
        <v>4083121.1500000018</v>
      </c>
      <c r="R2505" s="44" t="str">
        <f>VLOOKUP(F2505,'Set up'!$A$2:$E$64,5,FALSE)</f>
        <v>Cash</v>
      </c>
      <c r="S2505" s="1" t="s">
        <v>2306</v>
      </c>
    </row>
    <row r="2506" spans="1:19" ht="15" customHeight="1" x14ac:dyDescent="0.35">
      <c r="A2506" s="4">
        <v>45294</v>
      </c>
      <c r="B2506" s="5">
        <f t="shared" si="772"/>
        <v>1</v>
      </c>
      <c r="C2506" s="5">
        <f t="shared" si="773"/>
        <v>2024</v>
      </c>
      <c r="D2506" s="5" t="s">
        <v>2268</v>
      </c>
      <c r="E2506" s="5" t="str">
        <f>VLOOKUP(F2506,'Set up'!$A$2:$C$64,2,FALSE)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up'!$A$2:$C$64,3,FALSE)</f>
        <v>Cash</v>
      </c>
      <c r="J2506" s="5">
        <f>VLOOKUP(F2506,'Set up'!$A$2:$D$64,4,FALSE)</f>
        <v>0</v>
      </c>
      <c r="K2506" s="4">
        <f t="shared" si="768"/>
        <v>45294</v>
      </c>
      <c r="L2506" s="5">
        <f t="shared" si="769"/>
        <v>1</v>
      </c>
      <c r="M2506" s="5">
        <f t="shared" si="770"/>
        <v>2024</v>
      </c>
      <c r="N2506" s="96">
        <v>630</v>
      </c>
      <c r="O2506" s="6">
        <f t="shared" si="774"/>
        <v>-630</v>
      </c>
      <c r="P2506" s="6">
        <f t="shared" si="758"/>
        <v>0</v>
      </c>
      <c r="Q2506" s="7">
        <f t="shared" si="762"/>
        <v>4083751.1500000018</v>
      </c>
      <c r="R2506" s="44" t="str">
        <f>VLOOKUP(F2506,'Set up'!$A$2:$E$64,5,FALSE)</f>
        <v>Cash</v>
      </c>
      <c r="S2506" s="1" t="s">
        <v>2306</v>
      </c>
    </row>
    <row r="2507" spans="1:19" ht="15" customHeight="1" x14ac:dyDescent="0.35">
      <c r="A2507" s="4">
        <v>45294</v>
      </c>
      <c r="B2507" s="5">
        <f t="shared" si="772"/>
        <v>1</v>
      </c>
      <c r="C2507" s="5">
        <f t="shared" si="773"/>
        <v>2024</v>
      </c>
      <c r="D2507" s="5" t="s">
        <v>2269</v>
      </c>
      <c r="E2507" s="5" t="str">
        <f>VLOOKUP(F2507,'Set up'!$A$2:$C$64,2,FALSE)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up'!$A$2:$C$64,3,FALSE)</f>
        <v>Cash</v>
      </c>
      <c r="J2507" s="5">
        <f>VLOOKUP(F2507,'Set up'!$A$2:$D$64,4,FALSE)</f>
        <v>0</v>
      </c>
      <c r="K2507" s="4">
        <f t="shared" si="768"/>
        <v>45294</v>
      </c>
      <c r="L2507" s="5">
        <f t="shared" si="769"/>
        <v>1</v>
      </c>
      <c r="M2507" s="5">
        <f t="shared" si="770"/>
        <v>2024</v>
      </c>
      <c r="N2507" s="96">
        <v>1738</v>
      </c>
      <c r="O2507" s="6">
        <f>-N2507</f>
        <v>-1738</v>
      </c>
      <c r="P2507" s="6">
        <f t="shared" si="758"/>
        <v>0</v>
      </c>
      <c r="Q2507" s="7">
        <f t="shared" si="762"/>
        <v>4085489.1500000018</v>
      </c>
      <c r="R2507" s="44" t="str">
        <f>VLOOKUP(F2507,'Set up'!$A$2:$E$64,5,FALSE)</f>
        <v>Chq</v>
      </c>
      <c r="S2507" s="1" t="s">
        <v>2503</v>
      </c>
    </row>
    <row r="2508" spans="1:19" ht="15" customHeight="1" x14ac:dyDescent="0.35">
      <c r="A2508" s="4">
        <v>45294</v>
      </c>
      <c r="B2508" s="5">
        <f t="shared" si="772"/>
        <v>1</v>
      </c>
      <c r="C2508" s="5">
        <f t="shared" si="773"/>
        <v>2024</v>
      </c>
      <c r="D2508" s="5" t="s">
        <v>2269</v>
      </c>
      <c r="E2508" s="5" t="str">
        <f>VLOOKUP(F2508,'Set up'!$A$2:$C$64,2,FALSE)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up'!$A$2:$C$64,3,FALSE)</f>
        <v>Cash</v>
      </c>
      <c r="J2508" s="5">
        <f>VLOOKUP(F2508,'Set up'!$A$2:$D$64,4,FALSE)</f>
        <v>0</v>
      </c>
      <c r="K2508" s="4">
        <f t="shared" si="768"/>
        <v>45294</v>
      </c>
      <c r="L2508" s="5">
        <f t="shared" si="769"/>
        <v>1</v>
      </c>
      <c r="M2508" s="5">
        <f t="shared" si="770"/>
        <v>2024</v>
      </c>
      <c r="N2508" s="96">
        <v>675</v>
      </c>
      <c r="O2508" s="6">
        <f>-N2508</f>
        <v>-675</v>
      </c>
      <c r="P2508" s="6">
        <f t="shared" si="758"/>
        <v>0</v>
      </c>
      <c r="Q2508" s="7">
        <f t="shared" si="762"/>
        <v>4086164.1500000018</v>
      </c>
      <c r="R2508" s="44" t="str">
        <f>VLOOKUP(F2508,'Set up'!$A$2:$E$64,5,FALSE)</f>
        <v>Chq</v>
      </c>
      <c r="S2508" s="1" t="s">
        <v>2503</v>
      </c>
    </row>
    <row r="2509" spans="1:19" ht="15" customHeight="1" x14ac:dyDescent="0.35">
      <c r="A2509" s="4">
        <v>45294</v>
      </c>
      <c r="B2509" s="5">
        <f t="shared" si="772"/>
        <v>1</v>
      </c>
      <c r="C2509" s="5">
        <f t="shared" si="773"/>
        <v>2024</v>
      </c>
      <c r="D2509" s="5" t="s">
        <v>2269</v>
      </c>
      <c r="E2509" s="5" t="str">
        <f>VLOOKUP(F2509,'Set up'!$A$2:$C$64,2,FALSE)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up'!$A$2:$C$64,3,FALSE)</f>
        <v>Cash</v>
      </c>
      <c r="J2509" s="5">
        <f>VLOOKUP(F2509,'Set up'!$A$2:$D$64,4,FALSE)</f>
        <v>0</v>
      </c>
      <c r="K2509" s="4">
        <f t="shared" si="768"/>
        <v>45294</v>
      </c>
      <c r="L2509" s="5">
        <f t="shared" si="769"/>
        <v>1</v>
      </c>
      <c r="M2509" s="5">
        <f t="shared" si="770"/>
        <v>2024</v>
      </c>
      <c r="N2509" s="96">
        <v>175</v>
      </c>
      <c r="O2509" s="6">
        <f>-N2509</f>
        <v>-175</v>
      </c>
      <c r="P2509" s="6">
        <f t="shared" si="758"/>
        <v>0</v>
      </c>
      <c r="Q2509" s="7">
        <f t="shared" si="762"/>
        <v>4086339.1500000018</v>
      </c>
      <c r="R2509" s="44" t="str">
        <f>VLOOKUP(F2509,'Set up'!$A$2:$E$64,5,FALSE)</f>
        <v>Chq</v>
      </c>
      <c r="S2509" s="1" t="s">
        <v>2503</v>
      </c>
    </row>
    <row r="2510" spans="1:19" ht="15" customHeight="1" x14ac:dyDescent="0.35">
      <c r="A2510" s="4">
        <v>45294</v>
      </c>
      <c r="B2510" s="5">
        <f t="shared" si="772"/>
        <v>1</v>
      </c>
      <c r="C2510" s="5">
        <f t="shared" si="773"/>
        <v>2024</v>
      </c>
      <c r="D2510" s="5" t="s">
        <v>2269</v>
      </c>
      <c r="E2510" s="5" t="str">
        <f>VLOOKUP(F2510,'Set up'!$A$2:$C$64,2,FALSE)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up'!$A$2:$C$64,3,FALSE)</f>
        <v>Cash</v>
      </c>
      <c r="J2510" s="5">
        <f>VLOOKUP(F2510,'Set up'!$A$2:$D$64,4,FALSE)</f>
        <v>0</v>
      </c>
      <c r="K2510" s="4">
        <f t="shared" si="768"/>
        <v>45294</v>
      </c>
      <c r="L2510" s="5">
        <f t="shared" si="769"/>
        <v>1</v>
      </c>
      <c r="M2510" s="5">
        <f t="shared" si="770"/>
        <v>2024</v>
      </c>
      <c r="N2510" s="96">
        <v>60</v>
      </c>
      <c r="O2510" s="6">
        <f>-N2510</f>
        <v>-60</v>
      </c>
      <c r="P2510" s="6">
        <f t="shared" si="758"/>
        <v>0</v>
      </c>
      <c r="Q2510" s="7">
        <f t="shared" si="762"/>
        <v>4086399.1500000018</v>
      </c>
      <c r="R2510" s="44" t="str">
        <f>VLOOKUP(F2510,'Set up'!$A$2:$E$64,5,FALSE)</f>
        <v>Chq</v>
      </c>
      <c r="S2510" s="1" t="s">
        <v>2503</v>
      </c>
    </row>
    <row r="2511" spans="1:19" ht="15" customHeight="1" x14ac:dyDescent="0.35">
      <c r="A2511" s="4">
        <v>45295</v>
      </c>
      <c r="B2511" s="5">
        <f t="shared" si="772"/>
        <v>1</v>
      </c>
      <c r="C2511" s="5">
        <f t="shared" si="773"/>
        <v>2024</v>
      </c>
      <c r="D2511" s="5" t="s">
        <v>2270</v>
      </c>
      <c r="E2511" s="5" t="str">
        <f>VLOOKUP(F2511,'Set up'!$A$2:$C$64,2,FALSE)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up'!$A$2:$C$64,3,FALSE)</f>
        <v>Cash</v>
      </c>
      <c r="J2511" s="5">
        <f>VLOOKUP(F2511,'Set up'!$A$2:$D$64,4,FALSE)</f>
        <v>0</v>
      </c>
      <c r="K2511" s="4">
        <f t="shared" si="768"/>
        <v>45295</v>
      </c>
      <c r="L2511" s="5">
        <f t="shared" si="769"/>
        <v>1</v>
      </c>
      <c r="M2511" s="5">
        <f t="shared" si="770"/>
        <v>2024</v>
      </c>
      <c r="N2511" s="6">
        <v>1606</v>
      </c>
      <c r="O2511" s="6">
        <f t="shared" ref="O2511:O2513" si="775">-N2511</f>
        <v>-1606</v>
      </c>
      <c r="P2511" s="6">
        <f t="shared" si="758"/>
        <v>0</v>
      </c>
      <c r="Q2511" s="7">
        <f t="shared" si="762"/>
        <v>4088005.1500000018</v>
      </c>
      <c r="R2511" s="44" t="str">
        <f>VLOOKUP(F2511,'Set up'!$A$2:$E$64,5,FALSE)</f>
        <v>Trsf</v>
      </c>
      <c r="S2511" s="1" t="s">
        <v>2336</v>
      </c>
    </row>
    <row r="2512" spans="1:19" ht="15" customHeight="1" x14ac:dyDescent="0.35">
      <c r="A2512" s="4">
        <v>45295</v>
      </c>
      <c r="B2512" s="5">
        <f t="shared" si="772"/>
        <v>1</v>
      </c>
      <c r="C2512" s="5">
        <f t="shared" si="773"/>
        <v>2024</v>
      </c>
      <c r="D2512" s="5" t="s">
        <v>2270</v>
      </c>
      <c r="E2512" s="5" t="str">
        <f>VLOOKUP(F2512,'Set up'!$A$2:$C$64,2,FALSE)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up'!$A$2:$C$64,3,FALSE)</f>
        <v>Cash</v>
      </c>
      <c r="J2512" s="5">
        <f>VLOOKUP(F2512,'Set up'!$A$2:$D$64,4,FALSE)</f>
        <v>0</v>
      </c>
      <c r="K2512" s="4">
        <f t="shared" si="768"/>
        <v>45295</v>
      </c>
      <c r="L2512" s="5">
        <f t="shared" si="769"/>
        <v>1</v>
      </c>
      <c r="M2512" s="5">
        <f t="shared" si="770"/>
        <v>2024</v>
      </c>
      <c r="N2512" s="6">
        <v>780</v>
      </c>
      <c r="O2512" s="6">
        <f t="shared" si="775"/>
        <v>-780</v>
      </c>
      <c r="P2512" s="6">
        <f t="shared" si="758"/>
        <v>0</v>
      </c>
      <c r="Q2512" s="7">
        <f t="shared" si="762"/>
        <v>4088785.1500000018</v>
      </c>
      <c r="R2512" s="44" t="str">
        <f>VLOOKUP(F2512,'Set up'!$A$2:$E$64,5,FALSE)</f>
        <v>Trsf</v>
      </c>
      <c r="S2512" s="1" t="s">
        <v>2336</v>
      </c>
    </row>
    <row r="2513" spans="1:19" ht="15" customHeight="1" x14ac:dyDescent="0.35">
      <c r="A2513" s="4">
        <v>45295</v>
      </c>
      <c r="B2513" s="5">
        <f t="shared" si="772"/>
        <v>1</v>
      </c>
      <c r="C2513" s="5">
        <f t="shared" si="773"/>
        <v>2024</v>
      </c>
      <c r="D2513" s="5" t="s">
        <v>2270</v>
      </c>
      <c r="E2513" s="5" t="str">
        <f>VLOOKUP(F2513,'Set up'!$A$2:$C$64,2,FALSE)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up'!$A$2:$C$64,3,FALSE)</f>
        <v>Cash</v>
      </c>
      <c r="J2513" s="5">
        <f>VLOOKUP(F2513,'Set up'!$A$2:$D$64,4,FALSE)</f>
        <v>0</v>
      </c>
      <c r="K2513" s="4">
        <f t="shared" si="768"/>
        <v>45295</v>
      </c>
      <c r="L2513" s="5">
        <f t="shared" si="769"/>
        <v>1</v>
      </c>
      <c r="M2513" s="5">
        <f t="shared" si="770"/>
        <v>2024</v>
      </c>
      <c r="N2513" s="6">
        <v>440</v>
      </c>
      <c r="O2513" s="6">
        <f t="shared" si="775"/>
        <v>-440</v>
      </c>
      <c r="P2513" s="6">
        <f t="shared" si="758"/>
        <v>0</v>
      </c>
      <c r="Q2513" s="7">
        <f t="shared" si="762"/>
        <v>4089225.1500000018</v>
      </c>
      <c r="R2513" s="44" t="str">
        <f>VLOOKUP(F2513,'Set up'!$A$2:$E$64,5,FALSE)</f>
        <v>Trsf</v>
      </c>
      <c r="S2513" s="1" t="s">
        <v>2336</v>
      </c>
    </row>
    <row r="2514" spans="1:19" ht="15" customHeight="1" x14ac:dyDescent="0.35">
      <c r="A2514" s="4">
        <v>45296</v>
      </c>
      <c r="B2514" s="5">
        <f t="shared" si="772"/>
        <v>1</v>
      </c>
      <c r="C2514" s="5">
        <f t="shared" si="773"/>
        <v>2024</v>
      </c>
      <c r="D2514" s="5" t="s">
        <v>2272</v>
      </c>
      <c r="E2514" s="5" t="str">
        <f>VLOOKUP(F2514,'Set up'!$A$2:$C$64,2,FALSE)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up'!$A$2:$C$64,3,FALSE)</f>
        <v>Cash</v>
      </c>
      <c r="J2514" s="5">
        <f>VLOOKUP(F2514,'Set up'!$A$2:$D$64,4,FALSE)</f>
        <v>0</v>
      </c>
      <c r="K2514" s="4">
        <f t="shared" si="768"/>
        <v>45296</v>
      </c>
      <c r="L2514" s="5">
        <f t="shared" si="769"/>
        <v>1</v>
      </c>
      <c r="M2514" s="5">
        <f t="shared" si="770"/>
        <v>2024</v>
      </c>
      <c r="N2514" s="6">
        <v>1738</v>
      </c>
      <c r="P2514" s="6">
        <f t="shared" si="758"/>
        <v>1738</v>
      </c>
      <c r="Q2514" s="7">
        <f t="shared" si="762"/>
        <v>4090963.1500000018</v>
      </c>
      <c r="R2514" s="44" t="str">
        <f>VLOOKUP(F2514,'Set up'!$A$2:$E$64,5,FALSE)</f>
        <v>PD Chq</v>
      </c>
    </row>
    <row r="2515" spans="1:19" ht="15" customHeight="1" x14ac:dyDescent="0.35">
      <c r="A2515" s="4">
        <v>45296</v>
      </c>
      <c r="B2515" s="5">
        <f t="shared" si="772"/>
        <v>1</v>
      </c>
      <c r="C2515" s="5">
        <f t="shared" si="773"/>
        <v>2024</v>
      </c>
      <c r="D2515" s="5" t="s">
        <v>2272</v>
      </c>
      <c r="E2515" s="5" t="str">
        <f>VLOOKUP(F2515,'Set up'!$A$2:$C$64,2,FALSE)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up'!$A$2:$C$64,3,FALSE)</f>
        <v>Cash</v>
      </c>
      <c r="J2515" s="5">
        <f>VLOOKUP(F2515,'Set up'!$A$2:$D$64,4,FALSE)</f>
        <v>0</v>
      </c>
      <c r="K2515" s="4">
        <f t="shared" si="768"/>
        <v>45296</v>
      </c>
      <c r="L2515" s="5">
        <f t="shared" si="769"/>
        <v>1</v>
      </c>
      <c r="M2515" s="5">
        <f t="shared" si="770"/>
        <v>2024</v>
      </c>
      <c r="N2515" s="6">
        <v>555</v>
      </c>
      <c r="P2515" s="6">
        <f t="shared" si="758"/>
        <v>555</v>
      </c>
      <c r="Q2515" s="7">
        <f t="shared" si="762"/>
        <v>4091518.1500000018</v>
      </c>
      <c r="R2515" s="44" t="str">
        <f>VLOOKUP(F2515,'Set up'!$A$2:$E$64,5,FALSE)</f>
        <v>PD Chq</v>
      </c>
    </row>
    <row r="2516" spans="1:19" ht="15" customHeight="1" x14ac:dyDescent="0.35">
      <c r="A2516" s="4">
        <v>45296</v>
      </c>
      <c r="B2516" s="5">
        <f t="shared" si="772"/>
        <v>1</v>
      </c>
      <c r="C2516" s="5">
        <f t="shared" si="773"/>
        <v>2024</v>
      </c>
      <c r="D2516" s="5" t="s">
        <v>2272</v>
      </c>
      <c r="E2516" s="5" t="str">
        <f>VLOOKUP(F2516,'Set up'!$A$2:$C$64,2,FALSE)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up'!$A$2:$C$64,3,FALSE)</f>
        <v>Cash</v>
      </c>
      <c r="J2516" s="5">
        <f>VLOOKUP(F2516,'Set up'!$A$2:$D$64,4,FALSE)</f>
        <v>0</v>
      </c>
      <c r="K2516" s="4">
        <f t="shared" si="768"/>
        <v>45296</v>
      </c>
      <c r="L2516" s="5">
        <f t="shared" si="769"/>
        <v>1</v>
      </c>
      <c r="M2516" s="5">
        <f t="shared" si="770"/>
        <v>2024</v>
      </c>
      <c r="N2516" s="6">
        <v>95</v>
      </c>
      <c r="P2516" s="6">
        <f t="shared" si="758"/>
        <v>95</v>
      </c>
      <c r="Q2516" s="7">
        <f t="shared" si="762"/>
        <v>4091613.1500000018</v>
      </c>
      <c r="R2516" s="44" t="str">
        <f>VLOOKUP(F2516,'Set up'!$A$2:$E$64,5,FALSE)</f>
        <v>PD Chq</v>
      </c>
    </row>
    <row r="2517" spans="1:19" ht="15" customHeight="1" x14ac:dyDescent="0.35">
      <c r="A2517" s="4">
        <v>45297</v>
      </c>
      <c r="B2517" s="5">
        <f t="shared" si="772"/>
        <v>1</v>
      </c>
      <c r="C2517" s="5">
        <f t="shared" si="773"/>
        <v>2024</v>
      </c>
      <c r="D2517" s="5" t="s">
        <v>2273</v>
      </c>
      <c r="E2517" s="5" t="str">
        <f>VLOOKUP(F2517,'Set up'!$A$2:$C$64,2,FALSE)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up'!$A$2:$C$64,3,FALSE)</f>
        <v>Cash</v>
      </c>
      <c r="J2517" s="5">
        <f>VLOOKUP(F2517,'Set up'!$A$2:$D$64,4,FALSE)</f>
        <v>0</v>
      </c>
      <c r="K2517" s="4">
        <f t="shared" si="768"/>
        <v>45297</v>
      </c>
      <c r="L2517" s="5">
        <f t="shared" si="769"/>
        <v>1</v>
      </c>
      <c r="M2517" s="5">
        <f t="shared" si="770"/>
        <v>2024</v>
      </c>
      <c r="N2517" s="6">
        <v>3476</v>
      </c>
      <c r="O2517" s="6">
        <f t="shared" ref="O2517:O2529" si="776">-N2517</f>
        <v>-3476</v>
      </c>
      <c r="P2517" s="6">
        <f t="shared" ref="P2517:P2580" si="777">SUM(N2517+O2517)</f>
        <v>0</v>
      </c>
      <c r="Q2517" s="7">
        <f t="shared" si="762"/>
        <v>4095089.1500000018</v>
      </c>
      <c r="R2517" s="44" t="str">
        <f>VLOOKUP(F2517,'Set up'!$A$2:$E$64,5,FALSE)</f>
        <v>Trsf</v>
      </c>
      <c r="S2517" s="1" t="s">
        <v>2335</v>
      </c>
    </row>
    <row r="2518" spans="1:19" ht="15" customHeight="1" x14ac:dyDescent="0.35">
      <c r="A2518" s="4">
        <v>45297</v>
      </c>
      <c r="B2518" s="5">
        <f t="shared" si="772"/>
        <v>1</v>
      </c>
      <c r="C2518" s="5">
        <f t="shared" si="773"/>
        <v>2024</v>
      </c>
      <c r="D2518" s="5" t="s">
        <v>2273</v>
      </c>
      <c r="E2518" s="5" t="str">
        <f>VLOOKUP(F2518,'Set up'!$A$2:$C$64,2,FALSE)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up'!$A$2:$C$64,3,FALSE)</f>
        <v>Cash</v>
      </c>
      <c r="J2518" s="5">
        <f>VLOOKUP(F2518,'Set up'!$A$2:$D$64,4,FALSE)</f>
        <v>0</v>
      </c>
      <c r="K2518" s="4">
        <f t="shared" si="768"/>
        <v>45297</v>
      </c>
      <c r="L2518" s="5">
        <f t="shared" si="769"/>
        <v>1</v>
      </c>
      <c r="M2518" s="5">
        <f t="shared" si="770"/>
        <v>2024</v>
      </c>
      <c r="N2518" s="6">
        <v>853.2</v>
      </c>
      <c r="O2518" s="6">
        <f t="shared" si="776"/>
        <v>-853.2</v>
      </c>
      <c r="P2518" s="6">
        <f t="shared" si="777"/>
        <v>0</v>
      </c>
      <c r="Q2518" s="7">
        <f t="shared" si="762"/>
        <v>4095942.350000002</v>
      </c>
      <c r="R2518" s="44" t="str">
        <f>VLOOKUP(F2518,'Set up'!$A$2:$E$64,5,FALSE)</f>
        <v>Trsf</v>
      </c>
      <c r="S2518" s="1" t="s">
        <v>2335</v>
      </c>
    </row>
    <row r="2519" spans="1:19" ht="15" customHeight="1" x14ac:dyDescent="0.35">
      <c r="A2519" s="4">
        <v>45297</v>
      </c>
      <c r="B2519" s="5">
        <f t="shared" si="772"/>
        <v>1</v>
      </c>
      <c r="C2519" s="5">
        <f t="shared" si="773"/>
        <v>2024</v>
      </c>
      <c r="D2519" s="5" t="s">
        <v>2273</v>
      </c>
      <c r="E2519" s="5" t="str">
        <f>VLOOKUP(F2519,'Set up'!$A$2:$C$64,2,FALSE)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up'!$A$2:$C$64,3,FALSE)</f>
        <v>Cash</v>
      </c>
      <c r="J2519" s="5">
        <f>VLOOKUP(F2519,'Set up'!$A$2:$D$64,4,FALSE)</f>
        <v>0</v>
      </c>
      <c r="K2519" s="4">
        <f t="shared" si="768"/>
        <v>45297</v>
      </c>
      <c r="L2519" s="5">
        <f t="shared" si="769"/>
        <v>1</v>
      </c>
      <c r="M2519" s="5">
        <f t="shared" si="770"/>
        <v>2024</v>
      </c>
      <c r="N2519" s="6">
        <v>480</v>
      </c>
      <c r="O2519" s="6">
        <f t="shared" si="776"/>
        <v>-480</v>
      </c>
      <c r="P2519" s="6">
        <f t="shared" si="777"/>
        <v>0</v>
      </c>
      <c r="Q2519" s="7">
        <f t="shared" si="762"/>
        <v>4096422.350000002</v>
      </c>
      <c r="R2519" s="44" t="str">
        <f>VLOOKUP(F2519,'Set up'!$A$2:$E$64,5,FALSE)</f>
        <v>Trsf</v>
      </c>
      <c r="S2519" s="1" t="s">
        <v>2335</v>
      </c>
    </row>
    <row r="2520" spans="1:19" ht="15" customHeight="1" x14ac:dyDescent="0.35">
      <c r="A2520" s="4">
        <v>45297</v>
      </c>
      <c r="B2520" s="5">
        <f t="shared" si="772"/>
        <v>1</v>
      </c>
      <c r="C2520" s="5">
        <f t="shared" si="773"/>
        <v>2024</v>
      </c>
      <c r="D2520" s="5" t="s">
        <v>2273</v>
      </c>
      <c r="E2520" s="5" t="str">
        <f>VLOOKUP(F2520,'Set up'!$A$2:$C$64,2,FALSE)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up'!$A$2:$C$64,3,FALSE)</f>
        <v>Cash</v>
      </c>
      <c r="J2520" s="5">
        <f>VLOOKUP(F2520,'Set up'!$A$2:$D$64,4,FALSE)</f>
        <v>0</v>
      </c>
      <c r="K2520" s="4">
        <f t="shared" si="768"/>
        <v>45297</v>
      </c>
      <c r="L2520" s="5">
        <f t="shared" si="769"/>
        <v>1</v>
      </c>
      <c r="M2520" s="5">
        <f t="shared" si="770"/>
        <v>2024</v>
      </c>
      <c r="N2520" s="6">
        <v>650</v>
      </c>
      <c r="O2520" s="6">
        <f t="shared" si="776"/>
        <v>-650</v>
      </c>
      <c r="P2520" s="6">
        <f t="shared" si="777"/>
        <v>0</v>
      </c>
      <c r="Q2520" s="7">
        <f t="shared" si="762"/>
        <v>4097072.350000002</v>
      </c>
      <c r="R2520" s="44" t="str">
        <f>VLOOKUP(F2520,'Set up'!$A$2:$E$64,5,FALSE)</f>
        <v>Trsf</v>
      </c>
      <c r="S2520" s="1" t="s">
        <v>2335</v>
      </c>
    </row>
    <row r="2521" spans="1:19" ht="15" customHeight="1" x14ac:dyDescent="0.35">
      <c r="A2521" s="4">
        <v>45297</v>
      </c>
      <c r="B2521" s="5">
        <f t="shared" si="772"/>
        <v>1</v>
      </c>
      <c r="C2521" s="5">
        <f t="shared" si="773"/>
        <v>2024</v>
      </c>
      <c r="D2521" s="5" t="s">
        <v>2273</v>
      </c>
      <c r="E2521" s="5" t="str">
        <f>VLOOKUP(F2521,'Set up'!$A$2:$C$64,2,FALSE)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up'!$A$2:$C$64,3,FALSE)</f>
        <v>Cash</v>
      </c>
      <c r="J2521" s="5">
        <f>VLOOKUP(F2521,'Set up'!$A$2:$D$64,4,FALSE)</f>
        <v>0</v>
      </c>
      <c r="K2521" s="4">
        <f t="shared" si="768"/>
        <v>45297</v>
      </c>
      <c r="L2521" s="5">
        <f t="shared" si="769"/>
        <v>1</v>
      </c>
      <c r="M2521" s="5">
        <f t="shared" si="770"/>
        <v>2024</v>
      </c>
      <c r="N2521" s="6">
        <v>54</v>
      </c>
      <c r="O2521" s="6">
        <f t="shared" si="776"/>
        <v>-54</v>
      </c>
      <c r="P2521" s="6">
        <f t="shared" si="777"/>
        <v>0</v>
      </c>
      <c r="Q2521" s="7">
        <f t="shared" si="762"/>
        <v>4097126.350000002</v>
      </c>
      <c r="R2521" s="44" t="str">
        <f>VLOOKUP(F2521,'Set up'!$A$2:$E$64,5,FALSE)</f>
        <v>Trsf</v>
      </c>
      <c r="S2521" s="1" t="s">
        <v>2335</v>
      </c>
    </row>
    <row r="2522" spans="1:19" ht="15" customHeight="1" x14ac:dyDescent="0.35">
      <c r="A2522" s="4">
        <v>45297</v>
      </c>
      <c r="B2522" s="5">
        <f t="shared" si="772"/>
        <v>1</v>
      </c>
      <c r="C2522" s="5">
        <f t="shared" si="773"/>
        <v>2024</v>
      </c>
      <c r="D2522" s="5" t="s">
        <v>2273</v>
      </c>
      <c r="E2522" s="5" t="str">
        <f>VLOOKUP(F2522,'Set up'!$A$2:$C$64,2,FALSE)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up'!$A$2:$C$64,3,FALSE)</f>
        <v>Cash</v>
      </c>
      <c r="J2522" s="5">
        <f>VLOOKUP(F2522,'Set up'!$A$2:$D$64,4,FALSE)</f>
        <v>0</v>
      </c>
      <c r="K2522" s="4">
        <f t="shared" si="768"/>
        <v>45297</v>
      </c>
      <c r="L2522" s="5">
        <f t="shared" si="769"/>
        <v>1</v>
      </c>
      <c r="M2522" s="5">
        <f t="shared" si="770"/>
        <v>2024</v>
      </c>
      <c r="N2522" s="6">
        <v>283.8</v>
      </c>
      <c r="O2522" s="6">
        <f t="shared" si="776"/>
        <v>-283.8</v>
      </c>
      <c r="P2522" s="6">
        <f t="shared" si="777"/>
        <v>0</v>
      </c>
      <c r="Q2522" s="7">
        <f t="shared" si="762"/>
        <v>4097410.1500000018</v>
      </c>
      <c r="R2522" s="44" t="str">
        <f>VLOOKUP(F2522,'Set up'!$A$2:$E$64,5,FALSE)</f>
        <v>Trsf</v>
      </c>
      <c r="S2522" s="1" t="s">
        <v>2335</v>
      </c>
    </row>
    <row r="2523" spans="1:19" ht="15" customHeight="1" x14ac:dyDescent="0.35">
      <c r="A2523" s="4">
        <v>45297</v>
      </c>
      <c r="B2523" s="5">
        <f t="shared" si="772"/>
        <v>1</v>
      </c>
      <c r="C2523" s="5">
        <f t="shared" si="773"/>
        <v>2024</v>
      </c>
      <c r="D2523" s="5" t="s">
        <v>2273</v>
      </c>
      <c r="E2523" s="5" t="str">
        <f>VLOOKUP(F2523,'Set up'!$A$2:$C$64,2,FALSE)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up'!$A$2:$C$64,3,FALSE)</f>
        <v>Cash</v>
      </c>
      <c r="J2523" s="5">
        <f>VLOOKUP(F2523,'Set up'!$A$2:$D$64,4,FALSE)</f>
        <v>0</v>
      </c>
      <c r="K2523" s="4">
        <f t="shared" si="768"/>
        <v>45297</v>
      </c>
      <c r="L2523" s="5">
        <f t="shared" si="769"/>
        <v>1</v>
      </c>
      <c r="M2523" s="5">
        <f t="shared" si="770"/>
        <v>2024</v>
      </c>
      <c r="N2523" s="6">
        <v>220</v>
      </c>
      <c r="O2523" s="6">
        <f t="shared" si="776"/>
        <v>-220</v>
      </c>
      <c r="P2523" s="6">
        <f t="shared" si="777"/>
        <v>0</v>
      </c>
      <c r="Q2523" s="7">
        <f t="shared" si="762"/>
        <v>4097630.1500000018</v>
      </c>
      <c r="R2523" s="44" t="str">
        <f>VLOOKUP(F2523,'Set up'!$A$2:$E$64,5,FALSE)</f>
        <v>Trsf</v>
      </c>
      <c r="S2523" s="1" t="s">
        <v>2335</v>
      </c>
    </row>
    <row r="2524" spans="1:19" ht="15" customHeight="1" x14ac:dyDescent="0.35">
      <c r="A2524" s="4">
        <v>45297</v>
      </c>
      <c r="B2524" s="5">
        <f t="shared" si="772"/>
        <v>1</v>
      </c>
      <c r="C2524" s="5">
        <f t="shared" si="773"/>
        <v>2024</v>
      </c>
      <c r="D2524" s="5" t="s">
        <v>2273</v>
      </c>
      <c r="E2524" s="5" t="str">
        <f>VLOOKUP(F2524,'Set up'!$A$2:$C$64,2,FALSE)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up'!$A$2:$C$64,3,FALSE)</f>
        <v>Cash</v>
      </c>
      <c r="J2524" s="5">
        <f>VLOOKUP(F2524,'Set up'!$A$2:$D$64,4,FALSE)</f>
        <v>0</v>
      </c>
      <c r="K2524" s="4">
        <f t="shared" si="768"/>
        <v>45297</v>
      </c>
      <c r="L2524" s="5">
        <f t="shared" si="769"/>
        <v>1</v>
      </c>
      <c r="M2524" s="5">
        <f t="shared" si="770"/>
        <v>2024</v>
      </c>
      <c r="N2524" s="6">
        <v>424.8</v>
      </c>
      <c r="O2524" s="6">
        <f t="shared" si="776"/>
        <v>-424.8</v>
      </c>
      <c r="P2524" s="6">
        <f t="shared" si="777"/>
        <v>0</v>
      </c>
      <c r="Q2524" s="7">
        <f t="shared" si="762"/>
        <v>4098054.9500000016</v>
      </c>
      <c r="R2524" s="44" t="str">
        <f>VLOOKUP(F2524,'Set up'!$A$2:$E$64,5,FALSE)</f>
        <v>Trsf</v>
      </c>
      <c r="S2524" s="1" t="s">
        <v>2335</v>
      </c>
    </row>
    <row r="2525" spans="1:19" ht="15" customHeight="1" x14ac:dyDescent="0.35">
      <c r="A2525" s="4">
        <v>45299</v>
      </c>
      <c r="B2525" s="5">
        <f t="shared" si="772"/>
        <v>1</v>
      </c>
      <c r="C2525" s="5">
        <f t="shared" si="773"/>
        <v>2024</v>
      </c>
      <c r="D2525" s="5" t="s">
        <v>2274</v>
      </c>
      <c r="E2525" s="5" t="str">
        <f>VLOOKUP(F2525,'Set up'!$A$2:$C$64,2,FALSE)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up'!$A$2:$C$64,3,FALSE)</f>
        <v>60</v>
      </c>
      <c r="J2525" s="5">
        <f>VLOOKUP(F2525,'Set up'!$A$2:$D$64,4,FALSE)</f>
        <v>60</v>
      </c>
      <c r="K2525" s="4">
        <f t="shared" si="768"/>
        <v>45359</v>
      </c>
      <c r="L2525" s="5">
        <f t="shared" si="769"/>
        <v>3</v>
      </c>
      <c r="M2525" s="5">
        <f t="shared" si="770"/>
        <v>2024</v>
      </c>
      <c r="N2525" s="6">
        <v>3212</v>
      </c>
      <c r="O2525" s="6">
        <f t="shared" si="776"/>
        <v>-3212</v>
      </c>
      <c r="P2525" s="6">
        <f t="shared" si="777"/>
        <v>0</v>
      </c>
      <c r="Q2525" s="7">
        <f t="shared" si="762"/>
        <v>4101266.9500000016</v>
      </c>
      <c r="R2525" s="44" t="str">
        <f>VLOOKUP(F2525,'Set up'!$A$2:$E$64,5,FALSE)</f>
        <v>Chq</v>
      </c>
      <c r="S2525" s="1" t="s">
        <v>2632</v>
      </c>
    </row>
    <row r="2526" spans="1:19" ht="15" customHeight="1" x14ac:dyDescent="0.35">
      <c r="A2526" s="4">
        <v>45299</v>
      </c>
      <c r="B2526" s="5">
        <f t="shared" si="772"/>
        <v>1</v>
      </c>
      <c r="C2526" s="5">
        <f t="shared" si="773"/>
        <v>2024</v>
      </c>
      <c r="D2526" s="5" t="s">
        <v>2274</v>
      </c>
      <c r="E2526" s="5" t="str">
        <f>VLOOKUP(F2526,'Set up'!$A$2:$C$64,2,FALSE)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up'!$A$2:$C$64,3,FALSE)</f>
        <v>60</v>
      </c>
      <c r="J2526" s="5">
        <f>VLOOKUP(F2526,'Set up'!$A$2:$D$64,4,FALSE)</f>
        <v>60</v>
      </c>
      <c r="K2526" s="4">
        <f t="shared" si="768"/>
        <v>45359</v>
      </c>
      <c r="L2526" s="5">
        <f t="shared" si="769"/>
        <v>3</v>
      </c>
      <c r="M2526" s="5">
        <f t="shared" si="770"/>
        <v>2024</v>
      </c>
      <c r="N2526" s="6">
        <v>1606</v>
      </c>
      <c r="O2526" s="6">
        <f t="shared" si="776"/>
        <v>-1606</v>
      </c>
      <c r="P2526" s="6">
        <f t="shared" si="777"/>
        <v>0</v>
      </c>
      <c r="Q2526" s="7">
        <f t="shared" si="762"/>
        <v>4102872.9500000016</v>
      </c>
      <c r="R2526" s="44" t="str">
        <f>VLOOKUP(F2526,'Set up'!$A$2:$E$64,5,FALSE)</f>
        <v>Chq</v>
      </c>
      <c r="S2526" s="1" t="s">
        <v>2632</v>
      </c>
    </row>
    <row r="2527" spans="1:19" ht="15" customHeight="1" x14ac:dyDescent="0.35">
      <c r="A2527" s="4">
        <v>45299</v>
      </c>
      <c r="B2527" s="5">
        <f t="shared" si="772"/>
        <v>1</v>
      </c>
      <c r="C2527" s="5">
        <f t="shared" si="773"/>
        <v>2024</v>
      </c>
      <c r="D2527" s="5" t="s">
        <v>2274</v>
      </c>
      <c r="E2527" s="5" t="str">
        <f>VLOOKUP(F2527,'Set up'!$A$2:$C$64,2,FALSE)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up'!$A$2:$C$64,3,FALSE)</f>
        <v>60</v>
      </c>
      <c r="J2527" s="5">
        <f>VLOOKUP(F2527,'Set up'!$A$2:$D$64,4,FALSE)</f>
        <v>60</v>
      </c>
      <c r="K2527" s="4">
        <f t="shared" si="768"/>
        <v>45359</v>
      </c>
      <c r="L2527" s="5">
        <f t="shared" si="769"/>
        <v>3</v>
      </c>
      <c r="M2527" s="5">
        <f t="shared" si="770"/>
        <v>2024</v>
      </c>
      <c r="N2527" s="6">
        <v>626.4</v>
      </c>
      <c r="O2527" s="6">
        <f t="shared" si="776"/>
        <v>-626.4</v>
      </c>
      <c r="P2527" s="6">
        <f t="shared" si="777"/>
        <v>0</v>
      </c>
      <c r="Q2527" s="7">
        <f t="shared" si="762"/>
        <v>4103499.3500000015</v>
      </c>
      <c r="R2527" s="44" t="str">
        <f>VLOOKUP(F2527,'Set up'!$A$2:$E$64,5,FALSE)</f>
        <v>Chq</v>
      </c>
      <c r="S2527" s="1" t="s">
        <v>2632</v>
      </c>
    </row>
    <row r="2528" spans="1:19" ht="15" customHeight="1" x14ac:dyDescent="0.35">
      <c r="A2528" s="4">
        <v>45299</v>
      </c>
      <c r="B2528" s="5">
        <f t="shared" si="772"/>
        <v>1</v>
      </c>
      <c r="C2528" s="5">
        <f t="shared" si="773"/>
        <v>2024</v>
      </c>
      <c r="D2528" s="5" t="s">
        <v>2274</v>
      </c>
      <c r="E2528" s="5" t="str">
        <f>VLOOKUP(F2528,'Set up'!$A$2:$C$64,2,FALSE)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up'!$A$2:$C$64,3,FALSE)</f>
        <v>60</v>
      </c>
      <c r="J2528" s="5">
        <f>VLOOKUP(F2528,'Set up'!$A$2:$D$64,4,FALSE)</f>
        <v>60</v>
      </c>
      <c r="K2528" s="4">
        <f t="shared" si="768"/>
        <v>45359</v>
      </c>
      <c r="L2528" s="5">
        <f t="shared" si="769"/>
        <v>3</v>
      </c>
      <c r="M2528" s="5">
        <f t="shared" si="770"/>
        <v>2024</v>
      </c>
      <c r="N2528" s="6">
        <v>626.4</v>
      </c>
      <c r="O2528" s="6">
        <f t="shared" si="776"/>
        <v>-626.4</v>
      </c>
      <c r="P2528" s="6">
        <f t="shared" si="777"/>
        <v>0</v>
      </c>
      <c r="Q2528" s="7">
        <f t="shared" ref="Q2528:Q2591" si="778">SUM(Q2527+N2528)</f>
        <v>4104125.7500000014</v>
      </c>
      <c r="R2528" s="44" t="str">
        <f>VLOOKUP(F2528,'Set up'!$A$2:$E$64,5,FALSE)</f>
        <v>Chq</v>
      </c>
      <c r="S2528" s="1" t="s">
        <v>2632</v>
      </c>
    </row>
    <row r="2529" spans="1:19" ht="15" customHeight="1" x14ac:dyDescent="0.35">
      <c r="A2529" s="4">
        <v>45299</v>
      </c>
      <c r="B2529" s="5">
        <f t="shared" si="772"/>
        <v>1</v>
      </c>
      <c r="C2529" s="5">
        <f t="shared" si="773"/>
        <v>2024</v>
      </c>
      <c r="D2529" s="5" t="s">
        <v>2274</v>
      </c>
      <c r="E2529" s="5" t="str">
        <f>VLOOKUP(F2529,'Set up'!$A$2:$C$64,2,FALSE)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up'!$A$2:$C$64,3,FALSE)</f>
        <v>60</v>
      </c>
      <c r="J2529" s="5">
        <f>VLOOKUP(F2529,'Set up'!$A$2:$D$64,4,FALSE)</f>
        <v>60</v>
      </c>
      <c r="K2529" s="4">
        <f t="shared" si="768"/>
        <v>45359</v>
      </c>
      <c r="L2529" s="5">
        <f t="shared" si="769"/>
        <v>3</v>
      </c>
      <c r="M2529" s="5">
        <f t="shared" si="770"/>
        <v>2024</v>
      </c>
      <c r="N2529" s="6">
        <v>220</v>
      </c>
      <c r="O2529" s="6">
        <f t="shared" si="776"/>
        <v>-220</v>
      </c>
      <c r="P2529" s="6">
        <f t="shared" si="777"/>
        <v>0</v>
      </c>
      <c r="Q2529" s="7">
        <f t="shared" si="778"/>
        <v>4104345.7500000014</v>
      </c>
      <c r="R2529" s="44" t="str">
        <f>VLOOKUP(F2529,'Set up'!$A$2:$E$64,5,FALSE)</f>
        <v>Chq</v>
      </c>
      <c r="S2529" s="1" t="s">
        <v>2632</v>
      </c>
    </row>
    <row r="2530" spans="1:19" ht="15" customHeight="1" x14ac:dyDescent="0.35">
      <c r="A2530" s="4">
        <v>45300</v>
      </c>
      <c r="B2530" s="5">
        <f t="shared" si="772"/>
        <v>1</v>
      </c>
      <c r="C2530" s="5">
        <f t="shared" si="773"/>
        <v>2024</v>
      </c>
      <c r="D2530" s="5" t="s">
        <v>2275</v>
      </c>
      <c r="E2530" s="5" t="str">
        <f>VLOOKUP(F2530,'Set up'!$A$2:$C$64,2,FALSE)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up'!$A$2:$C$64,3,FALSE)</f>
        <v>Cash</v>
      </c>
      <c r="J2530" s="5">
        <f>VLOOKUP(F2530,'Set up'!$A$2:$D$64,4,FALSE)</f>
        <v>0</v>
      </c>
      <c r="K2530" s="4">
        <f t="shared" si="768"/>
        <v>45300</v>
      </c>
      <c r="L2530" s="5">
        <f t="shared" si="769"/>
        <v>1</v>
      </c>
      <c r="M2530" s="5">
        <f t="shared" si="770"/>
        <v>2024</v>
      </c>
      <c r="N2530" s="6">
        <v>1606</v>
      </c>
      <c r="O2530" s="6">
        <f t="shared" ref="O2530:O2534" si="779">-N2530</f>
        <v>-1606</v>
      </c>
      <c r="P2530" s="6">
        <f t="shared" si="777"/>
        <v>0</v>
      </c>
      <c r="Q2530" s="7">
        <f t="shared" si="778"/>
        <v>4105951.7500000014</v>
      </c>
      <c r="R2530" s="44" t="str">
        <f>VLOOKUP(F2530,'Set up'!$A$2:$E$64,5,FALSE)</f>
        <v>Cash</v>
      </c>
      <c r="S2530" s="1" t="s">
        <v>2306</v>
      </c>
    </row>
    <row r="2531" spans="1:19" ht="15" customHeight="1" x14ac:dyDescent="0.35">
      <c r="A2531" s="4">
        <v>45300</v>
      </c>
      <c r="B2531" s="5">
        <f t="shared" si="772"/>
        <v>1</v>
      </c>
      <c r="C2531" s="5">
        <f t="shared" si="773"/>
        <v>2024</v>
      </c>
      <c r="D2531" s="5" t="s">
        <v>2275</v>
      </c>
      <c r="E2531" s="5" t="str">
        <f>VLOOKUP(F2531,'Set up'!$A$2:$C$64,2,FALSE)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up'!$A$2:$C$64,3,FALSE)</f>
        <v>Cash</v>
      </c>
      <c r="J2531" s="5">
        <f>VLOOKUP(F2531,'Set up'!$A$2:$D$64,4,FALSE)</f>
        <v>0</v>
      </c>
      <c r="K2531" s="4">
        <f t="shared" si="768"/>
        <v>45300</v>
      </c>
      <c r="L2531" s="5">
        <f t="shared" si="769"/>
        <v>1</v>
      </c>
      <c r="M2531" s="5">
        <f t="shared" si="770"/>
        <v>2024</v>
      </c>
      <c r="N2531" s="6">
        <v>630</v>
      </c>
      <c r="O2531" s="6">
        <f t="shared" si="779"/>
        <v>-630</v>
      </c>
      <c r="P2531" s="6">
        <f t="shared" si="777"/>
        <v>0</v>
      </c>
      <c r="Q2531" s="7">
        <f t="shared" si="778"/>
        <v>4106581.7500000014</v>
      </c>
      <c r="R2531" s="44" t="str">
        <f>VLOOKUP(F2531,'Set up'!$A$2:$E$64,5,FALSE)</f>
        <v>Cash</v>
      </c>
      <c r="S2531" s="1" t="s">
        <v>2306</v>
      </c>
    </row>
    <row r="2532" spans="1:19" ht="15" customHeight="1" x14ac:dyDescent="0.35">
      <c r="A2532" s="4">
        <v>45301</v>
      </c>
      <c r="B2532" s="5">
        <f t="shared" si="772"/>
        <v>1</v>
      </c>
      <c r="C2532" s="5">
        <f t="shared" si="773"/>
        <v>2024</v>
      </c>
      <c r="D2532" s="5" t="s">
        <v>2276</v>
      </c>
      <c r="E2532" s="5" t="str">
        <f>VLOOKUP(F2532,'Set up'!$A$2:$C$64,2,FALSE)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up'!$A$2:$C$64,3,FALSE)</f>
        <v>Cash</v>
      </c>
      <c r="J2532" s="5">
        <f>VLOOKUP(F2532,'Set up'!$A$2:$D$64,4,FALSE)</f>
        <v>0</v>
      </c>
      <c r="K2532" s="4">
        <f t="shared" si="768"/>
        <v>45301</v>
      </c>
      <c r="L2532" s="5">
        <f t="shared" si="769"/>
        <v>1</v>
      </c>
      <c r="M2532" s="5">
        <f t="shared" si="770"/>
        <v>2024</v>
      </c>
      <c r="N2532" s="6">
        <v>1738</v>
      </c>
      <c r="O2532" s="6">
        <f t="shared" si="779"/>
        <v>-1738</v>
      </c>
      <c r="P2532" s="6">
        <f t="shared" si="777"/>
        <v>0</v>
      </c>
      <c r="Q2532" s="7">
        <f t="shared" si="778"/>
        <v>4108319.7500000014</v>
      </c>
      <c r="R2532" s="44" t="str">
        <f>VLOOKUP(F2532,'Set up'!$A$2:$E$64,5,FALSE)</f>
        <v>Trsf</v>
      </c>
      <c r="S2532" s="1" t="s">
        <v>3438</v>
      </c>
    </row>
    <row r="2533" spans="1:19" ht="15" customHeight="1" x14ac:dyDescent="0.35">
      <c r="A2533" s="4">
        <v>45301</v>
      </c>
      <c r="B2533" s="5">
        <f t="shared" si="772"/>
        <v>1</v>
      </c>
      <c r="C2533" s="5">
        <f t="shared" si="773"/>
        <v>2024</v>
      </c>
      <c r="D2533" s="5" t="s">
        <v>2276</v>
      </c>
      <c r="E2533" s="5" t="str">
        <f>VLOOKUP(F2533,'Set up'!$A$2:$C$64,2,FALSE)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up'!$A$2:$C$64,3,FALSE)</f>
        <v>Cash</v>
      </c>
      <c r="J2533" s="5">
        <f>VLOOKUP(F2533,'Set up'!$A$2:$D$64,4,FALSE)</f>
        <v>0</v>
      </c>
      <c r="K2533" s="4">
        <f t="shared" si="768"/>
        <v>45301</v>
      </c>
      <c r="L2533" s="5">
        <f t="shared" si="769"/>
        <v>1</v>
      </c>
      <c r="M2533" s="5">
        <f t="shared" si="770"/>
        <v>2024</v>
      </c>
      <c r="N2533" s="6">
        <v>150</v>
      </c>
      <c r="O2533" s="6">
        <f t="shared" si="779"/>
        <v>-150</v>
      </c>
      <c r="P2533" s="6">
        <f t="shared" si="777"/>
        <v>0</v>
      </c>
      <c r="Q2533" s="7">
        <f t="shared" si="778"/>
        <v>4108469.7500000014</v>
      </c>
      <c r="R2533" s="44" t="str">
        <f>VLOOKUP(F2533,'Set up'!$A$2:$E$64,5,FALSE)</f>
        <v>Trsf</v>
      </c>
      <c r="S2533" s="1" t="s">
        <v>3439</v>
      </c>
    </row>
    <row r="2534" spans="1:19" ht="15" customHeight="1" x14ac:dyDescent="0.35">
      <c r="A2534" s="4">
        <v>45301</v>
      </c>
      <c r="B2534" s="5">
        <f t="shared" si="772"/>
        <v>1</v>
      </c>
      <c r="C2534" s="5">
        <f t="shared" si="773"/>
        <v>2024</v>
      </c>
      <c r="D2534" s="5" t="s">
        <v>2276</v>
      </c>
      <c r="E2534" s="5" t="str">
        <f>VLOOKUP(F2534,'Set up'!$A$2:$C$64,2,FALSE)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up'!$A$2:$C$64,3,FALSE)</f>
        <v>Cash</v>
      </c>
      <c r="J2534" s="5">
        <f>VLOOKUP(F2534,'Set up'!$A$2:$D$64,4,FALSE)</f>
        <v>0</v>
      </c>
      <c r="K2534" s="4">
        <f t="shared" si="768"/>
        <v>45301</v>
      </c>
      <c r="L2534" s="5">
        <f t="shared" si="769"/>
        <v>1</v>
      </c>
      <c r="M2534" s="5">
        <f t="shared" si="770"/>
        <v>2024</v>
      </c>
      <c r="N2534" s="6">
        <v>187.5</v>
      </c>
      <c r="O2534" s="6">
        <f t="shared" si="779"/>
        <v>-187.5</v>
      </c>
      <c r="P2534" s="6">
        <f t="shared" si="777"/>
        <v>0</v>
      </c>
      <c r="Q2534" s="7">
        <f t="shared" si="778"/>
        <v>4108657.2500000014</v>
      </c>
      <c r="R2534" s="44" t="str">
        <f>VLOOKUP(F2534,'Set up'!$A$2:$E$64,5,FALSE)</f>
        <v>Trsf</v>
      </c>
      <c r="S2534" s="1" t="s">
        <v>3440</v>
      </c>
    </row>
    <row r="2535" spans="1:19" ht="15" customHeight="1" x14ac:dyDescent="0.35">
      <c r="A2535" s="4">
        <v>45301</v>
      </c>
      <c r="B2535" s="5">
        <f t="shared" si="772"/>
        <v>1</v>
      </c>
      <c r="C2535" s="5">
        <f t="shared" si="773"/>
        <v>2024</v>
      </c>
      <c r="D2535" s="5" t="s">
        <v>2277</v>
      </c>
      <c r="E2535" s="5" t="str">
        <f>VLOOKUP(F2535,'Set up'!$A$2:$C$64,2,FALSE)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up'!$A$2:$C$64,3,FALSE)</f>
        <v>Cash</v>
      </c>
      <c r="J2535" s="5">
        <f>VLOOKUP(F2535,'Set up'!$A$2:$D$64,4,FALSE)</f>
        <v>0</v>
      </c>
      <c r="K2535" s="4">
        <f t="shared" si="768"/>
        <v>45301</v>
      </c>
      <c r="L2535" s="5">
        <f t="shared" si="769"/>
        <v>1</v>
      </c>
      <c r="M2535" s="5">
        <f t="shared" si="770"/>
        <v>2024</v>
      </c>
      <c r="N2535" s="6">
        <v>187.5</v>
      </c>
      <c r="O2535" s="6">
        <f t="shared" ref="O2535:O2540" si="780">-N2535</f>
        <v>-187.5</v>
      </c>
      <c r="P2535" s="6">
        <f t="shared" si="777"/>
        <v>0</v>
      </c>
      <c r="Q2535" s="7">
        <f t="shared" si="778"/>
        <v>4108844.7500000014</v>
      </c>
      <c r="R2535" s="44" t="str">
        <f>VLOOKUP(F2535,'Set up'!$A$2:$E$64,5,FALSE)</f>
        <v>Trsf</v>
      </c>
      <c r="S2535" s="1" t="s">
        <v>2796</v>
      </c>
    </row>
    <row r="2536" spans="1:19" ht="15" customHeight="1" x14ac:dyDescent="0.35">
      <c r="A2536" s="4">
        <v>45301</v>
      </c>
      <c r="B2536" s="5">
        <f t="shared" si="772"/>
        <v>1</v>
      </c>
      <c r="C2536" s="5">
        <f t="shared" si="773"/>
        <v>2024</v>
      </c>
      <c r="D2536" s="5" t="s">
        <v>2278</v>
      </c>
      <c r="E2536" s="5" t="str">
        <f>VLOOKUP(F2536,'Set up'!$A$2:$C$64,2,FALSE)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up'!$A$2:$C$64,3,FALSE)</f>
        <v>Cash</v>
      </c>
      <c r="J2536" s="5">
        <f>VLOOKUP(F2536,'Set up'!$A$2:$D$64,4,FALSE)</f>
        <v>0</v>
      </c>
      <c r="K2536" s="4">
        <f t="shared" si="768"/>
        <v>45301</v>
      </c>
      <c r="L2536" s="5">
        <f t="shared" si="769"/>
        <v>1</v>
      </c>
      <c r="M2536" s="5">
        <f t="shared" si="770"/>
        <v>2024</v>
      </c>
      <c r="N2536" s="6">
        <v>9636</v>
      </c>
      <c r="O2536" s="6">
        <f t="shared" si="780"/>
        <v>-9636</v>
      </c>
      <c r="P2536" s="6">
        <f t="shared" si="777"/>
        <v>0</v>
      </c>
      <c r="Q2536" s="7">
        <f t="shared" si="778"/>
        <v>4118480.7500000014</v>
      </c>
      <c r="R2536" s="44" t="str">
        <f>VLOOKUP(F2536,'Set up'!$A$2:$E$64,5,FALSE)</f>
        <v>Trsf</v>
      </c>
      <c r="S2536" s="1" t="s">
        <v>2800</v>
      </c>
    </row>
    <row r="2537" spans="1:19" ht="15" customHeight="1" x14ac:dyDescent="0.35">
      <c r="A2537" s="4">
        <v>45301</v>
      </c>
      <c r="B2537" s="5">
        <f t="shared" si="772"/>
        <v>1</v>
      </c>
      <c r="C2537" s="5">
        <f t="shared" si="773"/>
        <v>2024</v>
      </c>
      <c r="D2537" s="5" t="s">
        <v>2278</v>
      </c>
      <c r="E2537" s="5" t="str">
        <f>VLOOKUP(F2537,'Set up'!$A$2:$C$64,2,FALSE)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up'!$A$2:$C$64,3,FALSE)</f>
        <v>Cash</v>
      </c>
      <c r="J2537" s="5">
        <f>VLOOKUP(F2537,'Set up'!$A$2:$D$64,4,FALSE)</f>
        <v>0</v>
      </c>
      <c r="K2537" s="4">
        <f t="shared" si="768"/>
        <v>45301</v>
      </c>
      <c r="L2537" s="5">
        <f t="shared" si="769"/>
        <v>1</v>
      </c>
      <c r="M2537" s="5">
        <f t="shared" si="770"/>
        <v>2024</v>
      </c>
      <c r="N2537" s="6">
        <v>1073</v>
      </c>
      <c r="O2537" s="6">
        <f t="shared" si="780"/>
        <v>-1073</v>
      </c>
      <c r="P2537" s="6">
        <f t="shared" si="777"/>
        <v>0</v>
      </c>
      <c r="Q2537" s="7">
        <f t="shared" si="778"/>
        <v>4119553.7500000014</v>
      </c>
      <c r="R2537" s="44" t="str">
        <f>VLOOKUP(F2537,'Set up'!$A$2:$E$64,5,FALSE)</f>
        <v>Trsf</v>
      </c>
      <c r="S2537" s="1" t="s">
        <v>2801</v>
      </c>
    </row>
    <row r="2538" spans="1:19" ht="15" customHeight="1" x14ac:dyDescent="0.35">
      <c r="A2538" s="4">
        <v>45301</v>
      </c>
      <c r="B2538" s="5">
        <f t="shared" si="772"/>
        <v>1</v>
      </c>
      <c r="C2538" s="5">
        <f t="shared" si="773"/>
        <v>2024</v>
      </c>
      <c r="D2538" s="5" t="s">
        <v>2278</v>
      </c>
      <c r="E2538" s="5" t="str">
        <f>VLOOKUP(F2538,'Set up'!$A$2:$C$64,2,FALSE)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up'!$A$2:$C$64,3,FALSE)</f>
        <v>Cash</v>
      </c>
      <c r="J2538" s="5">
        <f>VLOOKUP(F2538,'Set up'!$A$2:$D$64,4,FALSE)</f>
        <v>0</v>
      </c>
      <c r="K2538" s="4">
        <f t="shared" si="768"/>
        <v>45301</v>
      </c>
      <c r="L2538" s="5">
        <f t="shared" si="769"/>
        <v>1</v>
      </c>
      <c r="M2538" s="5">
        <f t="shared" si="770"/>
        <v>2024</v>
      </c>
      <c r="N2538" s="6">
        <v>1740</v>
      </c>
      <c r="O2538" s="6">
        <f t="shared" si="780"/>
        <v>-1740</v>
      </c>
      <c r="P2538" s="6">
        <f t="shared" si="777"/>
        <v>0</v>
      </c>
      <c r="Q2538" s="7">
        <f t="shared" si="778"/>
        <v>4121293.7500000014</v>
      </c>
      <c r="R2538" s="44" t="str">
        <f>VLOOKUP(F2538,'Set up'!$A$2:$E$64,5,FALSE)</f>
        <v>Trsf</v>
      </c>
      <c r="S2538" s="1" t="s">
        <v>2802</v>
      </c>
    </row>
    <row r="2539" spans="1:19" ht="15" customHeight="1" x14ac:dyDescent="0.35">
      <c r="A2539" s="4">
        <v>45301</v>
      </c>
      <c r="B2539" s="5">
        <f t="shared" si="772"/>
        <v>1</v>
      </c>
      <c r="C2539" s="5">
        <f t="shared" si="773"/>
        <v>2024</v>
      </c>
      <c r="D2539" s="5" t="s">
        <v>2278</v>
      </c>
      <c r="E2539" s="5" t="str">
        <f>VLOOKUP(F2539,'Set up'!$A$2:$C$64,2,FALSE)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up'!$A$2:$C$64,3,FALSE)</f>
        <v>Cash</v>
      </c>
      <c r="J2539" s="5">
        <f>VLOOKUP(F2539,'Set up'!$A$2:$D$64,4,FALSE)</f>
        <v>0</v>
      </c>
      <c r="K2539" s="4">
        <f t="shared" si="768"/>
        <v>45301</v>
      </c>
      <c r="L2539" s="5">
        <f t="shared" si="769"/>
        <v>1</v>
      </c>
      <c r="M2539" s="5">
        <f t="shared" si="770"/>
        <v>2024</v>
      </c>
      <c r="N2539" s="6">
        <v>1638</v>
      </c>
      <c r="O2539" s="6">
        <f t="shared" si="780"/>
        <v>-1638</v>
      </c>
      <c r="P2539" s="6">
        <f t="shared" si="777"/>
        <v>0</v>
      </c>
      <c r="Q2539" s="7">
        <f t="shared" si="778"/>
        <v>4122931.7500000014</v>
      </c>
      <c r="R2539" s="44" t="str">
        <f>VLOOKUP(F2539,'Set up'!$A$2:$E$64,5,FALSE)</f>
        <v>Trsf</v>
      </c>
      <c r="S2539" s="1" t="s">
        <v>2803</v>
      </c>
    </row>
    <row r="2540" spans="1:19" ht="15" customHeight="1" x14ac:dyDescent="0.35">
      <c r="A2540" s="4">
        <v>45301</v>
      </c>
      <c r="B2540" s="5">
        <f t="shared" si="772"/>
        <v>1</v>
      </c>
      <c r="C2540" s="5">
        <f t="shared" si="773"/>
        <v>2024</v>
      </c>
      <c r="D2540" s="5" t="s">
        <v>2278</v>
      </c>
      <c r="E2540" s="5" t="str">
        <f>VLOOKUP(F2540,'Set up'!$A$2:$C$64,2,FALSE)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up'!$A$2:$C$64,3,FALSE)</f>
        <v>Cash</v>
      </c>
      <c r="J2540" s="5">
        <f>VLOOKUP(F2540,'Set up'!$A$2:$D$64,4,FALSE)</f>
        <v>0</v>
      </c>
      <c r="K2540" s="4">
        <f t="shared" si="768"/>
        <v>45301</v>
      </c>
      <c r="L2540" s="5">
        <f t="shared" si="769"/>
        <v>1</v>
      </c>
      <c r="M2540" s="5">
        <f t="shared" si="770"/>
        <v>2024</v>
      </c>
      <c r="N2540" s="6">
        <v>1000</v>
      </c>
      <c r="O2540" s="6">
        <f t="shared" si="780"/>
        <v>-1000</v>
      </c>
      <c r="P2540" s="6">
        <f t="shared" si="777"/>
        <v>0</v>
      </c>
      <c r="Q2540" s="7">
        <f t="shared" si="778"/>
        <v>4123931.7500000014</v>
      </c>
      <c r="R2540" s="44" t="str">
        <f>VLOOKUP(F2540,'Set up'!$A$2:$E$64,5,FALSE)</f>
        <v>Trsf</v>
      </c>
      <c r="S2540" s="1" t="s">
        <v>2799</v>
      </c>
    </row>
    <row r="2541" spans="1:19" ht="15" customHeight="1" x14ac:dyDescent="0.35">
      <c r="A2541" s="4">
        <v>45303</v>
      </c>
      <c r="B2541" s="5">
        <f t="shared" si="772"/>
        <v>1</v>
      </c>
      <c r="C2541" s="5">
        <f t="shared" si="773"/>
        <v>2024</v>
      </c>
      <c r="D2541" s="5" t="s">
        <v>2280</v>
      </c>
      <c r="E2541" s="5" t="str">
        <f>VLOOKUP(F2541,'Set up'!$A$2:$C$64,2,FALSE)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up'!$A$2:$C$64,3,FALSE)</f>
        <v>120</v>
      </c>
      <c r="J2541" s="5">
        <f>VLOOKUP(F2541,'Set up'!$A$2:$D$64,4,FALSE)</f>
        <v>120</v>
      </c>
      <c r="K2541" s="4">
        <f t="shared" si="768"/>
        <v>45423</v>
      </c>
      <c r="L2541" s="5">
        <f t="shared" si="769"/>
        <v>5</v>
      </c>
      <c r="M2541" s="5">
        <f t="shared" si="770"/>
        <v>2024</v>
      </c>
      <c r="N2541" s="6">
        <v>9636</v>
      </c>
      <c r="O2541" s="6">
        <f t="shared" ref="O2541:O2543" si="781">-N2541</f>
        <v>-9636</v>
      </c>
      <c r="P2541" s="6">
        <f t="shared" si="777"/>
        <v>0</v>
      </c>
      <c r="Q2541" s="7">
        <f t="shared" si="778"/>
        <v>4133567.7500000014</v>
      </c>
      <c r="R2541" s="44" t="str">
        <f>VLOOKUP(F2541,'Set up'!$A$2:$E$64,5,FALSE)</f>
        <v>Trsf</v>
      </c>
      <c r="S2541" s="1" t="s">
        <v>2666</v>
      </c>
    </row>
    <row r="2542" spans="1:19" ht="15" customHeight="1" x14ac:dyDescent="0.35">
      <c r="A2542" s="4">
        <v>45303</v>
      </c>
      <c r="B2542" s="5">
        <f t="shared" si="772"/>
        <v>1</v>
      </c>
      <c r="C2542" s="5">
        <f t="shared" si="773"/>
        <v>2024</v>
      </c>
      <c r="D2542" s="5" t="s">
        <v>2280</v>
      </c>
      <c r="E2542" s="5" t="str">
        <f>VLOOKUP(F2542,'Set up'!$A$2:$C$64,2,FALSE)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up'!$A$2:$C$64,3,FALSE)</f>
        <v>120</v>
      </c>
      <c r="J2542" s="5">
        <f>VLOOKUP(F2542,'Set up'!$A$2:$D$64,4,FALSE)</f>
        <v>120</v>
      </c>
      <c r="K2542" s="4">
        <f t="shared" si="768"/>
        <v>45423</v>
      </c>
      <c r="L2542" s="5">
        <f t="shared" si="769"/>
        <v>5</v>
      </c>
      <c r="M2542" s="5">
        <f t="shared" si="770"/>
        <v>2024</v>
      </c>
      <c r="N2542" s="6">
        <v>2146</v>
      </c>
      <c r="O2542" s="6">
        <f t="shared" si="781"/>
        <v>-2146</v>
      </c>
      <c r="P2542" s="6">
        <f t="shared" si="777"/>
        <v>0</v>
      </c>
      <c r="Q2542" s="7">
        <f t="shared" si="778"/>
        <v>4135713.7500000014</v>
      </c>
      <c r="R2542" s="44" t="str">
        <f>VLOOKUP(F2542,'Set up'!$A$2:$E$64,5,FALSE)</f>
        <v>Trsf</v>
      </c>
      <c r="S2542" s="1" t="s">
        <v>2666</v>
      </c>
    </row>
    <row r="2543" spans="1:19" ht="15" customHeight="1" x14ac:dyDescent="0.35">
      <c r="A2543" s="4">
        <v>45303</v>
      </c>
      <c r="B2543" s="5">
        <f t="shared" si="772"/>
        <v>1</v>
      </c>
      <c r="C2543" s="5">
        <f t="shared" si="773"/>
        <v>2024</v>
      </c>
      <c r="D2543" s="5" t="s">
        <v>2280</v>
      </c>
      <c r="E2543" s="5" t="str">
        <f>VLOOKUP(F2543,'Set up'!$A$2:$C$64,2,FALSE)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up'!$A$2:$C$64,3,FALSE)</f>
        <v>120</v>
      </c>
      <c r="J2543" s="5">
        <f>VLOOKUP(F2543,'Set up'!$A$2:$D$64,4,FALSE)</f>
        <v>120</v>
      </c>
      <c r="K2543" s="4">
        <f t="shared" si="768"/>
        <v>45423</v>
      </c>
      <c r="L2543" s="5">
        <f t="shared" si="769"/>
        <v>5</v>
      </c>
      <c r="M2543" s="5">
        <f t="shared" si="770"/>
        <v>2024</v>
      </c>
      <c r="N2543" s="6">
        <v>575</v>
      </c>
      <c r="O2543" s="6">
        <f t="shared" si="781"/>
        <v>-575</v>
      </c>
      <c r="P2543" s="6">
        <f t="shared" si="777"/>
        <v>0</v>
      </c>
      <c r="Q2543" s="7">
        <f t="shared" si="778"/>
        <v>4136288.7500000014</v>
      </c>
      <c r="R2543" s="44" t="str">
        <f>VLOOKUP(F2543,'Set up'!$A$2:$E$64,5,FALSE)</f>
        <v>Trsf</v>
      </c>
      <c r="S2543" s="1" t="s">
        <v>2666</v>
      </c>
    </row>
    <row r="2544" spans="1:19" ht="15" customHeight="1" x14ac:dyDescent="0.35">
      <c r="A2544" s="4">
        <v>45303</v>
      </c>
      <c r="B2544" s="5">
        <f t="shared" si="772"/>
        <v>1</v>
      </c>
      <c r="C2544" s="5">
        <f t="shared" si="773"/>
        <v>2024</v>
      </c>
      <c r="D2544" s="5" t="s">
        <v>2280</v>
      </c>
      <c r="E2544" s="5" t="str">
        <f>VLOOKUP(F2544,'Set up'!$A$2:$C$64,2,FALSE)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up'!$A$2:$C$64,3,FALSE)</f>
        <v>120</v>
      </c>
      <c r="J2544" s="5">
        <f>VLOOKUP(F2544,'Set up'!$A$2:$D$64,4,FALSE)</f>
        <v>120</v>
      </c>
      <c r="K2544" s="4">
        <f t="shared" si="768"/>
        <v>45423</v>
      </c>
      <c r="L2544" s="5">
        <f t="shared" si="769"/>
        <v>5</v>
      </c>
      <c r="M2544" s="5">
        <f t="shared" si="770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8"/>
        <v>4136728.7500000014</v>
      </c>
      <c r="R2544" s="44" t="str">
        <f>VLOOKUP(F2544,'Set up'!$A$2:$E$64,5,FALSE)</f>
        <v>Trsf</v>
      </c>
      <c r="S2544" s="1" t="s">
        <v>2666</v>
      </c>
    </row>
    <row r="2545" spans="1:19" ht="15" customHeight="1" x14ac:dyDescent="0.35">
      <c r="A2545" s="4">
        <v>45306</v>
      </c>
      <c r="B2545" s="5">
        <f t="shared" si="772"/>
        <v>1</v>
      </c>
      <c r="C2545" s="5">
        <f t="shared" si="773"/>
        <v>2024</v>
      </c>
      <c r="D2545" s="5" t="s">
        <v>2281</v>
      </c>
      <c r="E2545" s="5" t="str">
        <f>VLOOKUP(F2545,'Set up'!$A$2:$C$64,2,FALSE)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up'!$A$2:$C$64,3,FALSE)</f>
        <v>Cash</v>
      </c>
      <c r="J2545" s="5">
        <f>VLOOKUP(F2545,'Set up'!$A$2:$D$64,4,FALSE)</f>
        <v>0</v>
      </c>
      <c r="K2545" s="4">
        <f t="shared" si="768"/>
        <v>45306</v>
      </c>
      <c r="L2545" s="5">
        <f t="shared" si="769"/>
        <v>1</v>
      </c>
      <c r="M2545" s="5">
        <f t="shared" si="770"/>
        <v>2024</v>
      </c>
      <c r="N2545" s="6">
        <v>1738</v>
      </c>
      <c r="P2545" s="6">
        <f t="shared" si="777"/>
        <v>1738</v>
      </c>
      <c r="Q2545" s="7">
        <f t="shared" si="778"/>
        <v>4138466.7500000014</v>
      </c>
      <c r="R2545" s="44" t="str">
        <f>VLOOKUP(F2545,'Set up'!$A$2:$E$64,5,FALSE)</f>
        <v>PD Chq</v>
      </c>
    </row>
    <row r="2546" spans="1:19" ht="15" customHeight="1" x14ac:dyDescent="0.35">
      <c r="A2546" s="4">
        <v>45306</v>
      </c>
      <c r="B2546" s="5">
        <f t="shared" si="772"/>
        <v>1</v>
      </c>
      <c r="C2546" s="5">
        <f t="shared" si="773"/>
        <v>2024</v>
      </c>
      <c r="D2546" s="5" t="s">
        <v>2281</v>
      </c>
      <c r="E2546" s="5" t="str">
        <f>VLOOKUP(F2546,'Set up'!$A$2:$C$64,2,FALSE)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up'!$A$2:$C$64,3,FALSE)</f>
        <v>Cash</v>
      </c>
      <c r="J2546" s="5">
        <f>VLOOKUP(F2546,'Set up'!$A$2:$D$64,4,FALSE)</f>
        <v>0</v>
      </c>
      <c r="K2546" s="4">
        <f t="shared" si="768"/>
        <v>45306</v>
      </c>
      <c r="L2546" s="5">
        <f t="shared" si="769"/>
        <v>1</v>
      </c>
      <c r="M2546" s="5">
        <f t="shared" si="770"/>
        <v>2024</v>
      </c>
      <c r="N2546" s="6">
        <v>555</v>
      </c>
      <c r="P2546" s="6">
        <f t="shared" si="777"/>
        <v>555</v>
      </c>
      <c r="Q2546" s="7">
        <f t="shared" si="778"/>
        <v>4139021.7500000014</v>
      </c>
      <c r="R2546" s="44" t="str">
        <f>VLOOKUP(F2546,'Set up'!$A$2:$E$64,5,FALSE)</f>
        <v>PD Chq</v>
      </c>
    </row>
    <row r="2547" spans="1:19" ht="15" customHeight="1" x14ac:dyDescent="0.35">
      <c r="A2547" s="4">
        <v>45306</v>
      </c>
      <c r="B2547" s="5">
        <f t="shared" si="772"/>
        <v>1</v>
      </c>
      <c r="C2547" s="5">
        <f t="shared" si="773"/>
        <v>2024</v>
      </c>
      <c r="D2547" s="5" t="s">
        <v>2281</v>
      </c>
      <c r="E2547" s="5" t="str">
        <f>VLOOKUP(F2547,'Set up'!$A$2:$C$64,2,FALSE)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up'!$A$2:$C$64,3,FALSE)</f>
        <v>Cash</v>
      </c>
      <c r="J2547" s="5">
        <f>VLOOKUP(F2547,'Set up'!$A$2:$D$64,4,FALSE)</f>
        <v>0</v>
      </c>
      <c r="K2547" s="4">
        <f t="shared" si="768"/>
        <v>45306</v>
      </c>
      <c r="L2547" s="5">
        <f t="shared" si="769"/>
        <v>1</v>
      </c>
      <c r="M2547" s="5">
        <f t="shared" si="770"/>
        <v>2024</v>
      </c>
      <c r="N2547" s="6">
        <v>95</v>
      </c>
      <c r="P2547" s="6">
        <f t="shared" si="777"/>
        <v>95</v>
      </c>
      <c r="Q2547" s="7">
        <f t="shared" si="778"/>
        <v>4139116.7500000014</v>
      </c>
      <c r="R2547" s="44" t="str">
        <f>VLOOKUP(F2547,'Set up'!$A$2:$E$64,5,FALSE)</f>
        <v>PD Chq</v>
      </c>
    </row>
    <row r="2548" spans="1:19" ht="15" customHeight="1" x14ac:dyDescent="0.35">
      <c r="A2548" s="4">
        <v>45306</v>
      </c>
      <c r="B2548" s="5">
        <f t="shared" si="772"/>
        <v>1</v>
      </c>
      <c r="C2548" s="5">
        <f t="shared" si="773"/>
        <v>2024</v>
      </c>
      <c r="D2548" s="5" t="s">
        <v>2281</v>
      </c>
      <c r="E2548" s="5" t="str">
        <f>VLOOKUP(F2548,'Set up'!$A$2:$C$64,2,FALSE)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up'!$A$2:$C$64,3,FALSE)</f>
        <v>Cash</v>
      </c>
      <c r="J2548" s="5">
        <f>VLOOKUP(F2548,'Set up'!$A$2:$D$64,4,FALSE)</f>
        <v>0</v>
      </c>
      <c r="K2548" s="4">
        <f t="shared" si="768"/>
        <v>45306</v>
      </c>
      <c r="L2548" s="5">
        <f t="shared" si="769"/>
        <v>1</v>
      </c>
      <c r="M2548" s="5">
        <f t="shared" si="770"/>
        <v>2024</v>
      </c>
      <c r="N2548" s="6">
        <v>312.5</v>
      </c>
      <c r="P2548" s="6">
        <f t="shared" si="777"/>
        <v>312.5</v>
      </c>
      <c r="Q2548" s="7">
        <f t="shared" si="778"/>
        <v>4139429.2500000014</v>
      </c>
      <c r="R2548" s="44" t="str">
        <f>VLOOKUP(F2548,'Set up'!$A$2:$E$64,5,FALSE)</f>
        <v>PD Chq</v>
      </c>
    </row>
    <row r="2549" spans="1:19" ht="15" customHeight="1" x14ac:dyDescent="0.35">
      <c r="A2549" s="4">
        <v>45308</v>
      </c>
      <c r="B2549" s="5">
        <f t="shared" si="772"/>
        <v>1</v>
      </c>
      <c r="C2549" s="5">
        <f t="shared" si="773"/>
        <v>2024</v>
      </c>
      <c r="D2549" s="5" t="s">
        <v>2282</v>
      </c>
      <c r="E2549" s="5" t="str">
        <f>VLOOKUP(F2549,'Set up'!$A$2:$C$64,2,FALSE)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up'!$A$2:$C$64,3,FALSE)</f>
        <v>Cash</v>
      </c>
      <c r="J2549" s="5">
        <f>VLOOKUP(F2549,'Set up'!$A$2:$D$64,4,FALSE)</f>
        <v>0</v>
      </c>
      <c r="K2549" s="4">
        <f t="shared" si="768"/>
        <v>45308</v>
      </c>
      <c r="L2549" s="5">
        <f t="shared" si="769"/>
        <v>1</v>
      </c>
      <c r="M2549" s="5">
        <f t="shared" si="770"/>
        <v>2024</v>
      </c>
      <c r="N2549" s="6">
        <v>405</v>
      </c>
      <c r="O2549" s="6">
        <f>-52.3-352.7</f>
        <v>-405</v>
      </c>
      <c r="P2549" s="6">
        <f t="shared" si="777"/>
        <v>0</v>
      </c>
      <c r="Q2549" s="7">
        <f t="shared" si="778"/>
        <v>4139834.2500000014</v>
      </c>
      <c r="R2549" s="44" t="str">
        <f>VLOOKUP(F2549,'Set up'!$A$2:$E$64,5,FALSE)</f>
        <v>Trsf</v>
      </c>
      <c r="S2549" s="1" t="s">
        <v>3470</v>
      </c>
    </row>
    <row r="2550" spans="1:19" ht="15" customHeight="1" x14ac:dyDescent="0.35">
      <c r="A2550" s="4">
        <v>45308</v>
      </c>
      <c r="B2550" s="5">
        <f t="shared" si="772"/>
        <v>1</v>
      </c>
      <c r="C2550" s="5">
        <f t="shared" si="773"/>
        <v>2024</v>
      </c>
      <c r="D2550" s="5" t="s">
        <v>2282</v>
      </c>
      <c r="E2550" s="5" t="str">
        <f>VLOOKUP(F2550,'Set up'!$A$2:$C$64,2,FALSE)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up'!$A$2:$C$64,3,FALSE)</f>
        <v>Cash</v>
      </c>
      <c r="J2550" s="5">
        <f>VLOOKUP(F2550,'Set up'!$A$2:$D$64,4,FALSE)</f>
        <v>0</v>
      </c>
      <c r="K2550" s="4">
        <f t="shared" si="768"/>
        <v>45308</v>
      </c>
      <c r="L2550" s="5">
        <f t="shared" si="769"/>
        <v>1</v>
      </c>
      <c r="M2550" s="5">
        <f t="shared" si="770"/>
        <v>2024</v>
      </c>
      <c r="N2550" s="6">
        <v>390</v>
      </c>
      <c r="O2550" s="6">
        <f t="shared" ref="O2550" si="782">-N2550</f>
        <v>-390</v>
      </c>
      <c r="P2550" s="6">
        <f t="shared" si="777"/>
        <v>0</v>
      </c>
      <c r="Q2550" s="7">
        <f t="shared" si="778"/>
        <v>4140224.2500000014</v>
      </c>
      <c r="R2550" s="44" t="str">
        <f>VLOOKUP(F2550,'Set up'!$A$2:$E$64,5,FALSE)</f>
        <v>Trsf</v>
      </c>
      <c r="S2550" s="1" t="s">
        <v>3471</v>
      </c>
    </row>
    <row r="2551" spans="1:19" ht="15" customHeight="1" x14ac:dyDescent="0.35">
      <c r="A2551" s="4">
        <v>45311</v>
      </c>
      <c r="B2551" s="5">
        <f t="shared" si="772"/>
        <v>1</v>
      </c>
      <c r="C2551" s="5">
        <f t="shared" si="773"/>
        <v>2024</v>
      </c>
      <c r="D2551" s="5" t="s">
        <v>2283</v>
      </c>
      <c r="E2551" s="5" t="str">
        <f>VLOOKUP(F2551,'Set up'!$A$2:$C$64,2,FALSE)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up'!$A$2:$C$64,3,FALSE)</f>
        <v>Cash</v>
      </c>
      <c r="J2551" s="5">
        <f>VLOOKUP(F2551,'Set up'!$A$2:$D$64,4,FALSE)</f>
        <v>0</v>
      </c>
      <c r="K2551" s="4">
        <f t="shared" si="768"/>
        <v>45311</v>
      </c>
      <c r="L2551" s="5">
        <f t="shared" si="769"/>
        <v>1</v>
      </c>
      <c r="M2551" s="5">
        <f t="shared" si="770"/>
        <v>2024</v>
      </c>
      <c r="N2551" s="6">
        <v>1694</v>
      </c>
      <c r="O2551" s="6">
        <f t="shared" ref="O2551:O2563" si="783">-N2551</f>
        <v>-1694</v>
      </c>
      <c r="P2551" s="6">
        <f t="shared" si="777"/>
        <v>0</v>
      </c>
      <c r="Q2551" s="7">
        <f t="shared" si="778"/>
        <v>4141918.2500000014</v>
      </c>
      <c r="R2551" s="44" t="str">
        <f>VLOOKUP(F2551,'Set up'!$A$2:$E$64,5,FALSE)</f>
        <v>Cash</v>
      </c>
      <c r="S2551" s="1" t="s">
        <v>2337</v>
      </c>
    </row>
    <row r="2552" spans="1:19" ht="15" customHeight="1" x14ac:dyDescent="0.35">
      <c r="A2552" s="4">
        <v>45311</v>
      </c>
      <c r="B2552" s="5">
        <f t="shared" si="772"/>
        <v>1</v>
      </c>
      <c r="C2552" s="5">
        <f t="shared" si="773"/>
        <v>2024</v>
      </c>
      <c r="D2552" s="5" t="s">
        <v>2283</v>
      </c>
      <c r="E2552" s="5" t="str">
        <f>VLOOKUP(F2552,'Set up'!$A$2:$C$64,2,FALSE)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up'!$A$2:$C$64,3,FALSE)</f>
        <v>Cash</v>
      </c>
      <c r="J2552" s="5">
        <f>VLOOKUP(F2552,'Set up'!$A$2:$D$64,4,FALSE)</f>
        <v>0</v>
      </c>
      <c r="K2552" s="4">
        <f t="shared" si="768"/>
        <v>45311</v>
      </c>
      <c r="L2552" s="5">
        <f t="shared" si="769"/>
        <v>1</v>
      </c>
      <c r="M2552" s="5">
        <f t="shared" si="770"/>
        <v>2024</v>
      </c>
      <c r="N2552" s="6">
        <v>675</v>
      </c>
      <c r="O2552" s="6">
        <f t="shared" si="783"/>
        <v>-675</v>
      </c>
      <c r="P2552" s="6">
        <f t="shared" si="777"/>
        <v>0</v>
      </c>
      <c r="Q2552" s="7">
        <f t="shared" si="778"/>
        <v>4142593.2500000014</v>
      </c>
      <c r="R2552" s="44" t="str">
        <f>VLOOKUP(F2552,'Set up'!$A$2:$E$64,5,FALSE)</f>
        <v>Cash</v>
      </c>
      <c r="S2552" s="1" t="s">
        <v>2337</v>
      </c>
    </row>
    <row r="2553" spans="1:19" ht="15" customHeight="1" x14ac:dyDescent="0.35">
      <c r="A2553" s="4">
        <v>45311</v>
      </c>
      <c r="B2553" s="5">
        <f t="shared" si="772"/>
        <v>1</v>
      </c>
      <c r="C2553" s="5">
        <f t="shared" si="773"/>
        <v>2024</v>
      </c>
      <c r="D2553" s="5" t="s">
        <v>2283</v>
      </c>
      <c r="E2553" s="5" t="str">
        <f>VLOOKUP(F2553,'Set up'!$A$2:$C$64,2,FALSE)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up'!$A$2:$C$64,3,FALSE)</f>
        <v>Cash</v>
      </c>
      <c r="J2553" s="5">
        <f>VLOOKUP(F2553,'Set up'!$A$2:$D$64,4,FALSE)</f>
        <v>0</v>
      </c>
      <c r="K2553" s="4">
        <f t="shared" si="768"/>
        <v>45311</v>
      </c>
      <c r="L2553" s="5">
        <f t="shared" si="769"/>
        <v>1</v>
      </c>
      <c r="M2553" s="5">
        <f t="shared" si="770"/>
        <v>2024</v>
      </c>
      <c r="N2553" s="6">
        <v>280</v>
      </c>
      <c r="O2553" s="6">
        <f t="shared" si="783"/>
        <v>-280</v>
      </c>
      <c r="P2553" s="6">
        <f t="shared" si="777"/>
        <v>0</v>
      </c>
      <c r="Q2553" s="7">
        <f t="shared" si="778"/>
        <v>4142873.2500000014</v>
      </c>
      <c r="R2553" s="44" t="str">
        <f>VLOOKUP(F2553,'Set up'!$A$2:$E$64,5,FALSE)</f>
        <v>Cash</v>
      </c>
      <c r="S2553" s="1" t="s">
        <v>2337</v>
      </c>
    </row>
    <row r="2554" spans="1:19" ht="15" customHeight="1" x14ac:dyDescent="0.35">
      <c r="A2554" s="4">
        <v>45311</v>
      </c>
      <c r="B2554" s="5">
        <f t="shared" si="772"/>
        <v>1</v>
      </c>
      <c r="C2554" s="5">
        <f t="shared" si="773"/>
        <v>2024</v>
      </c>
      <c r="D2554" s="5" t="s">
        <v>2283</v>
      </c>
      <c r="E2554" s="5" t="str">
        <f>VLOOKUP(F2554,'Set up'!$A$2:$C$64,2,FALSE)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up'!$A$2:$C$64,3,FALSE)</f>
        <v>Cash</v>
      </c>
      <c r="J2554" s="5">
        <f>VLOOKUP(F2554,'Set up'!$A$2:$D$64,4,FALSE)</f>
        <v>0</v>
      </c>
      <c r="K2554" s="4">
        <f t="shared" si="768"/>
        <v>45311</v>
      </c>
      <c r="L2554" s="5">
        <f t="shared" si="769"/>
        <v>1</v>
      </c>
      <c r="M2554" s="5">
        <f t="shared" si="770"/>
        <v>2024</v>
      </c>
      <c r="N2554" s="6">
        <v>110</v>
      </c>
      <c r="O2554" s="6">
        <f t="shared" si="783"/>
        <v>-110</v>
      </c>
      <c r="P2554" s="6">
        <f t="shared" si="777"/>
        <v>0</v>
      </c>
      <c r="Q2554" s="7">
        <f t="shared" si="778"/>
        <v>4142983.2500000014</v>
      </c>
      <c r="R2554" s="44" t="str">
        <f>VLOOKUP(F2554,'Set up'!$A$2:$E$64,5,FALSE)</f>
        <v>Cash</v>
      </c>
      <c r="S2554" s="1" t="s">
        <v>2337</v>
      </c>
    </row>
    <row r="2555" spans="1:19" ht="15" customHeight="1" x14ac:dyDescent="0.35">
      <c r="A2555" s="4">
        <v>45311</v>
      </c>
      <c r="B2555" s="5">
        <f t="shared" si="772"/>
        <v>1</v>
      </c>
      <c r="C2555" s="5">
        <f t="shared" si="773"/>
        <v>2024</v>
      </c>
      <c r="D2555" s="5" t="s">
        <v>2283</v>
      </c>
      <c r="E2555" s="5" t="str">
        <f>VLOOKUP(F2555,'Set up'!$A$2:$C$64,2,FALSE)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up'!$A$2:$C$64,3,FALSE)</f>
        <v>Cash</v>
      </c>
      <c r="J2555" s="5">
        <f>VLOOKUP(F2555,'Set up'!$A$2:$D$64,4,FALSE)</f>
        <v>0</v>
      </c>
      <c r="K2555" s="4">
        <f t="shared" si="768"/>
        <v>45311</v>
      </c>
      <c r="L2555" s="5">
        <f t="shared" si="769"/>
        <v>1</v>
      </c>
      <c r="M2555" s="5">
        <f t="shared" si="770"/>
        <v>2024</v>
      </c>
      <c r="N2555" s="6">
        <v>60</v>
      </c>
      <c r="O2555" s="6">
        <f t="shared" si="783"/>
        <v>-60</v>
      </c>
      <c r="P2555" s="6">
        <f t="shared" si="777"/>
        <v>0</v>
      </c>
      <c r="Q2555" s="7">
        <f t="shared" si="778"/>
        <v>4143043.2500000014</v>
      </c>
      <c r="R2555" s="44" t="str">
        <f>VLOOKUP(F2555,'Set up'!$A$2:$E$64,5,FALSE)</f>
        <v>Cash</v>
      </c>
      <c r="S2555" s="1" t="s">
        <v>2337</v>
      </c>
    </row>
    <row r="2556" spans="1:19" ht="15" customHeight="1" x14ac:dyDescent="0.35">
      <c r="A2556" s="4">
        <v>45311</v>
      </c>
      <c r="B2556" s="5">
        <f t="shared" si="772"/>
        <v>1</v>
      </c>
      <c r="C2556" s="5">
        <f t="shared" si="773"/>
        <v>2024</v>
      </c>
      <c r="D2556" s="5" t="s">
        <v>2283</v>
      </c>
      <c r="E2556" s="5" t="str">
        <f>VLOOKUP(F2556,'Set up'!$A$2:$C$64,2,FALSE)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up'!$A$2:$C$64,3,FALSE)</f>
        <v>Cash</v>
      </c>
      <c r="J2556" s="5">
        <f>VLOOKUP(F2556,'Set up'!$A$2:$D$64,4,FALSE)</f>
        <v>0</v>
      </c>
      <c r="K2556" s="4">
        <f t="shared" si="768"/>
        <v>45311</v>
      </c>
      <c r="L2556" s="5">
        <f t="shared" si="769"/>
        <v>1</v>
      </c>
      <c r="M2556" s="5">
        <f t="shared" si="770"/>
        <v>2024</v>
      </c>
      <c r="N2556" s="6">
        <v>54</v>
      </c>
      <c r="O2556" s="6">
        <f t="shared" si="783"/>
        <v>-54</v>
      </c>
      <c r="P2556" s="6">
        <f t="shared" si="777"/>
        <v>0</v>
      </c>
      <c r="Q2556" s="7">
        <f t="shared" si="778"/>
        <v>4143097.2500000014</v>
      </c>
      <c r="R2556" s="44" t="str">
        <f>VLOOKUP(F2556,'Set up'!$A$2:$E$64,5,FALSE)</f>
        <v>Cash</v>
      </c>
      <c r="S2556" s="1" t="s">
        <v>2337</v>
      </c>
    </row>
    <row r="2557" spans="1:19" ht="15" customHeight="1" x14ac:dyDescent="0.35">
      <c r="A2557" s="4">
        <v>45311</v>
      </c>
      <c r="B2557" s="5">
        <f t="shared" si="772"/>
        <v>1</v>
      </c>
      <c r="C2557" s="5">
        <f t="shared" si="773"/>
        <v>2024</v>
      </c>
      <c r="D2557" s="5" t="s">
        <v>2283</v>
      </c>
      <c r="E2557" s="5" t="str">
        <f>VLOOKUP(F2557,'Set up'!$A$2:$C$64,2,FALSE)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up'!$A$2:$C$64,3,FALSE)</f>
        <v>Cash</v>
      </c>
      <c r="J2557" s="5">
        <f>VLOOKUP(F2557,'Set up'!$A$2:$D$64,4,FALSE)</f>
        <v>0</v>
      </c>
      <c r="K2557" s="4">
        <f t="shared" si="768"/>
        <v>45311</v>
      </c>
      <c r="L2557" s="5">
        <f t="shared" si="769"/>
        <v>1</v>
      </c>
      <c r="M2557" s="5">
        <f t="shared" si="770"/>
        <v>2024</v>
      </c>
      <c r="N2557" s="6">
        <v>120</v>
      </c>
      <c r="O2557" s="6">
        <f t="shared" si="783"/>
        <v>-120</v>
      </c>
      <c r="P2557" s="6">
        <f t="shared" si="777"/>
        <v>0</v>
      </c>
      <c r="Q2557" s="7">
        <f t="shared" si="778"/>
        <v>4143217.2500000014</v>
      </c>
      <c r="R2557" s="44" t="str">
        <f>VLOOKUP(F2557,'Set up'!$A$2:$E$64,5,FALSE)</f>
        <v>Cash</v>
      </c>
      <c r="S2557" s="1" t="s">
        <v>2337</v>
      </c>
    </row>
    <row r="2558" spans="1:19" ht="15" customHeight="1" x14ac:dyDescent="0.35">
      <c r="A2558" s="4">
        <v>45311</v>
      </c>
      <c r="B2558" s="5">
        <f t="shared" si="772"/>
        <v>1</v>
      </c>
      <c r="C2558" s="5">
        <f t="shared" si="773"/>
        <v>2024</v>
      </c>
      <c r="D2558" s="5" t="s">
        <v>2283</v>
      </c>
      <c r="E2558" s="5" t="str">
        <f>VLOOKUP(F2558,'Set up'!$A$2:$C$64,2,FALSE)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up'!$A$2:$C$64,3,FALSE)</f>
        <v>Cash</v>
      </c>
      <c r="J2558" s="5">
        <f>VLOOKUP(F2558,'Set up'!$A$2:$D$64,4,FALSE)</f>
        <v>0</v>
      </c>
      <c r="K2558" s="4">
        <f t="shared" si="768"/>
        <v>45311</v>
      </c>
      <c r="L2558" s="5">
        <f t="shared" si="769"/>
        <v>1</v>
      </c>
      <c r="M2558" s="5">
        <f t="shared" si="770"/>
        <v>2024</v>
      </c>
      <c r="N2558" s="6">
        <v>160</v>
      </c>
      <c r="O2558" s="6">
        <f t="shared" si="783"/>
        <v>-160</v>
      </c>
      <c r="P2558" s="6">
        <f t="shared" si="777"/>
        <v>0</v>
      </c>
      <c r="Q2558" s="7">
        <f t="shared" si="778"/>
        <v>4143377.2500000014</v>
      </c>
      <c r="R2558" s="44" t="str">
        <f>VLOOKUP(F2558,'Set up'!$A$2:$E$64,5,FALSE)</f>
        <v>Cash</v>
      </c>
      <c r="S2558" s="1" t="s">
        <v>2337</v>
      </c>
    </row>
    <row r="2559" spans="1:19" ht="15" customHeight="1" x14ac:dyDescent="0.35">
      <c r="A2559" s="4">
        <v>45311</v>
      </c>
      <c r="B2559" s="5">
        <f t="shared" si="772"/>
        <v>1</v>
      </c>
      <c r="C2559" s="5">
        <f t="shared" si="773"/>
        <v>2024</v>
      </c>
      <c r="D2559" s="5" t="s">
        <v>2283</v>
      </c>
      <c r="E2559" s="5" t="str">
        <f>VLOOKUP(F2559,'Set up'!$A$2:$C$64,2,FALSE)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up'!$A$2:$C$64,3,FALSE)</f>
        <v>Cash</v>
      </c>
      <c r="J2559" s="5">
        <f>VLOOKUP(F2559,'Set up'!$A$2:$D$64,4,FALSE)</f>
        <v>0</v>
      </c>
      <c r="K2559" s="4">
        <f t="shared" si="768"/>
        <v>45311</v>
      </c>
      <c r="L2559" s="5">
        <f t="shared" si="769"/>
        <v>1</v>
      </c>
      <c r="M2559" s="5">
        <f t="shared" si="770"/>
        <v>2024</v>
      </c>
      <c r="N2559" s="6">
        <v>170</v>
      </c>
      <c r="O2559" s="6">
        <f t="shared" si="783"/>
        <v>-170</v>
      </c>
      <c r="P2559" s="6">
        <f t="shared" si="777"/>
        <v>0</v>
      </c>
      <c r="Q2559" s="7">
        <f t="shared" si="778"/>
        <v>4143547.2500000014</v>
      </c>
      <c r="R2559" s="44" t="str">
        <f>VLOOKUP(F2559,'Set up'!$A$2:$E$64,5,FALSE)</f>
        <v>Cash</v>
      </c>
      <c r="S2559" s="1" t="s">
        <v>2337</v>
      </c>
    </row>
    <row r="2560" spans="1:19" ht="15" customHeight="1" x14ac:dyDescent="0.35">
      <c r="A2560" s="4">
        <v>45310</v>
      </c>
      <c r="B2560" s="5">
        <f t="shared" si="772"/>
        <v>1</v>
      </c>
      <c r="C2560" s="5">
        <f t="shared" si="773"/>
        <v>2024</v>
      </c>
      <c r="D2560" s="5" t="s">
        <v>2286</v>
      </c>
      <c r="E2560" s="5" t="str">
        <f>VLOOKUP(F2560,'Set up'!$A$2:$C$64,2,FALSE)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up'!$A$2:$C$64,3,FALSE)</f>
        <v>Cash</v>
      </c>
      <c r="J2560" s="5">
        <f>VLOOKUP(F2560,'Set up'!$A$2:$D$64,4,FALSE)</f>
        <v>0</v>
      </c>
      <c r="K2560" s="4">
        <f t="shared" si="768"/>
        <v>45310</v>
      </c>
      <c r="L2560" s="5">
        <f t="shared" si="769"/>
        <v>1</v>
      </c>
      <c r="M2560" s="5">
        <f t="shared" si="770"/>
        <v>2024</v>
      </c>
      <c r="N2560" s="6">
        <v>1738</v>
      </c>
      <c r="O2560" s="6">
        <f t="shared" si="783"/>
        <v>-1738</v>
      </c>
      <c r="P2560" s="6">
        <f t="shared" si="777"/>
        <v>0</v>
      </c>
      <c r="Q2560" s="7">
        <f t="shared" si="778"/>
        <v>4145285.2500000014</v>
      </c>
      <c r="R2560" s="44" t="str">
        <f>VLOOKUP(F2560,'Set up'!$A$2:$E$64,5,FALSE)</f>
        <v>Trsf</v>
      </c>
      <c r="S2560" s="1" t="s">
        <v>3472</v>
      </c>
    </row>
    <row r="2561" spans="1:19" ht="15" customHeight="1" x14ac:dyDescent="0.35">
      <c r="A2561" s="4">
        <v>45310</v>
      </c>
      <c r="B2561" s="5">
        <f t="shared" si="772"/>
        <v>1</v>
      </c>
      <c r="C2561" s="5">
        <f t="shared" si="773"/>
        <v>2024</v>
      </c>
      <c r="D2561" s="5" t="s">
        <v>2286</v>
      </c>
      <c r="E2561" s="5" t="str">
        <f>VLOOKUP(F2561,'Set up'!$A$2:$C$64,2,FALSE)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up'!$A$2:$C$64,3,FALSE)</f>
        <v>Cash</v>
      </c>
      <c r="J2561" s="5">
        <f>VLOOKUP(F2561,'Set up'!$A$2:$D$64,4,FALSE)</f>
        <v>0</v>
      </c>
      <c r="K2561" s="4">
        <f t="shared" si="768"/>
        <v>45310</v>
      </c>
      <c r="L2561" s="5">
        <f t="shared" si="769"/>
        <v>1</v>
      </c>
      <c r="M2561" s="5">
        <f t="shared" si="770"/>
        <v>2024</v>
      </c>
      <c r="N2561" s="6">
        <v>283.8</v>
      </c>
      <c r="O2561" s="6">
        <f t="shared" si="783"/>
        <v>-283.8</v>
      </c>
      <c r="P2561" s="6">
        <f t="shared" si="777"/>
        <v>0</v>
      </c>
      <c r="Q2561" s="7">
        <f t="shared" si="778"/>
        <v>4145569.0500000012</v>
      </c>
      <c r="R2561" s="44" t="str">
        <f>VLOOKUP(F2561,'Set up'!$A$2:$E$64,5,FALSE)</f>
        <v>Trsf</v>
      </c>
      <c r="S2561" s="1" t="s">
        <v>3473</v>
      </c>
    </row>
    <row r="2562" spans="1:19" ht="15" customHeight="1" x14ac:dyDescent="0.35">
      <c r="A2562" s="4">
        <v>45310</v>
      </c>
      <c r="B2562" s="5">
        <f t="shared" si="772"/>
        <v>1</v>
      </c>
      <c r="C2562" s="5">
        <f t="shared" si="773"/>
        <v>2024</v>
      </c>
      <c r="D2562" s="5" t="s">
        <v>2286</v>
      </c>
      <c r="E2562" s="5" t="str">
        <f>VLOOKUP(F2562,'Set up'!$A$2:$C$64,2,FALSE)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up'!$A$2:$C$64,3,FALSE)</f>
        <v>Cash</v>
      </c>
      <c r="J2562" s="5">
        <f>VLOOKUP(F2562,'Set up'!$A$2:$D$64,4,FALSE)</f>
        <v>0</v>
      </c>
      <c r="K2562" s="4">
        <f t="shared" si="768"/>
        <v>45310</v>
      </c>
      <c r="L2562" s="5">
        <f t="shared" si="769"/>
        <v>1</v>
      </c>
      <c r="M2562" s="5">
        <f t="shared" si="770"/>
        <v>2024</v>
      </c>
      <c r="N2562" s="6">
        <v>187.5</v>
      </c>
      <c r="O2562" s="6">
        <f t="shared" si="783"/>
        <v>-187.5</v>
      </c>
      <c r="P2562" s="6">
        <f t="shared" si="777"/>
        <v>0</v>
      </c>
      <c r="Q2562" s="7">
        <f t="shared" si="778"/>
        <v>4145756.5500000012</v>
      </c>
      <c r="R2562" s="44" t="str">
        <f>VLOOKUP(F2562,'Set up'!$A$2:$E$64,5,FALSE)</f>
        <v>Trsf</v>
      </c>
      <c r="S2562" s="1" t="s">
        <v>3474</v>
      </c>
    </row>
    <row r="2563" spans="1:19" ht="15" customHeight="1" x14ac:dyDescent="0.35">
      <c r="A2563" s="4">
        <v>45310</v>
      </c>
      <c r="B2563" s="5">
        <f t="shared" si="772"/>
        <v>1</v>
      </c>
      <c r="C2563" s="5">
        <f t="shared" si="773"/>
        <v>2024</v>
      </c>
      <c r="D2563" s="5" t="s">
        <v>2286</v>
      </c>
      <c r="E2563" s="5" t="str">
        <f>VLOOKUP(F2563,'Set up'!$A$2:$C$64,2,FALSE)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up'!$A$2:$C$64,3,FALSE)</f>
        <v>Cash</v>
      </c>
      <c r="J2563" s="5">
        <f>VLOOKUP(F2563,'Set up'!$A$2:$D$64,4,FALSE)</f>
        <v>0</v>
      </c>
      <c r="K2563" s="4">
        <f t="shared" ref="K2563:K2626" si="784">A2563+J2563</f>
        <v>45310</v>
      </c>
      <c r="L2563" s="5">
        <f t="shared" ref="L2563:L2626" si="785">MONTH(K2563)</f>
        <v>1</v>
      </c>
      <c r="M2563" s="5">
        <f t="shared" ref="M2563:M2626" si="786">YEAR(K2563)</f>
        <v>2024</v>
      </c>
      <c r="N2563" s="6">
        <v>60</v>
      </c>
      <c r="O2563" s="6">
        <f t="shared" si="783"/>
        <v>-60</v>
      </c>
      <c r="P2563" s="6">
        <f t="shared" si="777"/>
        <v>0</v>
      </c>
      <c r="Q2563" s="7">
        <f t="shared" si="778"/>
        <v>4145816.5500000012</v>
      </c>
      <c r="R2563" s="44" t="str">
        <f>VLOOKUP(F2563,'Set up'!$A$2:$E$64,5,FALSE)</f>
        <v>Trsf</v>
      </c>
      <c r="S2563" s="1" t="s">
        <v>3475</v>
      </c>
    </row>
    <row r="2564" spans="1:19" ht="15" customHeight="1" x14ac:dyDescent="0.35">
      <c r="A2564" s="4">
        <v>45311</v>
      </c>
      <c r="B2564" s="5">
        <f t="shared" si="772"/>
        <v>1</v>
      </c>
      <c r="C2564" s="5">
        <f t="shared" si="773"/>
        <v>2024</v>
      </c>
      <c r="D2564" s="5" t="s">
        <v>2287</v>
      </c>
      <c r="E2564" s="5" t="str">
        <f>VLOOKUP(F2564,'Set up'!$A$2:$C$64,2,FALSE)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up'!$A$2:$C$64,3,FALSE)</f>
        <v>Cash</v>
      </c>
      <c r="J2564" s="5">
        <f>VLOOKUP(F2564,'Set up'!$A$2:$D$64,4,FALSE)</f>
        <v>0</v>
      </c>
      <c r="K2564" s="4">
        <f t="shared" si="784"/>
        <v>45311</v>
      </c>
      <c r="L2564" s="5">
        <f t="shared" si="785"/>
        <v>1</v>
      </c>
      <c r="M2564" s="5">
        <f t="shared" si="786"/>
        <v>2024</v>
      </c>
      <c r="N2564" s="6">
        <v>375</v>
      </c>
      <c r="O2564" s="6">
        <f>-N2564</f>
        <v>-375</v>
      </c>
      <c r="P2564" s="6">
        <f t="shared" si="777"/>
        <v>0</v>
      </c>
      <c r="Q2564" s="7">
        <f t="shared" si="778"/>
        <v>4146191.5500000012</v>
      </c>
      <c r="R2564" s="44" t="str">
        <f>VLOOKUP(F2564,'Set up'!$A$2:$E$64,5,FALSE)</f>
        <v>Trsf</v>
      </c>
      <c r="S2564" s="1" t="s">
        <v>2804</v>
      </c>
    </row>
    <row r="2565" spans="1:19" ht="15" customHeight="1" x14ac:dyDescent="0.35">
      <c r="A2565" s="4">
        <v>45311</v>
      </c>
      <c r="B2565" s="5">
        <f t="shared" si="772"/>
        <v>1</v>
      </c>
      <c r="C2565" s="5">
        <f t="shared" si="773"/>
        <v>2024</v>
      </c>
      <c r="D2565" s="5" t="s">
        <v>2288</v>
      </c>
      <c r="E2565" s="5" t="str">
        <f>VLOOKUP(F2565,'Set up'!$A$2:$C$64,2,FALSE)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up'!$A$2:$C$64,3,FALSE)</f>
        <v>Cash</v>
      </c>
      <c r="J2565" s="5">
        <f>VLOOKUP(F2565,'Set up'!$A$2:$D$64,4,FALSE)</f>
        <v>0</v>
      </c>
      <c r="K2565" s="4">
        <f t="shared" si="784"/>
        <v>45311</v>
      </c>
      <c r="L2565" s="5">
        <f t="shared" si="785"/>
        <v>1</v>
      </c>
      <c r="M2565" s="5">
        <f t="shared" si="786"/>
        <v>2024</v>
      </c>
      <c r="N2565" s="6">
        <v>9636</v>
      </c>
      <c r="O2565" s="6">
        <f>-N2565</f>
        <v>-9636</v>
      </c>
      <c r="P2565" s="6">
        <f t="shared" si="777"/>
        <v>0</v>
      </c>
      <c r="Q2565" s="7">
        <f t="shared" si="778"/>
        <v>4155827.5500000012</v>
      </c>
      <c r="R2565" s="44" t="str">
        <f>VLOOKUP(F2565,'Set up'!$A$2:$E$64,5,FALSE)</f>
        <v>Trsf</v>
      </c>
      <c r="S2565" s="1" t="s">
        <v>2800</v>
      </c>
    </row>
    <row r="2566" spans="1:19" ht="15" customHeight="1" x14ac:dyDescent="0.35">
      <c r="A2566" s="4">
        <v>45311</v>
      </c>
      <c r="B2566" s="5">
        <f t="shared" si="772"/>
        <v>1</v>
      </c>
      <c r="C2566" s="5">
        <f t="shared" si="773"/>
        <v>2024</v>
      </c>
      <c r="D2566" s="5" t="s">
        <v>2288</v>
      </c>
      <c r="E2566" s="5" t="str">
        <f>VLOOKUP(F2566,'Set up'!$A$2:$C$64,2,FALSE)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up'!$A$2:$C$64,3,FALSE)</f>
        <v>Cash</v>
      </c>
      <c r="J2566" s="5">
        <f>VLOOKUP(F2566,'Set up'!$A$2:$D$64,4,FALSE)</f>
        <v>0</v>
      </c>
      <c r="K2566" s="4">
        <f t="shared" si="784"/>
        <v>45311</v>
      </c>
      <c r="L2566" s="5">
        <f t="shared" si="785"/>
        <v>1</v>
      </c>
      <c r="M2566" s="5">
        <f t="shared" si="786"/>
        <v>2024</v>
      </c>
      <c r="N2566" s="6">
        <v>3132</v>
      </c>
      <c r="O2566" s="6">
        <f>-N2566</f>
        <v>-3132</v>
      </c>
      <c r="P2566" s="6">
        <f t="shared" si="777"/>
        <v>0</v>
      </c>
      <c r="Q2566" s="7">
        <f t="shared" si="778"/>
        <v>4158959.5500000012</v>
      </c>
      <c r="R2566" s="44" t="str">
        <f>VLOOKUP(F2566,'Set up'!$A$2:$E$64,5,FALSE)</f>
        <v>Trsf</v>
      </c>
      <c r="S2566" s="1" t="s">
        <v>2805</v>
      </c>
    </row>
    <row r="2567" spans="1:19" ht="15" customHeight="1" x14ac:dyDescent="0.35">
      <c r="A2567" s="4">
        <v>45311</v>
      </c>
      <c r="B2567" s="5">
        <f t="shared" si="772"/>
        <v>1</v>
      </c>
      <c r="C2567" s="5">
        <f t="shared" si="773"/>
        <v>2024</v>
      </c>
      <c r="D2567" s="5" t="s">
        <v>2288</v>
      </c>
      <c r="E2567" s="5" t="str">
        <f>VLOOKUP(F2567,'Set up'!$A$2:$C$64,2,FALSE)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up'!$A$2:$C$64,3,FALSE)</f>
        <v>Cash</v>
      </c>
      <c r="J2567" s="5">
        <f>VLOOKUP(F2567,'Set up'!$A$2:$D$64,4,FALSE)</f>
        <v>0</v>
      </c>
      <c r="K2567" s="4">
        <f t="shared" si="784"/>
        <v>45311</v>
      </c>
      <c r="L2567" s="5">
        <f t="shared" si="785"/>
        <v>1</v>
      </c>
      <c r="M2567" s="5">
        <f t="shared" si="786"/>
        <v>2024</v>
      </c>
      <c r="N2567" s="6">
        <v>1872</v>
      </c>
      <c r="O2567" s="6">
        <f>-N2567</f>
        <v>-1872</v>
      </c>
      <c r="P2567" s="6">
        <f t="shared" si="777"/>
        <v>0</v>
      </c>
      <c r="Q2567" s="7">
        <f t="shared" si="778"/>
        <v>4160831.5500000012</v>
      </c>
      <c r="R2567" s="44" t="str">
        <f>VLOOKUP(F2567,'Set up'!$A$2:$E$64,5,FALSE)</f>
        <v>Trsf</v>
      </c>
      <c r="S2567" s="1" t="s">
        <v>2806</v>
      </c>
    </row>
    <row r="2568" spans="1:19" ht="15" customHeight="1" x14ac:dyDescent="0.35">
      <c r="A2568" s="4">
        <v>45311</v>
      </c>
      <c r="B2568" s="5">
        <f t="shared" si="772"/>
        <v>1</v>
      </c>
      <c r="C2568" s="5">
        <f t="shared" si="773"/>
        <v>2024</v>
      </c>
      <c r="D2568" s="5" t="s">
        <v>2288</v>
      </c>
      <c r="E2568" s="5" t="str">
        <f>VLOOKUP(F2568,'Set up'!$A$2:$C$64,2,FALSE)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up'!$A$2:$C$64,3,FALSE)</f>
        <v>Cash</v>
      </c>
      <c r="J2568" s="5">
        <f>VLOOKUP(F2568,'Set up'!$A$2:$D$64,4,FALSE)</f>
        <v>0</v>
      </c>
      <c r="K2568" s="4">
        <f t="shared" si="784"/>
        <v>45311</v>
      </c>
      <c r="L2568" s="5">
        <f t="shared" si="785"/>
        <v>1</v>
      </c>
      <c r="M2568" s="5">
        <f t="shared" si="786"/>
        <v>2024</v>
      </c>
      <c r="N2568" s="6">
        <v>380</v>
      </c>
      <c r="O2568" s="6">
        <f>-N2568</f>
        <v>-380</v>
      </c>
      <c r="P2568" s="6">
        <f t="shared" si="777"/>
        <v>0</v>
      </c>
      <c r="Q2568" s="7">
        <f t="shared" si="778"/>
        <v>4161211.5500000012</v>
      </c>
      <c r="R2568" s="44" t="str">
        <f>VLOOKUP(F2568,'Set up'!$A$2:$E$64,5,FALSE)</f>
        <v>Trsf</v>
      </c>
      <c r="S2568" s="1" t="s">
        <v>2798</v>
      </c>
    </row>
    <row r="2569" spans="1:19" ht="15" customHeight="1" x14ac:dyDescent="0.35">
      <c r="A2569" s="4">
        <v>45313</v>
      </c>
      <c r="B2569" s="5">
        <f t="shared" ref="B2569:B2591" si="787">MONTH(A2569)</f>
        <v>1</v>
      </c>
      <c r="C2569" s="5">
        <f t="shared" ref="C2569:C2591" si="788">YEAR(A2569)</f>
        <v>2024</v>
      </c>
      <c r="D2569" s="5" t="s">
        <v>2289</v>
      </c>
      <c r="E2569" s="5" t="str">
        <f>VLOOKUP(F2569,'Set up'!$A$2:$C$64,2,FALSE)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up'!$A$2:$C$64,3,FALSE)</f>
        <v>Cash</v>
      </c>
      <c r="J2569" s="5">
        <f>VLOOKUP(F2569,'Set up'!$A$2:$D$64,4,FALSE)</f>
        <v>0</v>
      </c>
      <c r="K2569" s="4">
        <f t="shared" si="784"/>
        <v>45313</v>
      </c>
      <c r="L2569" s="5">
        <f t="shared" si="785"/>
        <v>1</v>
      </c>
      <c r="M2569" s="5">
        <f t="shared" si="786"/>
        <v>2024</v>
      </c>
      <c r="N2569" s="6">
        <v>180</v>
      </c>
      <c r="O2569" s="6">
        <f t="shared" ref="O2569" si="789">-N2569</f>
        <v>-180</v>
      </c>
      <c r="P2569" s="6">
        <f t="shared" si="777"/>
        <v>0</v>
      </c>
      <c r="Q2569" s="7">
        <f t="shared" si="778"/>
        <v>4161391.5500000012</v>
      </c>
      <c r="R2569" s="44" t="str">
        <f>VLOOKUP(F2569,'Set up'!$A$2:$E$64,5,FALSE)</f>
        <v>Cash</v>
      </c>
      <c r="S2569" s="1" t="s">
        <v>2337</v>
      </c>
    </row>
    <row r="2570" spans="1:19" ht="15" customHeight="1" x14ac:dyDescent="0.35">
      <c r="A2570" s="4">
        <v>45314</v>
      </c>
      <c r="B2570" s="5">
        <f t="shared" si="787"/>
        <v>1</v>
      </c>
      <c r="C2570" s="5">
        <f t="shared" si="788"/>
        <v>2024</v>
      </c>
      <c r="D2570" s="5" t="s">
        <v>2290</v>
      </c>
      <c r="E2570" s="5" t="str">
        <f>VLOOKUP(F2570,'Set up'!$A$2:$C$64,2,FALSE)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up'!$A$2:$C$64,3,FALSE)</f>
        <v>Cash</v>
      </c>
      <c r="J2570" s="5">
        <f>VLOOKUP(F2570,'Set up'!$A$2:$D$64,4,FALSE)</f>
        <v>0</v>
      </c>
      <c r="K2570" s="4">
        <f t="shared" si="784"/>
        <v>45314</v>
      </c>
      <c r="L2570" s="5">
        <f t="shared" si="785"/>
        <v>1</v>
      </c>
      <c r="M2570" s="5">
        <f t="shared" si="786"/>
        <v>2024</v>
      </c>
      <c r="N2570" s="6">
        <v>1606</v>
      </c>
      <c r="O2570" s="6">
        <f t="shared" ref="O2570:O2580" si="790">-N2570</f>
        <v>-1606</v>
      </c>
      <c r="P2570" s="6">
        <f t="shared" si="777"/>
        <v>0</v>
      </c>
      <c r="Q2570" s="7">
        <f t="shared" si="778"/>
        <v>4162997.5500000012</v>
      </c>
      <c r="R2570" s="44" t="str">
        <f>VLOOKUP(F2570,'Set up'!$A$2:$E$64,5,FALSE)</f>
        <v>Cash</v>
      </c>
      <c r="S2570" s="1" t="s">
        <v>2307</v>
      </c>
    </row>
    <row r="2571" spans="1:19" ht="15" customHeight="1" x14ac:dyDescent="0.35">
      <c r="A2571" s="4">
        <v>45314</v>
      </c>
      <c r="B2571" s="5">
        <f t="shared" si="787"/>
        <v>1</v>
      </c>
      <c r="C2571" s="5">
        <f t="shared" si="788"/>
        <v>2024</v>
      </c>
      <c r="D2571" s="5" t="s">
        <v>2290</v>
      </c>
      <c r="E2571" s="5" t="str">
        <f>VLOOKUP(F2571,'Set up'!$A$2:$C$64,2,FALSE)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up'!$A$2:$C$64,3,FALSE)</f>
        <v>Cash</v>
      </c>
      <c r="J2571" s="5">
        <f>VLOOKUP(F2571,'Set up'!$A$2:$D$64,4,FALSE)</f>
        <v>0</v>
      </c>
      <c r="K2571" s="4">
        <f t="shared" si="784"/>
        <v>45314</v>
      </c>
      <c r="L2571" s="5">
        <f t="shared" si="785"/>
        <v>1</v>
      </c>
      <c r="M2571" s="5">
        <f t="shared" si="786"/>
        <v>2024</v>
      </c>
      <c r="N2571" s="6">
        <v>420</v>
      </c>
      <c r="O2571" s="6">
        <f t="shared" si="790"/>
        <v>-420</v>
      </c>
      <c r="P2571" s="6">
        <f t="shared" si="777"/>
        <v>0</v>
      </c>
      <c r="Q2571" s="7">
        <f t="shared" si="778"/>
        <v>4163417.5500000012</v>
      </c>
      <c r="R2571" s="44" t="str">
        <f>VLOOKUP(F2571,'Set up'!$A$2:$E$64,5,FALSE)</f>
        <v>Cash</v>
      </c>
      <c r="S2571" s="1" t="s">
        <v>2307</v>
      </c>
    </row>
    <row r="2572" spans="1:19" ht="15" customHeight="1" x14ac:dyDescent="0.35">
      <c r="A2572" s="4">
        <v>45314</v>
      </c>
      <c r="B2572" s="5">
        <f t="shared" si="787"/>
        <v>1</v>
      </c>
      <c r="C2572" s="5">
        <f t="shared" si="788"/>
        <v>2024</v>
      </c>
      <c r="D2572" s="5" t="s">
        <v>2290</v>
      </c>
      <c r="E2572" s="5" t="str">
        <f>VLOOKUP(F2572,'Set up'!$A$2:$C$64,2,FALSE)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up'!$A$2:$C$64,3,FALSE)</f>
        <v>Cash</v>
      </c>
      <c r="J2572" s="5">
        <f>VLOOKUP(F2572,'Set up'!$A$2:$D$64,4,FALSE)</f>
        <v>0</v>
      </c>
      <c r="K2572" s="4">
        <f t="shared" si="784"/>
        <v>45314</v>
      </c>
      <c r="L2572" s="5">
        <f t="shared" si="785"/>
        <v>1</v>
      </c>
      <c r="M2572" s="5">
        <f t="shared" si="786"/>
        <v>2024</v>
      </c>
      <c r="N2572" s="6">
        <v>280</v>
      </c>
      <c r="O2572" s="6">
        <f t="shared" si="790"/>
        <v>-280</v>
      </c>
      <c r="P2572" s="6">
        <f t="shared" si="777"/>
        <v>0</v>
      </c>
      <c r="Q2572" s="7">
        <f t="shared" si="778"/>
        <v>4163697.5500000012</v>
      </c>
      <c r="R2572" s="44" t="str">
        <f>VLOOKUP(F2572,'Set up'!$A$2:$E$64,5,FALSE)</f>
        <v>Cash</v>
      </c>
      <c r="S2572" s="1" t="s">
        <v>2307</v>
      </c>
    </row>
    <row r="2573" spans="1:19" ht="15" customHeight="1" x14ac:dyDescent="0.35">
      <c r="A2573" s="4">
        <v>45314</v>
      </c>
      <c r="B2573" s="5">
        <f t="shared" si="787"/>
        <v>1</v>
      </c>
      <c r="C2573" s="5">
        <f t="shared" si="788"/>
        <v>2024</v>
      </c>
      <c r="D2573" s="5" t="s">
        <v>2290</v>
      </c>
      <c r="E2573" s="5" t="str">
        <f>VLOOKUP(F2573,'Set up'!$A$2:$C$64,2,FALSE)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up'!$A$2:$C$64,3,FALSE)</f>
        <v>Cash</v>
      </c>
      <c r="J2573" s="5">
        <f>VLOOKUP(F2573,'Set up'!$A$2:$D$64,4,FALSE)</f>
        <v>0</v>
      </c>
      <c r="K2573" s="4">
        <f t="shared" si="784"/>
        <v>45314</v>
      </c>
      <c r="L2573" s="5">
        <f t="shared" si="785"/>
        <v>1</v>
      </c>
      <c r="M2573" s="5">
        <f t="shared" si="786"/>
        <v>2024</v>
      </c>
      <c r="N2573" s="6">
        <v>62.5</v>
      </c>
      <c r="O2573" s="6">
        <f t="shared" si="790"/>
        <v>-62.5</v>
      </c>
      <c r="P2573" s="6">
        <f t="shared" si="777"/>
        <v>0</v>
      </c>
      <c r="Q2573" s="7">
        <f t="shared" si="778"/>
        <v>4163760.0500000012</v>
      </c>
      <c r="R2573" s="44" t="str">
        <f>VLOOKUP(F2573,'Set up'!$A$2:$E$64,5,FALSE)</f>
        <v>Cash</v>
      </c>
      <c r="S2573" s="1" t="s">
        <v>2307</v>
      </c>
    </row>
    <row r="2574" spans="1:19" ht="15" customHeight="1" x14ac:dyDescent="0.35">
      <c r="A2574" s="4">
        <v>45314</v>
      </c>
      <c r="B2574" s="5">
        <f t="shared" si="787"/>
        <v>1</v>
      </c>
      <c r="C2574" s="5">
        <f t="shared" si="788"/>
        <v>2024</v>
      </c>
      <c r="D2574" s="5" t="s">
        <v>2290</v>
      </c>
      <c r="E2574" s="5" t="str">
        <f>VLOOKUP(F2574,'Set up'!$A$2:$C$64,2,FALSE)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up'!$A$2:$C$64,3,FALSE)</f>
        <v>Cash</v>
      </c>
      <c r="J2574" s="5">
        <f>VLOOKUP(F2574,'Set up'!$A$2:$D$64,4,FALSE)</f>
        <v>0</v>
      </c>
      <c r="K2574" s="4">
        <f t="shared" si="784"/>
        <v>45314</v>
      </c>
      <c r="L2574" s="5">
        <f t="shared" si="785"/>
        <v>1</v>
      </c>
      <c r="M2574" s="5">
        <f t="shared" si="786"/>
        <v>2024</v>
      </c>
      <c r="N2574" s="6">
        <v>700</v>
      </c>
      <c r="O2574" s="6">
        <f t="shared" si="790"/>
        <v>-700</v>
      </c>
      <c r="P2574" s="6">
        <f t="shared" si="777"/>
        <v>0</v>
      </c>
      <c r="Q2574" s="7">
        <f t="shared" si="778"/>
        <v>4164460.0500000012</v>
      </c>
      <c r="R2574" s="44" t="str">
        <f>VLOOKUP(F2574,'Set up'!$A$2:$E$64,5,FALSE)</f>
        <v>Cash</v>
      </c>
      <c r="S2574" s="1" t="s">
        <v>2307</v>
      </c>
    </row>
    <row r="2575" spans="1:19" ht="15" customHeight="1" x14ac:dyDescent="0.35">
      <c r="A2575" s="4">
        <v>45314</v>
      </c>
      <c r="B2575" s="5">
        <f t="shared" si="787"/>
        <v>1</v>
      </c>
      <c r="C2575" s="5">
        <f t="shared" si="788"/>
        <v>2024</v>
      </c>
      <c r="D2575" s="5" t="s">
        <v>2290</v>
      </c>
      <c r="E2575" s="5" t="str">
        <f>VLOOKUP(F2575,'Set up'!$A$2:$C$64,2,FALSE)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up'!$A$2:$C$64,3,FALSE)</f>
        <v>Cash</v>
      </c>
      <c r="J2575" s="5">
        <f>VLOOKUP(F2575,'Set up'!$A$2:$D$64,4,FALSE)</f>
        <v>0</v>
      </c>
      <c r="K2575" s="4">
        <f t="shared" si="784"/>
        <v>45314</v>
      </c>
      <c r="L2575" s="5">
        <f t="shared" si="785"/>
        <v>1</v>
      </c>
      <c r="M2575" s="5">
        <f t="shared" si="786"/>
        <v>2024</v>
      </c>
      <c r="N2575" s="6">
        <v>290</v>
      </c>
      <c r="O2575" s="6">
        <f t="shared" si="790"/>
        <v>-290</v>
      </c>
      <c r="P2575" s="6">
        <f t="shared" si="777"/>
        <v>0</v>
      </c>
      <c r="Q2575" s="7">
        <f t="shared" si="778"/>
        <v>4164750.0500000012</v>
      </c>
      <c r="R2575" s="44" t="str">
        <f>VLOOKUP(F2575,'Set up'!$A$2:$E$64,5,FALSE)</f>
        <v>Cash</v>
      </c>
      <c r="S2575" s="1" t="s">
        <v>2307</v>
      </c>
    </row>
    <row r="2576" spans="1:19" ht="15" customHeight="1" x14ac:dyDescent="0.35">
      <c r="A2576" s="4">
        <v>45314</v>
      </c>
      <c r="B2576" s="5">
        <f t="shared" si="787"/>
        <v>1</v>
      </c>
      <c r="C2576" s="5">
        <f t="shared" si="788"/>
        <v>2024</v>
      </c>
      <c r="D2576" s="5" t="s">
        <v>2290</v>
      </c>
      <c r="E2576" s="5" t="str">
        <f>VLOOKUP(F2576,'Set up'!$A$2:$C$64,2,FALSE)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up'!$A$2:$C$64,3,FALSE)</f>
        <v>Cash</v>
      </c>
      <c r="J2576" s="5">
        <f>VLOOKUP(F2576,'Set up'!$A$2:$D$64,4,FALSE)</f>
        <v>0</v>
      </c>
      <c r="K2576" s="4">
        <f t="shared" si="784"/>
        <v>45314</v>
      </c>
      <c r="L2576" s="5">
        <f t="shared" si="785"/>
        <v>1</v>
      </c>
      <c r="M2576" s="5">
        <f t="shared" si="786"/>
        <v>2024</v>
      </c>
      <c r="N2576" s="6">
        <v>283.8</v>
      </c>
      <c r="O2576" s="6">
        <f t="shared" si="790"/>
        <v>-283.8</v>
      </c>
      <c r="P2576" s="6">
        <f t="shared" si="777"/>
        <v>0</v>
      </c>
      <c r="Q2576" s="7">
        <f t="shared" si="778"/>
        <v>4165033.850000001</v>
      </c>
      <c r="R2576" s="44" t="str">
        <f>VLOOKUP(F2576,'Set up'!$A$2:$E$64,5,FALSE)</f>
        <v>Cash</v>
      </c>
      <c r="S2576" s="1" t="s">
        <v>2307</v>
      </c>
    </row>
    <row r="2577" spans="1:19" ht="15" customHeight="1" x14ac:dyDescent="0.35">
      <c r="A2577" s="4">
        <v>45314</v>
      </c>
      <c r="B2577" s="5">
        <f t="shared" si="787"/>
        <v>1</v>
      </c>
      <c r="C2577" s="5">
        <f t="shared" si="788"/>
        <v>2024</v>
      </c>
      <c r="D2577" s="5" t="s">
        <v>2290</v>
      </c>
      <c r="E2577" s="5" t="str">
        <f>VLOOKUP(F2577,'Set up'!$A$2:$C$64,2,FALSE)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up'!$A$2:$C$64,3,FALSE)</f>
        <v>Cash</v>
      </c>
      <c r="J2577" s="5">
        <f>VLOOKUP(F2577,'Set up'!$A$2:$D$64,4,FALSE)</f>
        <v>0</v>
      </c>
      <c r="K2577" s="4">
        <f t="shared" si="784"/>
        <v>45314</v>
      </c>
      <c r="L2577" s="5">
        <f t="shared" si="785"/>
        <v>1</v>
      </c>
      <c r="M2577" s="5">
        <f t="shared" si="786"/>
        <v>2024</v>
      </c>
      <c r="N2577" s="6">
        <v>110</v>
      </c>
      <c r="O2577" s="6">
        <f t="shared" si="790"/>
        <v>-110</v>
      </c>
      <c r="P2577" s="6">
        <f t="shared" si="777"/>
        <v>0</v>
      </c>
      <c r="Q2577" s="7">
        <f t="shared" si="778"/>
        <v>4165143.850000001</v>
      </c>
      <c r="R2577" s="44" t="str">
        <f>VLOOKUP(F2577,'Set up'!$A$2:$E$64,5,FALSE)</f>
        <v>Cash</v>
      </c>
      <c r="S2577" s="1" t="s">
        <v>2307</v>
      </c>
    </row>
    <row r="2578" spans="1:19" ht="15" customHeight="1" x14ac:dyDescent="0.35">
      <c r="A2578" s="4">
        <v>45315</v>
      </c>
      <c r="B2578" s="5">
        <f t="shared" si="787"/>
        <v>1</v>
      </c>
      <c r="C2578" s="5">
        <f t="shared" si="788"/>
        <v>2024</v>
      </c>
      <c r="D2578" s="5" t="s">
        <v>2297</v>
      </c>
      <c r="E2578" s="5" t="str">
        <f>VLOOKUP(F2578,'Set up'!$A$2:$C$64,2,FALSE)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up'!$A$2:$C$64,3,FALSE)</f>
        <v>Cash</v>
      </c>
      <c r="J2578" s="5">
        <f>VLOOKUP(F2578,'Set up'!$A$2:$D$64,4,FALSE)</f>
        <v>0</v>
      </c>
      <c r="K2578" s="4">
        <f t="shared" si="784"/>
        <v>45315</v>
      </c>
      <c r="L2578" s="5">
        <f t="shared" si="785"/>
        <v>1</v>
      </c>
      <c r="M2578" s="5">
        <f t="shared" si="786"/>
        <v>2024</v>
      </c>
      <c r="N2578" s="6">
        <v>1694</v>
      </c>
      <c r="O2578" s="6">
        <f t="shared" si="790"/>
        <v>-1694</v>
      </c>
      <c r="P2578" s="6">
        <f t="shared" si="777"/>
        <v>0</v>
      </c>
      <c r="Q2578" s="7">
        <f t="shared" si="778"/>
        <v>4166837.850000001</v>
      </c>
      <c r="R2578" s="44" t="str">
        <f>VLOOKUP(F2578,'Set up'!$A$2:$E$64,5,FALSE)</f>
        <v>Cash</v>
      </c>
      <c r="S2578" s="1" t="s">
        <v>2337</v>
      </c>
    </row>
    <row r="2579" spans="1:19" ht="15" customHeight="1" x14ac:dyDescent="0.35">
      <c r="A2579" s="4">
        <v>45315</v>
      </c>
      <c r="B2579" s="5">
        <f t="shared" si="787"/>
        <v>1</v>
      </c>
      <c r="C2579" s="5">
        <f t="shared" si="788"/>
        <v>2024</v>
      </c>
      <c r="D2579" s="5" t="s">
        <v>2297</v>
      </c>
      <c r="E2579" s="5" t="str">
        <f>VLOOKUP(F2579,'Set up'!$A$2:$C$64,2,FALSE)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up'!$A$2:$C$64,3,FALSE)</f>
        <v>Cash</v>
      </c>
      <c r="J2579" s="5">
        <f>VLOOKUP(F2579,'Set up'!$A$2:$D$64,4,FALSE)</f>
        <v>0</v>
      </c>
      <c r="K2579" s="4">
        <f t="shared" si="784"/>
        <v>45315</v>
      </c>
      <c r="L2579" s="5">
        <f t="shared" si="785"/>
        <v>1</v>
      </c>
      <c r="M2579" s="5">
        <f t="shared" si="786"/>
        <v>2024</v>
      </c>
      <c r="N2579" s="6">
        <v>450</v>
      </c>
      <c r="O2579" s="6">
        <f t="shared" si="790"/>
        <v>-450</v>
      </c>
      <c r="P2579" s="6">
        <f t="shared" si="777"/>
        <v>0</v>
      </c>
      <c r="Q2579" s="7">
        <f t="shared" si="778"/>
        <v>4167287.850000001</v>
      </c>
      <c r="R2579" s="44" t="str">
        <f>VLOOKUP(F2579,'Set up'!$A$2:$E$64,5,FALSE)</f>
        <v>Cash</v>
      </c>
      <c r="S2579" s="1" t="s">
        <v>2337</v>
      </c>
    </row>
    <row r="2580" spans="1:19" ht="15" customHeight="1" x14ac:dyDescent="0.35">
      <c r="A2580" s="4">
        <v>45315</v>
      </c>
      <c r="B2580" s="5">
        <f t="shared" si="787"/>
        <v>1</v>
      </c>
      <c r="C2580" s="5">
        <f t="shared" si="788"/>
        <v>2024</v>
      </c>
      <c r="D2580" s="5" t="s">
        <v>2297</v>
      </c>
      <c r="E2580" s="5" t="str">
        <f>VLOOKUP(F2580,'Set up'!$A$2:$C$64,2,FALSE)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up'!$A$2:$C$64,3,FALSE)</f>
        <v>Cash</v>
      </c>
      <c r="J2580" s="5">
        <f>VLOOKUP(F2580,'Set up'!$A$2:$D$64,4,FALSE)</f>
        <v>0</v>
      </c>
      <c r="K2580" s="4">
        <f t="shared" si="784"/>
        <v>45315</v>
      </c>
      <c r="L2580" s="5">
        <f t="shared" si="785"/>
        <v>1</v>
      </c>
      <c r="M2580" s="5">
        <f t="shared" si="786"/>
        <v>2024</v>
      </c>
      <c r="N2580" s="6">
        <v>280</v>
      </c>
      <c r="O2580" s="6">
        <f t="shared" si="790"/>
        <v>-280</v>
      </c>
      <c r="P2580" s="6">
        <f t="shared" si="777"/>
        <v>0</v>
      </c>
      <c r="Q2580" s="7">
        <f t="shared" si="778"/>
        <v>4167567.850000001</v>
      </c>
      <c r="R2580" s="44" t="str">
        <f>VLOOKUP(F2580,'Set up'!$A$2:$E$64,5,FALSE)</f>
        <v>Cash</v>
      </c>
      <c r="S2580" s="1" t="s">
        <v>2337</v>
      </c>
    </row>
    <row r="2581" spans="1:19" ht="15" customHeight="1" x14ac:dyDescent="0.35">
      <c r="A2581" s="4">
        <v>45320</v>
      </c>
      <c r="B2581" s="5">
        <f t="shared" si="787"/>
        <v>1</v>
      </c>
      <c r="C2581" s="5">
        <f t="shared" si="788"/>
        <v>2024</v>
      </c>
      <c r="D2581" s="5" t="s">
        <v>2298</v>
      </c>
      <c r="E2581" s="5" t="str">
        <f>VLOOKUP(F2581,'Set up'!$A$2:$C$64,2,FALSE)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up'!$A$2:$C$64,3,FALSE)</f>
        <v>Cash</v>
      </c>
      <c r="J2581" s="5">
        <f>VLOOKUP(F2581,'Set up'!$A$2:$D$64,4,FALSE)</f>
        <v>0</v>
      </c>
      <c r="K2581" s="4">
        <f t="shared" si="784"/>
        <v>45320</v>
      </c>
      <c r="L2581" s="5">
        <f t="shared" si="785"/>
        <v>1</v>
      </c>
      <c r="M2581" s="5">
        <f t="shared" si="786"/>
        <v>2024</v>
      </c>
      <c r="N2581" s="6">
        <v>187.5</v>
      </c>
      <c r="O2581" s="6">
        <f>-N2581</f>
        <v>-187.5</v>
      </c>
      <c r="P2581" s="6">
        <f t="shared" ref="P2581:P2644" si="791">SUM(N2581+O2581)</f>
        <v>0</v>
      </c>
      <c r="Q2581" s="7">
        <f t="shared" si="778"/>
        <v>4167755.350000001</v>
      </c>
      <c r="R2581" s="44" t="str">
        <f>VLOOKUP(F2581,'Set up'!$A$2:$E$64,5,FALSE)</f>
        <v>Trsf</v>
      </c>
      <c r="S2581" s="1" t="s">
        <v>2796</v>
      </c>
    </row>
    <row r="2582" spans="1:19" ht="15" customHeight="1" x14ac:dyDescent="0.35">
      <c r="A2582" s="4">
        <v>45320</v>
      </c>
      <c r="B2582" s="5">
        <f t="shared" si="787"/>
        <v>1</v>
      </c>
      <c r="C2582" s="5">
        <f t="shared" si="788"/>
        <v>2024</v>
      </c>
      <c r="D2582" s="5" t="s">
        <v>2299</v>
      </c>
      <c r="E2582" s="5" t="str">
        <f>VLOOKUP(F2582,'Set up'!$A$2:$C$64,2,FALSE)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up'!$A$2:$C$64,3,FALSE)</f>
        <v>Cash</v>
      </c>
      <c r="J2582" s="5">
        <f>VLOOKUP(F2582,'Set up'!$A$2:$D$64,4,FALSE)</f>
        <v>0</v>
      </c>
      <c r="K2582" s="4">
        <f t="shared" si="784"/>
        <v>45320</v>
      </c>
      <c r="L2582" s="5">
        <f t="shared" si="785"/>
        <v>1</v>
      </c>
      <c r="M2582" s="5">
        <f t="shared" si="786"/>
        <v>2024</v>
      </c>
      <c r="N2582" s="6">
        <v>4818</v>
      </c>
      <c r="O2582" s="6">
        <f>-1267-3551</f>
        <v>-4818</v>
      </c>
      <c r="P2582" s="6">
        <f t="shared" si="791"/>
        <v>0</v>
      </c>
      <c r="Q2582" s="7">
        <f t="shared" si="778"/>
        <v>4172573.350000001</v>
      </c>
      <c r="R2582" s="44" t="str">
        <f>VLOOKUP(F2582,'Set up'!$A$2:$E$64,5,FALSE)</f>
        <v>Trsf</v>
      </c>
      <c r="S2582" s="1" t="s">
        <v>2896</v>
      </c>
    </row>
    <row r="2583" spans="1:19" ht="15" customHeight="1" x14ac:dyDescent="0.35">
      <c r="A2583" s="4">
        <v>45320</v>
      </c>
      <c r="B2583" s="5">
        <f t="shared" si="787"/>
        <v>1</v>
      </c>
      <c r="C2583" s="5">
        <f t="shared" si="788"/>
        <v>2024</v>
      </c>
      <c r="D2583" s="5" t="s">
        <v>2299</v>
      </c>
      <c r="E2583" s="5" t="str">
        <f>VLOOKUP(F2583,'Set up'!$A$2:$C$64,2,FALSE)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up'!$A$2:$C$64,3,FALSE)</f>
        <v>Cash</v>
      </c>
      <c r="J2583" s="5">
        <f>VLOOKUP(F2583,'Set up'!$A$2:$D$64,4,FALSE)</f>
        <v>0</v>
      </c>
      <c r="K2583" s="4">
        <f t="shared" si="784"/>
        <v>45320</v>
      </c>
      <c r="L2583" s="5">
        <f t="shared" si="785"/>
        <v>1</v>
      </c>
      <c r="M2583" s="5">
        <f t="shared" si="786"/>
        <v>2024</v>
      </c>
      <c r="N2583" s="6">
        <v>1044</v>
      </c>
      <c r="O2583" s="6">
        <f t="shared" ref="O2583:O2591" si="792">-N2583</f>
        <v>-1044</v>
      </c>
      <c r="P2583" s="6">
        <f t="shared" si="791"/>
        <v>0</v>
      </c>
      <c r="Q2583" s="7">
        <f t="shared" si="778"/>
        <v>4173617.350000001</v>
      </c>
      <c r="R2583" s="44" t="str">
        <f>VLOOKUP(F2583,'Set up'!$A$2:$E$64,5,FALSE)</f>
        <v>Trsf</v>
      </c>
      <c r="S2583" s="1" t="s">
        <v>2897</v>
      </c>
    </row>
    <row r="2584" spans="1:19" ht="15" customHeight="1" x14ac:dyDescent="0.35">
      <c r="A2584" s="4">
        <v>45320</v>
      </c>
      <c r="B2584" s="5">
        <f t="shared" si="787"/>
        <v>1</v>
      </c>
      <c r="C2584" s="5">
        <f t="shared" si="788"/>
        <v>2024</v>
      </c>
      <c r="D2584" s="5" t="s">
        <v>2299</v>
      </c>
      <c r="E2584" s="5" t="str">
        <f>VLOOKUP(F2584,'Set up'!$A$2:$C$64,2,FALSE)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up'!$A$2:$C$64,3,FALSE)</f>
        <v>Cash</v>
      </c>
      <c r="J2584" s="5">
        <f>VLOOKUP(F2584,'Set up'!$A$2:$D$64,4,FALSE)</f>
        <v>0</v>
      </c>
      <c r="K2584" s="4">
        <f t="shared" si="784"/>
        <v>45320</v>
      </c>
      <c r="L2584" s="5">
        <f t="shared" si="785"/>
        <v>1</v>
      </c>
      <c r="M2584" s="5">
        <f t="shared" si="786"/>
        <v>2024</v>
      </c>
      <c r="N2584" s="6">
        <v>702</v>
      </c>
      <c r="O2584" s="6">
        <f t="shared" si="792"/>
        <v>-702</v>
      </c>
      <c r="P2584" s="6">
        <f t="shared" si="791"/>
        <v>0</v>
      </c>
      <c r="Q2584" s="7">
        <f t="shared" si="778"/>
        <v>4174319.350000001</v>
      </c>
      <c r="R2584" s="44" t="str">
        <f>VLOOKUP(F2584,'Set up'!$A$2:$E$64,5,FALSE)</f>
        <v>Trsf</v>
      </c>
      <c r="S2584" s="1" t="s">
        <v>2898</v>
      </c>
    </row>
    <row r="2585" spans="1:19" ht="15" customHeight="1" x14ac:dyDescent="0.35">
      <c r="A2585" s="4">
        <v>45322</v>
      </c>
      <c r="B2585" s="5">
        <f t="shared" si="787"/>
        <v>1</v>
      </c>
      <c r="C2585" s="5">
        <f t="shared" si="788"/>
        <v>2024</v>
      </c>
      <c r="D2585" s="5" t="s">
        <v>2300</v>
      </c>
      <c r="E2585" s="5" t="str">
        <f>VLOOKUP(F2585,'Set up'!$A$2:$C$64,2,FALSE)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up'!$A$2:$C$64,3,FALSE)</f>
        <v>Cash</v>
      </c>
      <c r="J2585" s="5">
        <f>VLOOKUP(F2585,'Set up'!$A$2:$D$64,4,FALSE)</f>
        <v>0</v>
      </c>
      <c r="K2585" s="4">
        <f t="shared" si="784"/>
        <v>45322</v>
      </c>
      <c r="L2585" s="5">
        <f t="shared" si="785"/>
        <v>1</v>
      </c>
      <c r="M2585" s="5">
        <f t="shared" si="786"/>
        <v>2024</v>
      </c>
      <c r="N2585" s="6">
        <v>375</v>
      </c>
      <c r="O2585" s="6">
        <f t="shared" si="792"/>
        <v>-375</v>
      </c>
      <c r="P2585" s="6">
        <f t="shared" si="791"/>
        <v>0</v>
      </c>
      <c r="Q2585" s="7">
        <f t="shared" si="778"/>
        <v>4174694.350000001</v>
      </c>
      <c r="R2585" s="44" t="str">
        <f>VLOOKUP(F2585,'Set up'!$A$2:$E$64,5,FALSE)</f>
        <v>Trsf</v>
      </c>
      <c r="S2585" s="1" t="s">
        <v>2899</v>
      </c>
    </row>
    <row r="2586" spans="1:19" ht="15" customHeight="1" x14ac:dyDescent="0.35">
      <c r="A2586" s="4">
        <v>45322</v>
      </c>
      <c r="B2586" s="5">
        <f t="shared" si="787"/>
        <v>1</v>
      </c>
      <c r="C2586" s="5">
        <f t="shared" si="788"/>
        <v>2024</v>
      </c>
      <c r="D2586" s="5" t="s">
        <v>2301</v>
      </c>
      <c r="E2586" s="5" t="str">
        <f>VLOOKUP(F2586,'Set up'!$A$2:$C$64,2,FALSE)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up'!$A$2:$C$64,3,FALSE)</f>
        <v>Cash</v>
      </c>
      <c r="J2586" s="5">
        <f>VLOOKUP(F2586,'Set up'!$A$2:$D$64,4,FALSE)</f>
        <v>0</v>
      </c>
      <c r="K2586" s="4">
        <f t="shared" si="784"/>
        <v>45322</v>
      </c>
      <c r="L2586" s="5">
        <f t="shared" si="785"/>
        <v>1</v>
      </c>
      <c r="M2586" s="5">
        <f t="shared" si="786"/>
        <v>2024</v>
      </c>
      <c r="N2586" s="6">
        <v>9636</v>
      </c>
      <c r="O2586" s="6">
        <f t="shared" si="792"/>
        <v>-9636</v>
      </c>
      <c r="P2586" s="6">
        <f t="shared" si="791"/>
        <v>0</v>
      </c>
      <c r="Q2586" s="7">
        <f t="shared" si="778"/>
        <v>4184330.350000001</v>
      </c>
      <c r="R2586" s="44" t="str">
        <f>VLOOKUP(F2586,'Set up'!$A$2:$E$64,5,FALSE)</f>
        <v>Trsf</v>
      </c>
      <c r="S2586" s="1" t="s">
        <v>2900</v>
      </c>
    </row>
    <row r="2587" spans="1:19" ht="15" customHeight="1" x14ac:dyDescent="0.35">
      <c r="A2587" s="4">
        <v>45322</v>
      </c>
      <c r="B2587" s="5">
        <f t="shared" si="787"/>
        <v>1</v>
      </c>
      <c r="C2587" s="5">
        <f t="shared" si="788"/>
        <v>2024</v>
      </c>
      <c r="D2587" s="5" t="s">
        <v>2301</v>
      </c>
      <c r="E2587" s="5" t="str">
        <f>VLOOKUP(F2587,'Set up'!$A$2:$C$64,2,FALSE)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up'!$A$2:$C$64,3,FALSE)</f>
        <v>Cash</v>
      </c>
      <c r="J2587" s="5">
        <f>VLOOKUP(F2587,'Set up'!$A$2:$D$64,4,FALSE)</f>
        <v>0</v>
      </c>
      <c r="K2587" s="4">
        <f t="shared" si="784"/>
        <v>45322</v>
      </c>
      <c r="L2587" s="5">
        <f t="shared" si="785"/>
        <v>1</v>
      </c>
      <c r="M2587" s="5">
        <f t="shared" si="786"/>
        <v>2024</v>
      </c>
      <c r="N2587" s="6">
        <v>1740</v>
      </c>
      <c r="O2587" s="6">
        <f t="shared" si="792"/>
        <v>-1740</v>
      </c>
      <c r="P2587" s="6">
        <f t="shared" si="791"/>
        <v>0</v>
      </c>
      <c r="Q2587" s="7">
        <f t="shared" si="778"/>
        <v>4186070.350000001</v>
      </c>
      <c r="R2587" s="44" t="str">
        <f>VLOOKUP(F2587,'Set up'!$A$2:$E$64,5,FALSE)</f>
        <v>Trsf</v>
      </c>
      <c r="S2587" s="1" t="s">
        <v>2901</v>
      </c>
    </row>
    <row r="2588" spans="1:19" ht="15" customHeight="1" x14ac:dyDescent="0.35">
      <c r="A2588" s="4">
        <v>45322</v>
      </c>
      <c r="B2588" s="5">
        <f t="shared" si="787"/>
        <v>1</v>
      </c>
      <c r="C2588" s="5">
        <f t="shared" si="788"/>
        <v>2024</v>
      </c>
      <c r="D2588" s="5" t="s">
        <v>2301</v>
      </c>
      <c r="E2588" s="5" t="str">
        <f>VLOOKUP(F2588,'Set up'!$A$2:$C$64,2,FALSE)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up'!$A$2:$C$64,3,FALSE)</f>
        <v>Cash</v>
      </c>
      <c r="J2588" s="5">
        <f>VLOOKUP(F2588,'Set up'!$A$2:$D$64,4,FALSE)</f>
        <v>0</v>
      </c>
      <c r="K2588" s="4">
        <f t="shared" si="784"/>
        <v>45322</v>
      </c>
      <c r="L2588" s="5">
        <f t="shared" si="785"/>
        <v>1</v>
      </c>
      <c r="M2588" s="5">
        <f t="shared" si="786"/>
        <v>2024</v>
      </c>
      <c r="N2588" s="6">
        <v>1716.8</v>
      </c>
      <c r="O2588" s="6">
        <f t="shared" si="792"/>
        <v>-1716.8</v>
      </c>
      <c r="P2588" s="6">
        <f t="shared" si="791"/>
        <v>0</v>
      </c>
      <c r="Q2588" s="7">
        <f t="shared" si="778"/>
        <v>4187787.1500000008</v>
      </c>
      <c r="R2588" s="44" t="str">
        <f>VLOOKUP(F2588,'Set up'!$A$2:$E$64,5,FALSE)</f>
        <v>Trsf</v>
      </c>
      <c r="S2588" s="1" t="s">
        <v>2902</v>
      </c>
    </row>
    <row r="2589" spans="1:19" ht="15" customHeight="1" x14ac:dyDescent="0.35">
      <c r="A2589" s="4">
        <v>45322</v>
      </c>
      <c r="B2589" s="5">
        <f t="shared" si="787"/>
        <v>1</v>
      </c>
      <c r="C2589" s="5">
        <f t="shared" si="788"/>
        <v>2024</v>
      </c>
      <c r="D2589" s="5" t="s">
        <v>2301</v>
      </c>
      <c r="E2589" s="5" t="str">
        <f>VLOOKUP(F2589,'Set up'!$A$2:$C$64,2,FALSE)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up'!$A$2:$C$64,3,FALSE)</f>
        <v>Cash</v>
      </c>
      <c r="J2589" s="5">
        <f>VLOOKUP(F2589,'Set up'!$A$2:$D$64,4,FALSE)</f>
        <v>0</v>
      </c>
      <c r="K2589" s="4">
        <f t="shared" si="784"/>
        <v>45322</v>
      </c>
      <c r="L2589" s="5">
        <f t="shared" si="785"/>
        <v>1</v>
      </c>
      <c r="M2589" s="5">
        <f t="shared" si="786"/>
        <v>2024</v>
      </c>
      <c r="N2589" s="6">
        <v>1638</v>
      </c>
      <c r="O2589" s="6">
        <f t="shared" si="792"/>
        <v>-1638</v>
      </c>
      <c r="P2589" s="6">
        <f t="shared" si="791"/>
        <v>0</v>
      </c>
      <c r="Q2589" s="7">
        <f t="shared" si="778"/>
        <v>4189425.1500000008</v>
      </c>
      <c r="R2589" s="44" t="str">
        <f>VLOOKUP(F2589,'Set up'!$A$2:$E$64,5,FALSE)</f>
        <v>Trsf</v>
      </c>
      <c r="S2589" s="1" t="s">
        <v>2903</v>
      </c>
    </row>
    <row r="2590" spans="1:19" ht="15" customHeight="1" x14ac:dyDescent="0.35">
      <c r="A2590" s="4">
        <v>45322</v>
      </c>
      <c r="B2590" s="5">
        <f t="shared" si="787"/>
        <v>1</v>
      </c>
      <c r="C2590" s="5">
        <f t="shared" si="788"/>
        <v>2024</v>
      </c>
      <c r="D2590" s="5" t="s">
        <v>2301</v>
      </c>
      <c r="E2590" s="5" t="str">
        <f>VLOOKUP(F2590,'Set up'!$A$2:$C$64,2,FALSE)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up'!$A$2:$C$64,3,FALSE)</f>
        <v>Cash</v>
      </c>
      <c r="J2590" s="5">
        <f>VLOOKUP(F2590,'Set up'!$A$2:$D$64,4,FALSE)</f>
        <v>0</v>
      </c>
      <c r="K2590" s="4">
        <f t="shared" si="784"/>
        <v>45322</v>
      </c>
      <c r="L2590" s="5">
        <f t="shared" si="785"/>
        <v>1</v>
      </c>
      <c r="M2590" s="5">
        <f t="shared" si="786"/>
        <v>2024</v>
      </c>
      <c r="N2590" s="6">
        <v>416</v>
      </c>
      <c r="O2590" s="6">
        <f t="shared" si="792"/>
        <v>-416</v>
      </c>
      <c r="P2590" s="6">
        <f t="shared" si="791"/>
        <v>0</v>
      </c>
      <c r="Q2590" s="7">
        <f t="shared" si="778"/>
        <v>4189841.1500000008</v>
      </c>
      <c r="R2590" s="44" t="str">
        <f>VLOOKUP(F2590,'Set up'!$A$2:$E$64,5,FALSE)</f>
        <v>Trsf</v>
      </c>
      <c r="S2590" s="1" t="s">
        <v>2904</v>
      </c>
    </row>
    <row r="2591" spans="1:19" ht="15" customHeight="1" x14ac:dyDescent="0.35">
      <c r="A2591" s="4">
        <v>45322</v>
      </c>
      <c r="B2591" s="5">
        <f t="shared" si="787"/>
        <v>1</v>
      </c>
      <c r="C2591" s="5">
        <f t="shared" si="788"/>
        <v>2024</v>
      </c>
      <c r="D2591" s="5" t="s">
        <v>2301</v>
      </c>
      <c r="E2591" s="5" t="str">
        <f>VLOOKUP(F2591,'Set up'!$A$2:$C$64,2,FALSE)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up'!$A$2:$C$64,3,FALSE)</f>
        <v>Cash</v>
      </c>
      <c r="J2591" s="5">
        <f>VLOOKUP(F2591,'Set up'!$A$2:$D$64,4,FALSE)</f>
        <v>0</v>
      </c>
      <c r="K2591" s="4">
        <f t="shared" si="784"/>
        <v>45322</v>
      </c>
      <c r="L2591" s="5">
        <f t="shared" si="785"/>
        <v>1</v>
      </c>
      <c r="M2591" s="5">
        <f t="shared" si="786"/>
        <v>2024</v>
      </c>
      <c r="N2591" s="6">
        <v>1000</v>
      </c>
      <c r="O2591" s="6">
        <f t="shared" si="792"/>
        <v>-1000</v>
      </c>
      <c r="P2591" s="6">
        <f t="shared" si="791"/>
        <v>0</v>
      </c>
      <c r="Q2591" s="7">
        <f t="shared" si="778"/>
        <v>4190841.1500000008</v>
      </c>
      <c r="R2591" s="44" t="str">
        <f>VLOOKUP(F2591,'Set up'!$A$2:$E$64,5,FALSE)</f>
        <v>Trsf</v>
      </c>
      <c r="S2591" s="1" t="s">
        <v>2905</v>
      </c>
    </row>
    <row r="2592" spans="1:19" ht="15" customHeight="1" x14ac:dyDescent="0.35">
      <c r="A2592" s="4">
        <v>45323</v>
      </c>
      <c r="B2592" s="5">
        <f t="shared" ref="B2592:B2655" si="793">MONTH(A2592)</f>
        <v>2</v>
      </c>
      <c r="C2592" s="5">
        <f t="shared" ref="C2592:C2655" si="794">YEAR(A2592)</f>
        <v>2024</v>
      </c>
      <c r="D2592" s="5" t="s">
        <v>2342</v>
      </c>
      <c r="E2592" s="5" t="str">
        <f>VLOOKUP(F2592,'Set up'!$A$2:$C$64,2,FALSE)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up'!$A$2:$C$64,3,FALSE)</f>
        <v>Cash</v>
      </c>
      <c r="J2592" s="5">
        <f>VLOOKUP(F2592,'Set up'!$A$2:$D$64,4,FALSE)</f>
        <v>0</v>
      </c>
      <c r="K2592" s="4">
        <f t="shared" si="784"/>
        <v>45323</v>
      </c>
      <c r="L2592" s="5">
        <f t="shared" si="785"/>
        <v>2</v>
      </c>
      <c r="M2592" s="5">
        <f t="shared" si="786"/>
        <v>2024</v>
      </c>
      <c r="N2592" s="6">
        <v>1738</v>
      </c>
      <c r="O2592" s="6">
        <f>-588-1000-150</f>
        <v>-1738</v>
      </c>
      <c r="P2592" s="6">
        <f t="shared" si="791"/>
        <v>0</v>
      </c>
      <c r="Q2592" s="7">
        <v>4201587.1500000013</v>
      </c>
      <c r="R2592" s="44" t="str">
        <f>VLOOKUP(F2592,'Set up'!$A$2:$E$64,5,FALSE)</f>
        <v>Trsf</v>
      </c>
      <c r="S2592" s="1" t="s">
        <v>3587</v>
      </c>
    </row>
    <row r="2593" spans="1:19" ht="15" customHeight="1" x14ac:dyDescent="0.35">
      <c r="A2593" s="4">
        <v>45323</v>
      </c>
      <c r="B2593" s="5">
        <f t="shared" si="793"/>
        <v>2</v>
      </c>
      <c r="C2593" s="5">
        <f t="shared" si="794"/>
        <v>2024</v>
      </c>
      <c r="D2593" s="5" t="s">
        <v>2342</v>
      </c>
      <c r="E2593" s="5" t="str">
        <f>VLOOKUP(F2593,'Set up'!$A$2:$C$64,2,FALSE)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up'!$A$2:$C$64,3,FALSE)</f>
        <v>Cash</v>
      </c>
      <c r="J2593" s="5">
        <f>VLOOKUP(F2593,'Set up'!$A$2:$D$64,4,FALSE)</f>
        <v>0</v>
      </c>
      <c r="K2593" s="4">
        <f t="shared" si="784"/>
        <v>45323</v>
      </c>
      <c r="L2593" s="5">
        <f t="shared" si="785"/>
        <v>2</v>
      </c>
      <c r="M2593" s="5">
        <f t="shared" si="786"/>
        <v>2024</v>
      </c>
      <c r="N2593" s="6">
        <v>405</v>
      </c>
      <c r="O2593" s="6">
        <f t="shared" ref="O2593:O2594" si="795">-N2593</f>
        <v>-405</v>
      </c>
      <c r="P2593" s="6">
        <f t="shared" si="791"/>
        <v>0</v>
      </c>
      <c r="Q2593" s="7">
        <v>4201992.1500000013</v>
      </c>
      <c r="R2593" s="44" t="str">
        <f>VLOOKUP(F2593,'Set up'!$A$2:$E$64,5,FALSE)</f>
        <v>Trsf</v>
      </c>
      <c r="S2593" s="1" t="s">
        <v>3588</v>
      </c>
    </row>
    <row r="2594" spans="1:19" ht="15" customHeight="1" x14ac:dyDescent="0.35">
      <c r="A2594" s="4">
        <v>45323</v>
      </c>
      <c r="B2594" s="5">
        <f t="shared" si="793"/>
        <v>2</v>
      </c>
      <c r="C2594" s="5">
        <f t="shared" si="794"/>
        <v>2024</v>
      </c>
      <c r="D2594" s="5" t="s">
        <v>2342</v>
      </c>
      <c r="E2594" s="5" t="str">
        <f>VLOOKUP(F2594,'Set up'!$A$2:$C$64,2,FALSE)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up'!$A$2:$C$64,3,FALSE)</f>
        <v>Cash</v>
      </c>
      <c r="J2594" s="5">
        <f>VLOOKUP(F2594,'Set up'!$A$2:$D$64,4,FALSE)</f>
        <v>0</v>
      </c>
      <c r="K2594" s="4">
        <f t="shared" si="784"/>
        <v>45323</v>
      </c>
      <c r="L2594" s="5">
        <f t="shared" si="785"/>
        <v>2</v>
      </c>
      <c r="M2594" s="5">
        <f t="shared" si="786"/>
        <v>2024</v>
      </c>
      <c r="N2594" s="6">
        <v>110</v>
      </c>
      <c r="O2594" s="6">
        <f t="shared" si="795"/>
        <v>-110</v>
      </c>
      <c r="P2594" s="6">
        <f t="shared" si="791"/>
        <v>0</v>
      </c>
      <c r="Q2594" s="7">
        <v>4202102.1500000013</v>
      </c>
      <c r="R2594" s="44" t="str">
        <f>VLOOKUP(F2594,'Set up'!$A$2:$E$64,5,FALSE)</f>
        <v>Trsf</v>
      </c>
      <c r="S2594" s="1" t="s">
        <v>3589</v>
      </c>
    </row>
    <row r="2595" spans="1:19" ht="15" customHeight="1" x14ac:dyDescent="0.35">
      <c r="A2595" s="4">
        <v>45323</v>
      </c>
      <c r="B2595" s="5">
        <f t="shared" si="793"/>
        <v>2</v>
      </c>
      <c r="C2595" s="5">
        <f t="shared" si="794"/>
        <v>2024</v>
      </c>
      <c r="D2595" s="5" t="s">
        <v>2342</v>
      </c>
      <c r="E2595" s="5" t="str">
        <f>VLOOKUP(F2595,'Set up'!$A$2:$C$64,2,FALSE)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up'!$A$2:$C$64,3,FALSE)</f>
        <v>Cash</v>
      </c>
      <c r="J2595" s="5">
        <f>VLOOKUP(F2595,'Set up'!$A$2:$D$64,4,FALSE)</f>
        <v>0</v>
      </c>
      <c r="K2595" s="4">
        <f t="shared" si="784"/>
        <v>45323</v>
      </c>
      <c r="L2595" s="5">
        <f t="shared" si="785"/>
        <v>2</v>
      </c>
      <c r="M2595" s="5">
        <f t="shared" si="786"/>
        <v>2024</v>
      </c>
      <c r="N2595" s="6">
        <v>390</v>
      </c>
      <c r="O2595" s="6">
        <f>-335-55</f>
        <v>-390</v>
      </c>
      <c r="P2595" s="6">
        <f t="shared" si="791"/>
        <v>0</v>
      </c>
      <c r="Q2595" s="7">
        <v>4202492.1500000013</v>
      </c>
      <c r="R2595" s="44" t="str">
        <f>VLOOKUP(F2595,'Set up'!$A$2:$E$64,5,FALSE)</f>
        <v>Trsf</v>
      </c>
      <c r="S2595" s="1" t="s">
        <v>3590</v>
      </c>
    </row>
    <row r="2596" spans="1:19" ht="15" customHeight="1" x14ac:dyDescent="0.35">
      <c r="A2596" s="4">
        <v>45324</v>
      </c>
      <c r="B2596" s="5">
        <f t="shared" si="793"/>
        <v>2</v>
      </c>
      <c r="C2596" s="5">
        <f t="shared" si="794"/>
        <v>2024</v>
      </c>
      <c r="D2596" s="5" t="s">
        <v>2343</v>
      </c>
      <c r="E2596" s="5" t="str">
        <f>VLOOKUP(F2596,'Set up'!$A$2:$C$64,2,FALSE)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up'!$A$2:$C$64,3,FALSE)</f>
        <v>30</v>
      </c>
      <c r="J2596" s="5">
        <f>VLOOKUP(F2596,'Set up'!$A$2:$D$64,4,FALSE)</f>
        <v>30</v>
      </c>
      <c r="K2596" s="4">
        <f t="shared" si="784"/>
        <v>45354</v>
      </c>
      <c r="L2596" s="5">
        <f t="shared" si="785"/>
        <v>3</v>
      </c>
      <c r="M2596" s="5">
        <f t="shared" si="786"/>
        <v>2024</v>
      </c>
      <c r="N2596" s="6">
        <v>5214</v>
      </c>
      <c r="O2596" s="6">
        <f t="shared" ref="O2596:O2600" si="796">-N2596</f>
        <v>-5214</v>
      </c>
      <c r="P2596" s="6">
        <f t="shared" si="791"/>
        <v>0</v>
      </c>
      <c r="Q2596" s="7">
        <v>4207706.1500000013</v>
      </c>
      <c r="R2596" s="44" t="str">
        <f>VLOOKUP(F2596,'Set up'!$A$2:$E$64,5,FALSE)</f>
        <v>Chq</v>
      </c>
      <c r="S2596" s="1" t="s">
        <v>2501</v>
      </c>
    </row>
    <row r="2597" spans="1:19" ht="15" customHeight="1" x14ac:dyDescent="0.35">
      <c r="A2597" s="4">
        <v>45324</v>
      </c>
      <c r="B2597" s="5">
        <f t="shared" si="793"/>
        <v>2</v>
      </c>
      <c r="C2597" s="5">
        <f t="shared" si="794"/>
        <v>2024</v>
      </c>
      <c r="D2597" s="5" t="s">
        <v>2343</v>
      </c>
      <c r="E2597" s="5" t="str">
        <f>VLOOKUP(F2597,'Set up'!$A$2:$C$64,2,FALSE)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up'!$A$2:$C$64,3,FALSE)</f>
        <v>30</v>
      </c>
      <c r="J2597" s="5">
        <f>VLOOKUP(F2597,'Set up'!$A$2:$D$64,4,FALSE)</f>
        <v>30</v>
      </c>
      <c r="K2597" s="4">
        <f t="shared" si="784"/>
        <v>45354</v>
      </c>
      <c r="L2597" s="5">
        <f t="shared" si="785"/>
        <v>3</v>
      </c>
      <c r="M2597" s="5">
        <f t="shared" si="786"/>
        <v>2024</v>
      </c>
      <c r="N2597" s="6">
        <v>2613</v>
      </c>
      <c r="O2597" s="6">
        <f t="shared" si="796"/>
        <v>-2613</v>
      </c>
      <c r="P2597" s="6">
        <f t="shared" si="791"/>
        <v>0</v>
      </c>
      <c r="Q2597" s="7">
        <v>4210319.1500000013</v>
      </c>
      <c r="R2597" s="44" t="str">
        <f>VLOOKUP(F2597,'Set up'!$A$2:$E$64,5,FALSE)</f>
        <v>Chq</v>
      </c>
      <c r="S2597" s="1" t="s">
        <v>2501</v>
      </c>
    </row>
    <row r="2598" spans="1:19" ht="15" customHeight="1" x14ac:dyDescent="0.35">
      <c r="A2598" s="4">
        <v>45324</v>
      </c>
      <c r="B2598" s="5">
        <f t="shared" si="793"/>
        <v>2</v>
      </c>
      <c r="C2598" s="5">
        <f t="shared" si="794"/>
        <v>2024</v>
      </c>
      <c r="D2598" s="5" t="s">
        <v>2343</v>
      </c>
      <c r="E2598" s="5" t="str">
        <f>VLOOKUP(F2598,'Set up'!$A$2:$C$64,2,FALSE)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up'!$A$2:$C$64,3,FALSE)</f>
        <v>30</v>
      </c>
      <c r="J2598" s="5">
        <f>VLOOKUP(F2598,'Set up'!$A$2:$D$64,4,FALSE)</f>
        <v>30</v>
      </c>
      <c r="K2598" s="4">
        <f t="shared" si="784"/>
        <v>45354</v>
      </c>
      <c r="L2598" s="5">
        <f t="shared" si="785"/>
        <v>3</v>
      </c>
      <c r="M2598" s="5">
        <f t="shared" si="786"/>
        <v>2024</v>
      </c>
      <c r="N2598" s="6">
        <v>144</v>
      </c>
      <c r="O2598" s="6">
        <f t="shared" si="796"/>
        <v>-144</v>
      </c>
      <c r="P2598" s="6">
        <f t="shared" si="791"/>
        <v>0</v>
      </c>
      <c r="Q2598" s="7">
        <v>4210463.1500000013</v>
      </c>
      <c r="R2598" s="44" t="str">
        <f>VLOOKUP(F2598,'Set up'!$A$2:$E$64,5,FALSE)</f>
        <v>Chq</v>
      </c>
      <c r="S2598" s="1" t="s">
        <v>2501</v>
      </c>
    </row>
    <row r="2599" spans="1:19" ht="15" customHeight="1" x14ac:dyDescent="0.35">
      <c r="A2599" s="4">
        <v>45324</v>
      </c>
      <c r="B2599" s="5">
        <f t="shared" si="793"/>
        <v>2</v>
      </c>
      <c r="C2599" s="5">
        <f t="shared" si="794"/>
        <v>2024</v>
      </c>
      <c r="D2599" s="5" t="s">
        <v>2343</v>
      </c>
      <c r="E2599" s="5" t="str">
        <f>VLOOKUP(F2599,'Set up'!$A$2:$C$64,2,FALSE)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up'!$A$2:$C$64,3,FALSE)</f>
        <v>30</v>
      </c>
      <c r="J2599" s="5">
        <f>VLOOKUP(F2599,'Set up'!$A$2:$D$64,4,FALSE)</f>
        <v>30</v>
      </c>
      <c r="K2599" s="4">
        <f t="shared" si="784"/>
        <v>45354</v>
      </c>
      <c r="L2599" s="5">
        <f t="shared" si="785"/>
        <v>3</v>
      </c>
      <c r="M2599" s="5">
        <f t="shared" si="786"/>
        <v>2024</v>
      </c>
      <c r="N2599" s="6">
        <v>187.5</v>
      </c>
      <c r="O2599" s="6">
        <f t="shared" si="796"/>
        <v>-187.5</v>
      </c>
      <c r="P2599" s="6">
        <f t="shared" si="791"/>
        <v>0</v>
      </c>
      <c r="Q2599" s="7">
        <v>4210650.6500000013</v>
      </c>
      <c r="R2599" s="44" t="str">
        <f>VLOOKUP(F2599,'Set up'!$A$2:$E$64,5,FALSE)</f>
        <v>Chq</v>
      </c>
      <c r="S2599" s="1" t="s">
        <v>2501</v>
      </c>
    </row>
    <row r="2600" spans="1:19" ht="15" customHeight="1" x14ac:dyDescent="0.35">
      <c r="A2600" s="4">
        <v>45324</v>
      </c>
      <c r="B2600" s="5">
        <f t="shared" si="793"/>
        <v>2</v>
      </c>
      <c r="C2600" s="5">
        <f t="shared" si="794"/>
        <v>2024</v>
      </c>
      <c r="D2600" s="5" t="s">
        <v>2343</v>
      </c>
      <c r="E2600" s="5" t="str">
        <f>VLOOKUP(F2600,'Set up'!$A$2:$C$64,2,FALSE)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up'!$A$2:$C$64,3,FALSE)</f>
        <v>30</v>
      </c>
      <c r="J2600" s="5">
        <f>VLOOKUP(F2600,'Set up'!$A$2:$D$64,4,FALSE)</f>
        <v>30</v>
      </c>
      <c r="K2600" s="4">
        <f t="shared" si="784"/>
        <v>45354</v>
      </c>
      <c r="L2600" s="5">
        <f t="shared" si="785"/>
        <v>3</v>
      </c>
      <c r="M2600" s="5">
        <f t="shared" si="786"/>
        <v>2024</v>
      </c>
      <c r="N2600" s="6">
        <v>190</v>
      </c>
      <c r="O2600" s="6">
        <f t="shared" si="796"/>
        <v>-190</v>
      </c>
      <c r="P2600" s="6">
        <f t="shared" si="791"/>
        <v>0</v>
      </c>
      <c r="Q2600" s="7">
        <v>4210840.6500000013</v>
      </c>
      <c r="R2600" s="44" t="str">
        <f>VLOOKUP(F2600,'Set up'!$A$2:$E$64,5,FALSE)</f>
        <v>Chq</v>
      </c>
      <c r="S2600" s="1" t="s">
        <v>2501</v>
      </c>
    </row>
    <row r="2601" spans="1:19" ht="15" customHeight="1" x14ac:dyDescent="0.35">
      <c r="A2601" s="4">
        <v>45324</v>
      </c>
      <c r="B2601" s="5">
        <f t="shared" si="793"/>
        <v>2</v>
      </c>
      <c r="C2601" s="5">
        <f t="shared" si="794"/>
        <v>2024</v>
      </c>
      <c r="D2601" s="5" t="s">
        <v>2344</v>
      </c>
      <c r="E2601" s="5" t="str">
        <f>VLOOKUP(F2601,'Set up'!$A$2:$C$64,2,FALSE)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up'!$A$2:$C$64,3,FALSE)</f>
        <v>Cash</v>
      </c>
      <c r="J2601" s="5">
        <f>VLOOKUP(F2601,'Set up'!$A$2:$D$64,4,FALSE)</f>
        <v>0</v>
      </c>
      <c r="K2601" s="4">
        <f t="shared" si="784"/>
        <v>45324</v>
      </c>
      <c r="L2601" s="5">
        <f t="shared" si="785"/>
        <v>2</v>
      </c>
      <c r="M2601" s="5">
        <f t="shared" si="786"/>
        <v>2024</v>
      </c>
      <c r="N2601" s="6">
        <v>555</v>
      </c>
      <c r="O2601" s="6">
        <f t="shared" ref="O2601" si="797">-N2601</f>
        <v>-555</v>
      </c>
      <c r="P2601" s="6">
        <f t="shared" si="791"/>
        <v>0</v>
      </c>
      <c r="Q2601" s="7">
        <v>4211395.6500000013</v>
      </c>
      <c r="R2601" s="44" t="str">
        <f>VLOOKUP(F2601,'Set up'!$A$2:$E$64,5,FALSE)</f>
        <v>Cash</v>
      </c>
      <c r="S2601" s="1" t="s">
        <v>2420</v>
      </c>
    </row>
    <row r="2602" spans="1:19" ht="15" customHeight="1" x14ac:dyDescent="0.35">
      <c r="A2602" s="4">
        <v>45325</v>
      </c>
      <c r="B2602" s="5">
        <f t="shared" si="793"/>
        <v>2</v>
      </c>
      <c r="C2602" s="5">
        <f t="shared" si="794"/>
        <v>2024</v>
      </c>
      <c r="D2602" s="5" t="s">
        <v>2345</v>
      </c>
      <c r="E2602" s="5" t="str">
        <f>VLOOKUP(F2602,'Set up'!$A$2:$C$64,2,FALSE)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up'!$A$2:$C$64,3,FALSE)</f>
        <v>Cash</v>
      </c>
      <c r="J2602" s="5">
        <f>VLOOKUP(F2602,'Set up'!$A$2:$D$64,4,FALSE)</f>
        <v>0</v>
      </c>
      <c r="K2602" s="4">
        <f t="shared" si="784"/>
        <v>45325</v>
      </c>
      <c r="L2602" s="5">
        <f t="shared" si="785"/>
        <v>2</v>
      </c>
      <c r="M2602" s="5">
        <f t="shared" si="786"/>
        <v>2024</v>
      </c>
      <c r="N2602" s="6">
        <v>187.5</v>
      </c>
      <c r="O2602" s="6">
        <f>-N2602</f>
        <v>-187.5</v>
      </c>
      <c r="P2602" s="6">
        <f t="shared" si="791"/>
        <v>0</v>
      </c>
      <c r="Q2602" s="7">
        <v>4211583.1500000013</v>
      </c>
      <c r="R2602" s="44" t="str">
        <f>VLOOKUP(F2602,'Set up'!$A$2:$E$64,5,FALSE)</f>
        <v>Trsf</v>
      </c>
      <c r="S2602" s="1" t="s">
        <v>2906</v>
      </c>
    </row>
    <row r="2603" spans="1:19" ht="15" customHeight="1" x14ac:dyDescent="0.35">
      <c r="A2603" s="4">
        <v>45325</v>
      </c>
      <c r="B2603" s="5">
        <f t="shared" si="793"/>
        <v>2</v>
      </c>
      <c r="C2603" s="5">
        <f t="shared" si="794"/>
        <v>2024</v>
      </c>
      <c r="D2603" s="5" t="s">
        <v>2346</v>
      </c>
      <c r="E2603" s="5" t="str">
        <f>VLOOKUP(F2603,'Set up'!$A$2:$C$64,2,FALSE)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up'!$A$2:$C$64,3,FALSE)</f>
        <v>Cash</v>
      </c>
      <c r="J2603" s="5">
        <f>VLOOKUP(F2603,'Set up'!$A$2:$D$64,4,FALSE)</f>
        <v>0</v>
      </c>
      <c r="K2603" s="4">
        <f t="shared" si="784"/>
        <v>45325</v>
      </c>
      <c r="L2603" s="5">
        <f t="shared" si="785"/>
        <v>2</v>
      </c>
      <c r="M2603" s="5">
        <f t="shared" si="786"/>
        <v>2024</v>
      </c>
      <c r="N2603" s="6">
        <v>4818</v>
      </c>
      <c r="O2603" s="6">
        <f>-2993.7-1824.3</f>
        <v>-4818</v>
      </c>
      <c r="P2603" s="6">
        <f t="shared" si="791"/>
        <v>0</v>
      </c>
      <c r="Q2603" s="7">
        <v>4216401.1500000013</v>
      </c>
      <c r="R2603" s="44" t="str">
        <f>VLOOKUP(F2603,'Set up'!$A$2:$E$64,5,FALSE)</f>
        <v>Trsf</v>
      </c>
      <c r="S2603" s="1" t="s">
        <v>2907</v>
      </c>
    </row>
    <row r="2604" spans="1:19" ht="15" customHeight="1" x14ac:dyDescent="0.35">
      <c r="A2604" s="4">
        <v>45325</v>
      </c>
      <c r="B2604" s="5">
        <f t="shared" si="793"/>
        <v>2</v>
      </c>
      <c r="C2604" s="5">
        <f t="shared" si="794"/>
        <v>2024</v>
      </c>
      <c r="D2604" s="5" t="s">
        <v>2346</v>
      </c>
      <c r="E2604" s="5" t="str">
        <f>VLOOKUP(F2604,'Set up'!$A$2:$C$64,2,FALSE)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up'!$A$2:$C$64,3,FALSE)</f>
        <v>Cash</v>
      </c>
      <c r="J2604" s="5">
        <f>VLOOKUP(F2604,'Set up'!$A$2:$D$64,4,FALSE)</f>
        <v>0</v>
      </c>
      <c r="K2604" s="4">
        <f t="shared" si="784"/>
        <v>45325</v>
      </c>
      <c r="L2604" s="5">
        <f t="shared" si="785"/>
        <v>2</v>
      </c>
      <c r="M2604" s="5">
        <f t="shared" si="786"/>
        <v>2024</v>
      </c>
      <c r="N2604" s="6">
        <v>174</v>
      </c>
      <c r="O2604" s="6">
        <f t="shared" ref="O2604:O2609" si="798">-N2604</f>
        <v>-174</v>
      </c>
      <c r="P2604" s="6">
        <f t="shared" si="791"/>
        <v>0</v>
      </c>
      <c r="Q2604" s="7">
        <v>4216575.1500000013</v>
      </c>
      <c r="R2604" s="44" t="str">
        <f>VLOOKUP(F2604,'Set up'!$A$2:$E$64,5,FALSE)</f>
        <v>Trsf</v>
      </c>
      <c r="S2604" s="1" t="s">
        <v>2908</v>
      </c>
    </row>
    <row r="2605" spans="1:19" ht="15" customHeight="1" x14ac:dyDescent="0.35">
      <c r="A2605" s="4">
        <v>45325</v>
      </c>
      <c r="B2605" s="5">
        <f t="shared" si="793"/>
        <v>2</v>
      </c>
      <c r="C2605" s="5">
        <f t="shared" si="794"/>
        <v>2024</v>
      </c>
      <c r="D2605" s="5" t="s">
        <v>2346</v>
      </c>
      <c r="E2605" s="5" t="str">
        <f>VLOOKUP(F2605,'Set up'!$A$2:$C$64,2,FALSE)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up'!$A$2:$C$64,3,FALSE)</f>
        <v>Cash</v>
      </c>
      <c r="J2605" s="5">
        <f>VLOOKUP(F2605,'Set up'!$A$2:$D$64,4,FALSE)</f>
        <v>0</v>
      </c>
      <c r="K2605" s="4">
        <f t="shared" si="784"/>
        <v>45325</v>
      </c>
      <c r="L2605" s="5">
        <f t="shared" si="785"/>
        <v>2</v>
      </c>
      <c r="M2605" s="5">
        <f t="shared" si="786"/>
        <v>2024</v>
      </c>
      <c r="N2605" s="6">
        <v>1716.8</v>
      </c>
      <c r="O2605" s="6">
        <f t="shared" si="798"/>
        <v>-1716.8</v>
      </c>
      <c r="P2605" s="6">
        <f t="shared" si="791"/>
        <v>0</v>
      </c>
      <c r="Q2605" s="7">
        <v>4218291.9500000011</v>
      </c>
      <c r="R2605" s="44" t="str">
        <f>VLOOKUP(F2605,'Set up'!$A$2:$E$64,5,FALSE)</f>
        <v>Trsf</v>
      </c>
      <c r="S2605" s="1" t="s">
        <v>2909</v>
      </c>
    </row>
    <row r="2606" spans="1:19" ht="15" customHeight="1" x14ac:dyDescent="0.35">
      <c r="A2606" s="4">
        <v>45325</v>
      </c>
      <c r="B2606" s="5">
        <f t="shared" si="793"/>
        <v>2</v>
      </c>
      <c r="C2606" s="5">
        <f t="shared" si="794"/>
        <v>2024</v>
      </c>
      <c r="D2606" s="5" t="s">
        <v>2346</v>
      </c>
      <c r="E2606" s="5" t="str">
        <f>VLOOKUP(F2606,'Set up'!$A$2:$C$64,2,FALSE)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up'!$A$2:$C$64,3,FALSE)</f>
        <v>Cash</v>
      </c>
      <c r="J2606" s="5">
        <f>VLOOKUP(F2606,'Set up'!$A$2:$D$64,4,FALSE)</f>
        <v>0</v>
      </c>
      <c r="K2606" s="4">
        <f t="shared" si="784"/>
        <v>45325</v>
      </c>
      <c r="L2606" s="5">
        <f t="shared" si="785"/>
        <v>2</v>
      </c>
      <c r="M2606" s="5">
        <f t="shared" si="786"/>
        <v>2024</v>
      </c>
      <c r="N2606" s="6">
        <v>1040</v>
      </c>
      <c r="O2606" s="6">
        <f t="shared" si="798"/>
        <v>-1040</v>
      </c>
      <c r="P2606" s="6">
        <f t="shared" si="791"/>
        <v>0</v>
      </c>
      <c r="Q2606" s="7">
        <v>4219331.9500000011</v>
      </c>
      <c r="R2606" s="44" t="str">
        <f>VLOOKUP(F2606,'Set up'!$A$2:$E$64,5,FALSE)</f>
        <v>Trsf</v>
      </c>
      <c r="S2606" s="1" t="s">
        <v>2910</v>
      </c>
    </row>
    <row r="2607" spans="1:19" ht="15" customHeight="1" x14ac:dyDescent="0.35">
      <c r="A2607" s="4">
        <v>45325</v>
      </c>
      <c r="B2607" s="5">
        <f t="shared" si="793"/>
        <v>2</v>
      </c>
      <c r="C2607" s="5">
        <f t="shared" si="794"/>
        <v>2024</v>
      </c>
      <c r="D2607" s="5" t="s">
        <v>2346</v>
      </c>
      <c r="E2607" s="5" t="str">
        <f>VLOOKUP(F2607,'Set up'!$A$2:$C$64,2,FALSE)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up'!$A$2:$C$64,3,FALSE)</f>
        <v>Cash</v>
      </c>
      <c r="J2607" s="5">
        <f>VLOOKUP(F2607,'Set up'!$A$2:$D$64,4,FALSE)</f>
        <v>0</v>
      </c>
      <c r="K2607" s="4">
        <f t="shared" si="784"/>
        <v>45325</v>
      </c>
      <c r="L2607" s="5">
        <f t="shared" si="785"/>
        <v>2</v>
      </c>
      <c r="M2607" s="5">
        <f t="shared" si="786"/>
        <v>2024</v>
      </c>
      <c r="N2607" s="6">
        <v>1800</v>
      </c>
      <c r="O2607" s="6">
        <f t="shared" si="798"/>
        <v>-1800</v>
      </c>
      <c r="P2607" s="6">
        <f t="shared" si="791"/>
        <v>0</v>
      </c>
      <c r="Q2607" s="7">
        <v>4221131.9500000011</v>
      </c>
      <c r="R2607" s="44" t="str">
        <f>VLOOKUP(F2607,'Set up'!$A$2:$E$64,5,FALSE)</f>
        <v>Trsf</v>
      </c>
      <c r="S2607" s="1" t="s">
        <v>2911</v>
      </c>
    </row>
    <row r="2608" spans="1:19" ht="15" customHeight="1" x14ac:dyDescent="0.35">
      <c r="A2608" s="4">
        <v>45325</v>
      </c>
      <c r="B2608" s="5">
        <f t="shared" si="793"/>
        <v>2</v>
      </c>
      <c r="C2608" s="5">
        <f t="shared" si="794"/>
        <v>2024</v>
      </c>
      <c r="D2608" s="5" t="s">
        <v>2346</v>
      </c>
      <c r="E2608" s="5" t="str">
        <f>VLOOKUP(F2608,'Set up'!$A$2:$C$64,2,FALSE)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up'!$A$2:$C$64,3,FALSE)</f>
        <v>Cash</v>
      </c>
      <c r="J2608" s="5">
        <f>VLOOKUP(F2608,'Set up'!$A$2:$D$64,4,FALSE)</f>
        <v>0</v>
      </c>
      <c r="K2608" s="4">
        <f t="shared" si="784"/>
        <v>45325</v>
      </c>
      <c r="L2608" s="5">
        <f t="shared" si="785"/>
        <v>2</v>
      </c>
      <c r="M2608" s="5">
        <f t="shared" si="786"/>
        <v>2024</v>
      </c>
      <c r="N2608" s="6">
        <v>380</v>
      </c>
      <c r="O2608" s="6">
        <f t="shared" si="798"/>
        <v>-380</v>
      </c>
      <c r="P2608" s="6">
        <f t="shared" si="791"/>
        <v>0</v>
      </c>
      <c r="Q2608" s="7">
        <v>4221511.9500000011</v>
      </c>
      <c r="R2608" s="44" t="str">
        <f>VLOOKUP(F2608,'Set up'!$A$2:$E$64,5,FALSE)</f>
        <v>Trsf</v>
      </c>
      <c r="S2608" s="1" t="s">
        <v>2912</v>
      </c>
    </row>
    <row r="2609" spans="1:19" ht="15" customHeight="1" x14ac:dyDescent="0.35">
      <c r="A2609" s="4">
        <v>45325</v>
      </c>
      <c r="B2609" s="5">
        <f t="shared" si="793"/>
        <v>2</v>
      </c>
      <c r="C2609" s="5">
        <f t="shared" si="794"/>
        <v>2024</v>
      </c>
      <c r="D2609" s="5" t="s">
        <v>2347</v>
      </c>
      <c r="E2609" s="5" t="str">
        <f>VLOOKUP(F2609,'Set up'!$A$2:$C$64,2,FALSE)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up'!$A$2:$C$64,3,FALSE)</f>
        <v>Cash</v>
      </c>
      <c r="J2609" s="5">
        <f>VLOOKUP(F2609,'Set up'!$A$2:$D$64,4,FALSE)</f>
        <v>0</v>
      </c>
      <c r="K2609" s="4">
        <f t="shared" si="784"/>
        <v>45325</v>
      </c>
      <c r="L2609" s="5">
        <f t="shared" si="785"/>
        <v>2</v>
      </c>
      <c r="M2609" s="5">
        <f t="shared" si="786"/>
        <v>2024</v>
      </c>
      <c r="N2609" s="6">
        <v>1000</v>
      </c>
      <c r="O2609" s="6">
        <f t="shared" si="798"/>
        <v>-1000</v>
      </c>
      <c r="P2609" s="6">
        <f t="shared" si="791"/>
        <v>0</v>
      </c>
      <c r="Q2609" s="7">
        <v>4222511.9500000011</v>
      </c>
      <c r="R2609" s="44" t="str">
        <f>VLOOKUP(F2609,'Set up'!$A$2:$E$64,5,FALSE)</f>
        <v>Trsf</v>
      </c>
      <c r="S2609" s="1" t="s">
        <v>2913</v>
      </c>
    </row>
    <row r="2610" spans="1:19" ht="15" customHeight="1" x14ac:dyDescent="0.35">
      <c r="A2610" s="4">
        <v>45327</v>
      </c>
      <c r="B2610" s="5">
        <f t="shared" si="793"/>
        <v>2</v>
      </c>
      <c r="C2610" s="5">
        <f t="shared" si="794"/>
        <v>2024</v>
      </c>
      <c r="D2610" s="5" t="s">
        <v>2348</v>
      </c>
      <c r="E2610" s="5" t="str">
        <f>VLOOKUP(F2610,'Set up'!$A$2:$C$64,2,FALSE)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up'!$A$2:$C$64,3,FALSE)</f>
        <v>120</v>
      </c>
      <c r="J2610" s="5">
        <f>VLOOKUP(F2610,'Set up'!$A$2:$D$64,4,FALSE)</f>
        <v>120</v>
      </c>
      <c r="K2610" s="4">
        <f t="shared" si="784"/>
        <v>45447</v>
      </c>
      <c r="L2610" s="5">
        <f t="shared" si="785"/>
        <v>6</v>
      </c>
      <c r="M2610" s="5">
        <f t="shared" si="786"/>
        <v>2024</v>
      </c>
      <c r="N2610" s="6">
        <v>12848</v>
      </c>
      <c r="O2610" s="6">
        <f t="shared" ref="O2610:O2615" si="799">-N2610</f>
        <v>-12848</v>
      </c>
      <c r="P2610" s="6">
        <f t="shared" si="791"/>
        <v>0</v>
      </c>
      <c r="Q2610" s="7">
        <v>4235359.9500000011</v>
      </c>
      <c r="R2610" s="44" t="str">
        <f>VLOOKUP(F2610,'Set up'!$A$2:$E$64,5,FALSE)</f>
        <v>Trsf</v>
      </c>
      <c r="S2610" s="1" t="s">
        <v>2836</v>
      </c>
    </row>
    <row r="2611" spans="1:19" ht="15" customHeight="1" x14ac:dyDescent="0.35">
      <c r="A2611" s="4">
        <v>45327</v>
      </c>
      <c r="B2611" s="5">
        <f t="shared" si="793"/>
        <v>2</v>
      </c>
      <c r="C2611" s="5">
        <f t="shared" si="794"/>
        <v>2024</v>
      </c>
      <c r="D2611" s="5" t="s">
        <v>2348</v>
      </c>
      <c r="E2611" s="5" t="str">
        <f>VLOOKUP(F2611,'Set up'!$A$2:$C$64,2,FALSE)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up'!$A$2:$C$64,3,FALSE)</f>
        <v>120</v>
      </c>
      <c r="J2611" s="5">
        <f>VLOOKUP(F2611,'Set up'!$A$2:$D$64,4,FALSE)</f>
        <v>120</v>
      </c>
      <c r="K2611" s="4">
        <f t="shared" si="784"/>
        <v>45447</v>
      </c>
      <c r="L2611" s="5">
        <f t="shared" si="785"/>
        <v>6</v>
      </c>
      <c r="M2611" s="5">
        <f t="shared" si="786"/>
        <v>2024</v>
      </c>
      <c r="N2611" s="6">
        <v>1740</v>
      </c>
      <c r="O2611" s="6">
        <f t="shared" si="799"/>
        <v>-1740</v>
      </c>
      <c r="P2611" s="6">
        <f t="shared" si="791"/>
        <v>0</v>
      </c>
      <c r="Q2611" s="7">
        <v>4237099.9500000011</v>
      </c>
      <c r="R2611" s="44" t="str">
        <f>VLOOKUP(F2611,'Set up'!$A$2:$E$64,5,FALSE)</f>
        <v>Trsf</v>
      </c>
      <c r="S2611" s="1" t="s">
        <v>2836</v>
      </c>
    </row>
    <row r="2612" spans="1:19" ht="15" customHeight="1" x14ac:dyDescent="0.35">
      <c r="A2612" s="4">
        <v>45327</v>
      </c>
      <c r="B2612" s="5">
        <f t="shared" si="793"/>
        <v>2</v>
      </c>
      <c r="C2612" s="5">
        <f t="shared" si="794"/>
        <v>2024</v>
      </c>
      <c r="D2612" s="5" t="s">
        <v>2348</v>
      </c>
      <c r="E2612" s="5" t="str">
        <f>VLOOKUP(F2612,'Set up'!$A$2:$C$64,2,FALSE)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up'!$A$2:$C$64,3,FALSE)</f>
        <v>120</v>
      </c>
      <c r="J2612" s="5">
        <f>VLOOKUP(F2612,'Set up'!$A$2:$D$64,4,FALSE)</f>
        <v>120</v>
      </c>
      <c r="K2612" s="4">
        <f t="shared" si="784"/>
        <v>45447</v>
      </c>
      <c r="L2612" s="5">
        <f t="shared" si="785"/>
        <v>6</v>
      </c>
      <c r="M2612" s="5">
        <f t="shared" si="786"/>
        <v>2024</v>
      </c>
      <c r="N2612" s="6">
        <v>575</v>
      </c>
      <c r="O2612" s="6">
        <f t="shared" si="799"/>
        <v>-575</v>
      </c>
      <c r="P2612" s="6">
        <f t="shared" si="791"/>
        <v>0</v>
      </c>
      <c r="Q2612" s="7">
        <v>4237674.9500000011</v>
      </c>
      <c r="R2612" s="44" t="str">
        <f>VLOOKUP(F2612,'Set up'!$A$2:$E$64,5,FALSE)</f>
        <v>Trsf</v>
      </c>
      <c r="S2612" s="1" t="s">
        <v>2836</v>
      </c>
    </row>
    <row r="2613" spans="1:19" ht="15" customHeight="1" x14ac:dyDescent="0.35">
      <c r="A2613" s="4">
        <v>45327</v>
      </c>
      <c r="B2613" s="5">
        <f t="shared" si="793"/>
        <v>2</v>
      </c>
      <c r="C2613" s="5">
        <f t="shared" si="794"/>
        <v>2024</v>
      </c>
      <c r="D2613" s="5" t="s">
        <v>2348</v>
      </c>
      <c r="E2613" s="5" t="str">
        <f>VLOOKUP(F2613,'Set up'!$A$2:$C$64,2,FALSE)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up'!$A$2:$C$64,3,FALSE)</f>
        <v>120</v>
      </c>
      <c r="J2613" s="5">
        <f>VLOOKUP(F2613,'Set up'!$A$2:$D$64,4,FALSE)</f>
        <v>120</v>
      </c>
      <c r="K2613" s="4">
        <f t="shared" si="784"/>
        <v>45447</v>
      </c>
      <c r="L2613" s="5">
        <f t="shared" si="785"/>
        <v>6</v>
      </c>
      <c r="M2613" s="5">
        <f t="shared" si="786"/>
        <v>2024</v>
      </c>
      <c r="N2613" s="6">
        <v>880</v>
      </c>
      <c r="O2613" s="6">
        <f t="shared" si="799"/>
        <v>-880</v>
      </c>
      <c r="P2613" s="6">
        <f t="shared" si="791"/>
        <v>0</v>
      </c>
      <c r="Q2613" s="7">
        <v>4238554.9500000011</v>
      </c>
      <c r="R2613" s="44" t="str">
        <f>VLOOKUP(F2613,'Set up'!$A$2:$E$64,5,FALSE)</f>
        <v>Trsf</v>
      </c>
      <c r="S2613" s="1" t="s">
        <v>2836</v>
      </c>
    </row>
    <row r="2614" spans="1:19" ht="15" customHeight="1" x14ac:dyDescent="0.35">
      <c r="A2614" s="4">
        <v>45327</v>
      </c>
      <c r="B2614" s="5">
        <f t="shared" si="793"/>
        <v>2</v>
      </c>
      <c r="C2614" s="5">
        <f t="shared" si="794"/>
        <v>2024</v>
      </c>
      <c r="D2614" s="5" t="s">
        <v>2348</v>
      </c>
      <c r="E2614" s="5" t="str">
        <f>VLOOKUP(F2614,'Set up'!$A$2:$C$64,2,FALSE)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up'!$A$2:$C$64,3,FALSE)</f>
        <v>120</v>
      </c>
      <c r="J2614" s="5">
        <f>VLOOKUP(F2614,'Set up'!$A$2:$D$64,4,FALSE)</f>
        <v>120</v>
      </c>
      <c r="K2614" s="4">
        <f t="shared" si="784"/>
        <v>45447</v>
      </c>
      <c r="L2614" s="5">
        <f t="shared" si="785"/>
        <v>6</v>
      </c>
      <c r="M2614" s="5">
        <f t="shared" si="786"/>
        <v>2024</v>
      </c>
      <c r="N2614" s="6">
        <v>420</v>
      </c>
      <c r="O2614" s="6">
        <f t="shared" si="799"/>
        <v>-420</v>
      </c>
      <c r="P2614" s="6">
        <f t="shared" si="791"/>
        <v>0</v>
      </c>
      <c r="Q2614" s="7">
        <v>4238974.9500000011</v>
      </c>
      <c r="R2614" s="44" t="str">
        <f>VLOOKUP(F2614,'Set up'!$A$2:$E$64,5,FALSE)</f>
        <v>Trsf</v>
      </c>
      <c r="S2614" s="1" t="s">
        <v>2836</v>
      </c>
    </row>
    <row r="2615" spans="1:19" ht="15" customHeight="1" x14ac:dyDescent="0.35">
      <c r="A2615" s="4">
        <v>45327</v>
      </c>
      <c r="B2615" s="5">
        <f t="shared" si="793"/>
        <v>2</v>
      </c>
      <c r="C2615" s="5">
        <f t="shared" si="794"/>
        <v>2024</v>
      </c>
      <c r="D2615" s="5" t="s">
        <v>2348</v>
      </c>
      <c r="E2615" s="5" t="str">
        <f>VLOOKUP(F2615,'Set up'!$A$2:$C$64,2,FALSE)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up'!$A$2:$C$64,3,FALSE)</f>
        <v>120</v>
      </c>
      <c r="J2615" s="5">
        <f>VLOOKUP(F2615,'Set up'!$A$2:$D$64,4,FALSE)</f>
        <v>120</v>
      </c>
      <c r="K2615" s="4">
        <f t="shared" si="784"/>
        <v>45447</v>
      </c>
      <c r="L2615" s="5">
        <f t="shared" si="785"/>
        <v>6</v>
      </c>
      <c r="M2615" s="5">
        <f t="shared" si="786"/>
        <v>2024</v>
      </c>
      <c r="N2615" s="6">
        <v>395</v>
      </c>
      <c r="O2615" s="6">
        <f t="shared" si="799"/>
        <v>-395</v>
      </c>
      <c r="P2615" s="6">
        <f t="shared" si="791"/>
        <v>0</v>
      </c>
      <c r="Q2615" s="7">
        <v>4239369.9500000011</v>
      </c>
      <c r="R2615" s="44" t="str">
        <f>VLOOKUP(F2615,'Set up'!$A$2:$E$64,5,FALSE)</f>
        <v>Trsf</v>
      </c>
      <c r="S2615" s="1" t="s">
        <v>2836</v>
      </c>
    </row>
    <row r="2616" spans="1:19" ht="15" customHeight="1" x14ac:dyDescent="0.35">
      <c r="A2616" s="4">
        <v>45328</v>
      </c>
      <c r="B2616" s="5">
        <f t="shared" si="793"/>
        <v>2</v>
      </c>
      <c r="C2616" s="5">
        <f t="shared" si="794"/>
        <v>2024</v>
      </c>
      <c r="D2616" s="5" t="s">
        <v>2349</v>
      </c>
      <c r="E2616" s="5" t="str">
        <f>VLOOKUP(F2616,'Set up'!$A$2:$C$64,2,FALSE)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up'!$A$2:$C$64,3,FALSE)</f>
        <v>Cash</v>
      </c>
      <c r="J2616" s="5">
        <f>VLOOKUP(F2616,'Set up'!$A$2:$D$64,4,FALSE)</f>
        <v>0</v>
      </c>
      <c r="K2616" s="4">
        <f t="shared" si="784"/>
        <v>45328</v>
      </c>
      <c r="L2616" s="5">
        <f t="shared" si="785"/>
        <v>2</v>
      </c>
      <c r="M2616" s="5">
        <f t="shared" si="786"/>
        <v>2024</v>
      </c>
      <c r="N2616" s="6">
        <v>812.5</v>
      </c>
      <c r="O2616" s="6">
        <f>-N2616</f>
        <v>-812.5</v>
      </c>
      <c r="P2616" s="6">
        <f t="shared" si="791"/>
        <v>0</v>
      </c>
      <c r="Q2616" s="7">
        <v>4240182.4500000011</v>
      </c>
      <c r="R2616" s="44" t="str">
        <f>VLOOKUP(F2616,'Set up'!$A$2:$E$64,5,FALSE)</f>
        <v>Trsf</v>
      </c>
      <c r="S2616" s="1" t="s">
        <v>2914</v>
      </c>
    </row>
    <row r="2617" spans="1:19" ht="15" customHeight="1" x14ac:dyDescent="0.35">
      <c r="A2617" s="4">
        <v>45328</v>
      </c>
      <c r="B2617" s="5">
        <f t="shared" si="793"/>
        <v>2</v>
      </c>
      <c r="C2617" s="5">
        <f t="shared" si="794"/>
        <v>2024</v>
      </c>
      <c r="D2617" s="5" t="s">
        <v>2350</v>
      </c>
      <c r="E2617" s="5" t="str">
        <f>VLOOKUP(F2617,'Set up'!$A$2:$C$64,2,FALSE)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up'!$A$2:$C$64,3,FALSE)</f>
        <v>Cash</v>
      </c>
      <c r="J2617" s="5">
        <f>VLOOKUP(F2617,'Set up'!$A$2:$D$64,4,FALSE)</f>
        <v>0</v>
      </c>
      <c r="K2617" s="4">
        <f t="shared" si="784"/>
        <v>45328</v>
      </c>
      <c r="L2617" s="5">
        <f t="shared" si="785"/>
        <v>2</v>
      </c>
      <c r="M2617" s="5">
        <f t="shared" si="786"/>
        <v>2024</v>
      </c>
      <c r="N2617" s="6">
        <v>19272</v>
      </c>
      <c r="O2617" s="6">
        <f>-1252.4-7000-10000-1019.6</f>
        <v>-19272</v>
      </c>
      <c r="P2617" s="6">
        <f t="shared" si="791"/>
        <v>0</v>
      </c>
      <c r="Q2617" s="7">
        <v>4259454.4500000011</v>
      </c>
      <c r="R2617" s="44" t="str">
        <f>VLOOKUP(F2617,'Set up'!$A$2:$E$64,5,FALSE)</f>
        <v>Trsf</v>
      </c>
      <c r="S2617" s="1" t="s">
        <v>2915</v>
      </c>
    </row>
    <row r="2618" spans="1:19" ht="15" customHeight="1" x14ac:dyDescent="0.35">
      <c r="A2618" s="4">
        <v>45328</v>
      </c>
      <c r="B2618" s="5">
        <f t="shared" si="793"/>
        <v>2</v>
      </c>
      <c r="C2618" s="5">
        <f t="shared" si="794"/>
        <v>2024</v>
      </c>
      <c r="D2618" s="5" t="s">
        <v>2350</v>
      </c>
      <c r="E2618" s="5" t="str">
        <f>VLOOKUP(F2618,'Set up'!$A$2:$C$64,2,FALSE)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up'!$A$2:$C$64,3,FALSE)</f>
        <v>Cash</v>
      </c>
      <c r="J2618" s="5">
        <f>VLOOKUP(F2618,'Set up'!$A$2:$D$64,4,FALSE)</f>
        <v>0</v>
      </c>
      <c r="K2618" s="4">
        <f t="shared" si="784"/>
        <v>45328</v>
      </c>
      <c r="L2618" s="5">
        <f t="shared" si="785"/>
        <v>2</v>
      </c>
      <c r="M2618" s="5">
        <f t="shared" si="786"/>
        <v>2024</v>
      </c>
      <c r="N2618" s="6">
        <v>5742</v>
      </c>
      <c r="O2618" s="6">
        <f>-N2618</f>
        <v>-5742</v>
      </c>
      <c r="P2618" s="6">
        <f t="shared" si="791"/>
        <v>0</v>
      </c>
      <c r="Q2618" s="7">
        <v>4265196.4500000011</v>
      </c>
      <c r="R2618" s="44" t="str">
        <f>VLOOKUP(F2618,'Set up'!$A$2:$E$64,5,FALSE)</f>
        <v>Trsf</v>
      </c>
      <c r="S2618" s="1" t="s">
        <v>2916</v>
      </c>
    </row>
    <row r="2619" spans="1:19" ht="15" customHeight="1" x14ac:dyDescent="0.35">
      <c r="A2619" s="4">
        <v>45328</v>
      </c>
      <c r="B2619" s="5">
        <f t="shared" si="793"/>
        <v>2</v>
      </c>
      <c r="C2619" s="5">
        <f t="shared" si="794"/>
        <v>2024</v>
      </c>
      <c r="D2619" s="5" t="s">
        <v>2350</v>
      </c>
      <c r="E2619" s="5" t="str">
        <f>VLOOKUP(F2619,'Set up'!$A$2:$C$64,2,FALSE)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up'!$A$2:$C$64,3,FALSE)</f>
        <v>Cash</v>
      </c>
      <c r="J2619" s="5">
        <f>VLOOKUP(F2619,'Set up'!$A$2:$D$64,4,FALSE)</f>
        <v>0</v>
      </c>
      <c r="K2619" s="4">
        <f t="shared" si="784"/>
        <v>45328</v>
      </c>
      <c r="L2619" s="5">
        <f t="shared" si="785"/>
        <v>2</v>
      </c>
      <c r="M2619" s="5">
        <f t="shared" si="786"/>
        <v>2024</v>
      </c>
      <c r="N2619" s="6">
        <v>4914</v>
      </c>
      <c r="O2619" s="6">
        <f>-3438.4-1475.6</f>
        <v>-4914</v>
      </c>
      <c r="P2619" s="6">
        <f t="shared" si="791"/>
        <v>0</v>
      </c>
      <c r="Q2619" s="7">
        <v>4270110.4500000011</v>
      </c>
      <c r="R2619" s="44" t="str">
        <f>VLOOKUP(F2619,'Set up'!$A$2:$E$64,5,FALSE)</f>
        <v>Trsf</v>
      </c>
      <c r="S2619" s="1" t="s">
        <v>2917</v>
      </c>
    </row>
    <row r="2620" spans="1:19" ht="15" customHeight="1" x14ac:dyDescent="0.35">
      <c r="A2620" s="4">
        <v>45328</v>
      </c>
      <c r="B2620" s="5">
        <f t="shared" si="793"/>
        <v>2</v>
      </c>
      <c r="C2620" s="5">
        <f t="shared" si="794"/>
        <v>2024</v>
      </c>
      <c r="D2620" s="5" t="s">
        <v>2350</v>
      </c>
      <c r="E2620" s="5" t="str">
        <f>VLOOKUP(F2620,'Set up'!$A$2:$C$64,2,FALSE)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up'!$A$2:$C$64,3,FALSE)</f>
        <v>Cash</v>
      </c>
      <c r="J2620" s="5">
        <f>VLOOKUP(F2620,'Set up'!$A$2:$D$64,4,FALSE)</f>
        <v>0</v>
      </c>
      <c r="K2620" s="4">
        <f t="shared" si="784"/>
        <v>45328</v>
      </c>
      <c r="L2620" s="5">
        <f t="shared" si="785"/>
        <v>2</v>
      </c>
      <c r="M2620" s="5">
        <f t="shared" si="786"/>
        <v>2024</v>
      </c>
      <c r="N2620" s="6">
        <v>380</v>
      </c>
      <c r="O2620" s="6">
        <f>-N2620</f>
        <v>-380</v>
      </c>
      <c r="P2620" s="6">
        <f t="shared" si="791"/>
        <v>0</v>
      </c>
      <c r="Q2620" s="7">
        <v>4270490.4500000011</v>
      </c>
      <c r="R2620" s="44" t="str">
        <f>VLOOKUP(F2620,'Set up'!$A$2:$E$64,5,FALSE)</f>
        <v>Trsf</v>
      </c>
      <c r="S2620" s="1" t="s">
        <v>2918</v>
      </c>
    </row>
    <row r="2621" spans="1:19" ht="15" customHeight="1" x14ac:dyDescent="0.35">
      <c r="A2621" s="4">
        <v>45328</v>
      </c>
      <c r="B2621" s="5">
        <f t="shared" si="793"/>
        <v>2</v>
      </c>
      <c r="C2621" s="5">
        <f t="shared" si="794"/>
        <v>2024</v>
      </c>
      <c r="D2621" s="5" t="s">
        <v>2351</v>
      </c>
      <c r="E2621" s="5" t="str">
        <f>VLOOKUP(F2621,'Set up'!$A$2:$C$64,2,FALSE)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up'!$A$2:$C$64,3,FALSE)</f>
        <v>Cash</v>
      </c>
      <c r="J2621" s="5">
        <f>VLOOKUP(F2621,'Set up'!$A$2:$D$64,4,FALSE)</f>
        <v>0</v>
      </c>
      <c r="K2621" s="4">
        <f t="shared" si="784"/>
        <v>45328</v>
      </c>
      <c r="L2621" s="5">
        <f t="shared" si="785"/>
        <v>2</v>
      </c>
      <c r="M2621" s="5">
        <f t="shared" si="786"/>
        <v>2024</v>
      </c>
      <c r="N2621" s="6">
        <v>1738</v>
      </c>
      <c r="O2621" s="6">
        <f t="shared" ref="O2621:O2627" si="800">-N2621</f>
        <v>-1738</v>
      </c>
      <c r="P2621" s="6">
        <f t="shared" si="791"/>
        <v>0</v>
      </c>
      <c r="Q2621" s="7">
        <v>4272228.4500000011</v>
      </c>
      <c r="R2621" s="44" t="str">
        <f>VLOOKUP(F2621,'Set up'!$A$2:$E$64,5,FALSE)</f>
        <v>Trsf</v>
      </c>
      <c r="S2621" s="1" t="s">
        <v>2416</v>
      </c>
    </row>
    <row r="2622" spans="1:19" ht="15" customHeight="1" x14ac:dyDescent="0.35">
      <c r="A2622" s="4">
        <v>45328</v>
      </c>
      <c r="B2622" s="5">
        <f t="shared" si="793"/>
        <v>2</v>
      </c>
      <c r="C2622" s="5">
        <f t="shared" si="794"/>
        <v>2024</v>
      </c>
      <c r="D2622" s="5" t="s">
        <v>2351</v>
      </c>
      <c r="E2622" s="5" t="str">
        <f>VLOOKUP(F2622,'Set up'!$A$2:$C$64,2,FALSE)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up'!$A$2:$C$64,3,FALSE)</f>
        <v>Cash</v>
      </c>
      <c r="J2622" s="5">
        <f>VLOOKUP(F2622,'Set up'!$A$2:$D$64,4,FALSE)</f>
        <v>0</v>
      </c>
      <c r="K2622" s="4">
        <f t="shared" si="784"/>
        <v>45328</v>
      </c>
      <c r="L2622" s="5">
        <f t="shared" si="785"/>
        <v>2</v>
      </c>
      <c r="M2622" s="5">
        <f t="shared" si="786"/>
        <v>2024</v>
      </c>
      <c r="N2622" s="6">
        <v>250</v>
      </c>
      <c r="O2622" s="6">
        <f t="shared" si="800"/>
        <v>-250</v>
      </c>
      <c r="P2622" s="6">
        <f t="shared" si="791"/>
        <v>0</v>
      </c>
      <c r="Q2622" s="7">
        <v>4272478.4500000011</v>
      </c>
      <c r="R2622" s="44" t="str">
        <f>VLOOKUP(F2622,'Set up'!$A$2:$E$64,5,FALSE)</f>
        <v>Trsf</v>
      </c>
      <c r="S2622" s="1" t="s">
        <v>2416</v>
      </c>
    </row>
    <row r="2623" spans="1:19" ht="15" customHeight="1" x14ac:dyDescent="0.35">
      <c r="A2623" s="4">
        <v>45328</v>
      </c>
      <c r="B2623" s="5">
        <f t="shared" si="793"/>
        <v>2</v>
      </c>
      <c r="C2623" s="5">
        <f t="shared" si="794"/>
        <v>2024</v>
      </c>
      <c r="D2623" s="5" t="s">
        <v>2351</v>
      </c>
      <c r="E2623" s="5" t="str">
        <f>VLOOKUP(F2623,'Set up'!$A$2:$C$64,2,FALSE)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up'!$A$2:$C$64,3,FALSE)</f>
        <v>Cash</v>
      </c>
      <c r="J2623" s="5">
        <f>VLOOKUP(F2623,'Set up'!$A$2:$D$64,4,FALSE)</f>
        <v>0</v>
      </c>
      <c r="K2623" s="4">
        <f t="shared" si="784"/>
        <v>45328</v>
      </c>
      <c r="L2623" s="5">
        <f t="shared" si="785"/>
        <v>2</v>
      </c>
      <c r="M2623" s="5">
        <f t="shared" si="786"/>
        <v>2024</v>
      </c>
      <c r="N2623" s="6">
        <v>283.8</v>
      </c>
      <c r="O2623" s="6">
        <f t="shared" si="800"/>
        <v>-283.8</v>
      </c>
      <c r="P2623" s="6">
        <f t="shared" si="791"/>
        <v>0</v>
      </c>
      <c r="Q2623" s="7">
        <v>4272762.2500000009</v>
      </c>
      <c r="R2623" s="44" t="str">
        <f>VLOOKUP(F2623,'Set up'!$A$2:$E$64,5,FALSE)</f>
        <v>Trsf</v>
      </c>
      <c r="S2623" s="1" t="s">
        <v>2416</v>
      </c>
    </row>
    <row r="2624" spans="1:19" ht="15" customHeight="1" x14ac:dyDescent="0.35">
      <c r="A2624" s="4">
        <v>45328</v>
      </c>
      <c r="B2624" s="5">
        <f t="shared" si="793"/>
        <v>2</v>
      </c>
      <c r="C2624" s="5">
        <f t="shared" si="794"/>
        <v>2024</v>
      </c>
      <c r="D2624" s="5" t="s">
        <v>2351</v>
      </c>
      <c r="E2624" s="5" t="str">
        <f>VLOOKUP(F2624,'Set up'!$A$2:$C$64,2,FALSE)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up'!$A$2:$C$64,3,FALSE)</f>
        <v>Cash</v>
      </c>
      <c r="J2624" s="5">
        <f>VLOOKUP(F2624,'Set up'!$A$2:$D$64,4,FALSE)</f>
        <v>0</v>
      </c>
      <c r="K2624" s="4">
        <f t="shared" si="784"/>
        <v>45328</v>
      </c>
      <c r="L2624" s="5">
        <f t="shared" si="785"/>
        <v>2</v>
      </c>
      <c r="M2624" s="5">
        <f t="shared" si="786"/>
        <v>2024</v>
      </c>
      <c r="N2624" s="6">
        <v>55.2</v>
      </c>
      <c r="O2624" s="6">
        <f t="shared" si="800"/>
        <v>-55.2</v>
      </c>
      <c r="P2624" s="6">
        <f t="shared" si="791"/>
        <v>0</v>
      </c>
      <c r="Q2624" s="7">
        <v>4272817.4500000011</v>
      </c>
      <c r="R2624" s="44" t="str">
        <f>VLOOKUP(F2624,'Set up'!$A$2:$E$64,5,FALSE)</f>
        <v>Trsf</v>
      </c>
      <c r="S2624" s="1" t="s">
        <v>2416</v>
      </c>
    </row>
    <row r="2625" spans="1:19" ht="15" customHeight="1" x14ac:dyDescent="0.35">
      <c r="A2625" s="4">
        <v>45328</v>
      </c>
      <c r="B2625" s="5">
        <f t="shared" si="793"/>
        <v>2</v>
      </c>
      <c r="C2625" s="5">
        <f t="shared" si="794"/>
        <v>2024</v>
      </c>
      <c r="D2625" s="5" t="s">
        <v>2351</v>
      </c>
      <c r="E2625" s="5" t="str">
        <f>VLOOKUP(F2625,'Set up'!$A$2:$C$64,2,FALSE)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up'!$A$2:$C$64,3,FALSE)</f>
        <v>Cash</v>
      </c>
      <c r="J2625" s="5">
        <f>VLOOKUP(F2625,'Set up'!$A$2:$D$64,4,FALSE)</f>
        <v>0</v>
      </c>
      <c r="K2625" s="4">
        <f t="shared" si="784"/>
        <v>45328</v>
      </c>
      <c r="L2625" s="5">
        <f t="shared" si="785"/>
        <v>2</v>
      </c>
      <c r="M2625" s="5">
        <f t="shared" si="786"/>
        <v>2024</v>
      </c>
      <c r="N2625" s="6">
        <v>160</v>
      </c>
      <c r="O2625" s="6">
        <f t="shared" si="800"/>
        <v>-160</v>
      </c>
      <c r="P2625" s="6">
        <f t="shared" si="791"/>
        <v>0</v>
      </c>
      <c r="Q2625" s="7">
        <v>4272977.4500000011</v>
      </c>
      <c r="R2625" s="44" t="str">
        <f>VLOOKUP(F2625,'Set up'!$A$2:$E$64,5,FALSE)</f>
        <v>Trsf</v>
      </c>
      <c r="S2625" s="1" t="s">
        <v>2416</v>
      </c>
    </row>
    <row r="2626" spans="1:19" ht="15" customHeight="1" x14ac:dyDescent="0.35">
      <c r="A2626" s="4">
        <v>45328</v>
      </c>
      <c r="B2626" s="5">
        <f t="shared" si="793"/>
        <v>2</v>
      </c>
      <c r="C2626" s="5">
        <f t="shared" si="794"/>
        <v>2024</v>
      </c>
      <c r="D2626" s="5" t="s">
        <v>2351</v>
      </c>
      <c r="E2626" s="5" t="str">
        <f>VLOOKUP(F2626,'Set up'!$A$2:$C$64,2,FALSE)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up'!$A$2:$C$64,3,FALSE)</f>
        <v>Cash</v>
      </c>
      <c r="J2626" s="5">
        <f>VLOOKUP(F2626,'Set up'!$A$2:$D$64,4,FALSE)</f>
        <v>0</v>
      </c>
      <c r="K2626" s="4">
        <f t="shared" si="784"/>
        <v>45328</v>
      </c>
      <c r="L2626" s="5">
        <f t="shared" si="785"/>
        <v>2</v>
      </c>
      <c r="M2626" s="5">
        <f t="shared" si="786"/>
        <v>2024</v>
      </c>
      <c r="N2626" s="6">
        <v>120</v>
      </c>
      <c r="O2626" s="6">
        <f t="shared" si="800"/>
        <v>-120</v>
      </c>
      <c r="P2626" s="6">
        <f t="shared" si="791"/>
        <v>0</v>
      </c>
      <c r="Q2626" s="7">
        <v>4273097.4500000011</v>
      </c>
      <c r="R2626" s="44" t="str">
        <f>VLOOKUP(F2626,'Set up'!$A$2:$E$64,5,FALSE)</f>
        <v>Trsf</v>
      </c>
      <c r="S2626" s="1" t="s">
        <v>2416</v>
      </c>
    </row>
    <row r="2627" spans="1:19" ht="15" customHeight="1" x14ac:dyDescent="0.35">
      <c r="A2627" s="4">
        <v>45330</v>
      </c>
      <c r="B2627" s="5">
        <f t="shared" si="793"/>
        <v>2</v>
      </c>
      <c r="C2627" s="5">
        <f t="shared" si="794"/>
        <v>2024</v>
      </c>
      <c r="D2627" s="5" t="s">
        <v>2352</v>
      </c>
      <c r="E2627" s="5" t="str">
        <f>VLOOKUP(F2627,'Set up'!$A$2:$C$64,2,FALSE)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up'!$A$2:$C$64,3,FALSE)</f>
        <v>Cash</v>
      </c>
      <c r="J2627" s="5">
        <f>VLOOKUP(F2627,'Set up'!$A$2:$D$64,4,FALSE)</f>
        <v>0</v>
      </c>
      <c r="K2627" s="4">
        <f t="shared" ref="K2627:K2690" si="801">A2627+J2627</f>
        <v>45330</v>
      </c>
      <c r="L2627" s="5">
        <f t="shared" ref="L2627:L2690" si="802">MONTH(K2627)</f>
        <v>2</v>
      </c>
      <c r="M2627" s="5">
        <f t="shared" ref="M2627:M2690" si="803">YEAR(K2627)</f>
        <v>2024</v>
      </c>
      <c r="N2627" s="6">
        <v>1694</v>
      </c>
      <c r="O2627" s="6">
        <f t="shared" si="800"/>
        <v>-1694</v>
      </c>
      <c r="P2627" s="6">
        <f t="shared" si="791"/>
        <v>0</v>
      </c>
      <c r="Q2627" s="7">
        <v>4274791.4500000011</v>
      </c>
      <c r="R2627" s="44" t="str">
        <f>VLOOKUP(F2627,'Set up'!$A$2:$E$64,5,FALSE)</f>
        <v>Cash</v>
      </c>
      <c r="S2627" s="1" t="s">
        <v>2420</v>
      </c>
    </row>
    <row r="2628" spans="1:19" ht="15" customHeight="1" x14ac:dyDescent="0.35">
      <c r="A2628" s="4">
        <v>45330</v>
      </c>
      <c r="B2628" s="5">
        <f t="shared" si="793"/>
        <v>2</v>
      </c>
      <c r="C2628" s="5">
        <f t="shared" si="794"/>
        <v>2024</v>
      </c>
      <c r="D2628" s="5" t="s">
        <v>2353</v>
      </c>
      <c r="E2628" s="5" t="str">
        <f>VLOOKUP(F2628,'Set up'!$A$2:$C$64,2,FALSE)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up'!$A$2:$C$64,3,FALSE)</f>
        <v>120</v>
      </c>
      <c r="J2628" s="5">
        <f>VLOOKUP(F2628,'Set up'!$A$2:$D$64,4,FALSE)</f>
        <v>120</v>
      </c>
      <c r="K2628" s="4">
        <f t="shared" si="801"/>
        <v>45450</v>
      </c>
      <c r="L2628" s="5">
        <f t="shared" si="802"/>
        <v>6</v>
      </c>
      <c r="M2628" s="5">
        <f t="shared" si="803"/>
        <v>2024</v>
      </c>
      <c r="N2628" s="6">
        <v>9636</v>
      </c>
      <c r="O2628" s="6">
        <f t="shared" ref="O2628:O2633" si="804">-N2628</f>
        <v>-9636</v>
      </c>
      <c r="P2628" s="6">
        <f t="shared" si="791"/>
        <v>0</v>
      </c>
      <c r="Q2628" s="7">
        <v>4284427.4500000011</v>
      </c>
      <c r="R2628" s="44" t="str">
        <f>VLOOKUP(F2628,'Set up'!$A$2:$E$64,5,FALSE)</f>
        <v>Trsf</v>
      </c>
      <c r="S2628" s="1" t="s">
        <v>2836</v>
      </c>
    </row>
    <row r="2629" spans="1:19" ht="15" customHeight="1" x14ac:dyDescent="0.35">
      <c r="A2629" s="4">
        <v>45330</v>
      </c>
      <c r="B2629" s="5">
        <f t="shared" si="793"/>
        <v>2</v>
      </c>
      <c r="C2629" s="5">
        <f t="shared" si="794"/>
        <v>2024</v>
      </c>
      <c r="D2629" s="5" t="s">
        <v>2353</v>
      </c>
      <c r="E2629" s="5" t="str">
        <f>VLOOKUP(F2629,'Set up'!$A$2:$C$64,2,FALSE)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up'!$A$2:$C$64,3,FALSE)</f>
        <v>120</v>
      </c>
      <c r="J2629" s="5">
        <f>VLOOKUP(F2629,'Set up'!$A$2:$D$64,4,FALSE)</f>
        <v>120</v>
      </c>
      <c r="K2629" s="4">
        <f t="shared" si="801"/>
        <v>45450</v>
      </c>
      <c r="L2629" s="5">
        <f t="shared" si="802"/>
        <v>6</v>
      </c>
      <c r="M2629" s="5">
        <f t="shared" si="803"/>
        <v>2024</v>
      </c>
      <c r="N2629" s="6">
        <v>1740</v>
      </c>
      <c r="O2629" s="6">
        <f t="shared" si="804"/>
        <v>-1740</v>
      </c>
      <c r="P2629" s="6">
        <f t="shared" si="791"/>
        <v>0</v>
      </c>
      <c r="Q2629" s="7">
        <v>4286167.4500000011</v>
      </c>
      <c r="R2629" s="44" t="str">
        <f>VLOOKUP(F2629,'Set up'!$A$2:$E$64,5,FALSE)</f>
        <v>Trsf</v>
      </c>
      <c r="S2629" s="1" t="s">
        <v>2836</v>
      </c>
    </row>
    <row r="2630" spans="1:19" ht="15" customHeight="1" x14ac:dyDescent="0.35">
      <c r="A2630" s="4">
        <v>45330</v>
      </c>
      <c r="B2630" s="5">
        <f t="shared" si="793"/>
        <v>2</v>
      </c>
      <c r="C2630" s="5">
        <f t="shared" si="794"/>
        <v>2024</v>
      </c>
      <c r="D2630" s="5" t="s">
        <v>2353</v>
      </c>
      <c r="E2630" s="5" t="str">
        <f>VLOOKUP(F2630,'Set up'!$A$2:$C$64,2,FALSE)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up'!$A$2:$C$64,3,FALSE)</f>
        <v>120</v>
      </c>
      <c r="J2630" s="5">
        <f>VLOOKUP(F2630,'Set up'!$A$2:$D$64,4,FALSE)</f>
        <v>120</v>
      </c>
      <c r="K2630" s="4">
        <f t="shared" si="801"/>
        <v>45450</v>
      </c>
      <c r="L2630" s="5">
        <f t="shared" si="802"/>
        <v>6</v>
      </c>
      <c r="M2630" s="5">
        <f t="shared" si="803"/>
        <v>2024</v>
      </c>
      <c r="N2630" s="6">
        <v>287.5</v>
      </c>
      <c r="O2630" s="6">
        <f t="shared" si="804"/>
        <v>-287.5</v>
      </c>
      <c r="P2630" s="6">
        <f t="shared" si="791"/>
        <v>0</v>
      </c>
      <c r="Q2630" s="7">
        <v>4286454.9500000011</v>
      </c>
      <c r="R2630" s="44" t="str">
        <f>VLOOKUP(F2630,'Set up'!$A$2:$E$64,5,FALSE)</f>
        <v>Trsf</v>
      </c>
      <c r="S2630" s="1" t="s">
        <v>2836</v>
      </c>
    </row>
    <row r="2631" spans="1:19" ht="15" customHeight="1" x14ac:dyDescent="0.35">
      <c r="A2631" s="4">
        <v>45330</v>
      </c>
      <c r="B2631" s="5">
        <f t="shared" si="793"/>
        <v>2</v>
      </c>
      <c r="C2631" s="5">
        <f t="shared" si="794"/>
        <v>2024</v>
      </c>
      <c r="D2631" s="5" t="s">
        <v>2353</v>
      </c>
      <c r="E2631" s="5" t="str">
        <f>VLOOKUP(F2631,'Set up'!$A$2:$C$64,2,FALSE)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up'!$A$2:$C$64,3,FALSE)</f>
        <v>120</v>
      </c>
      <c r="J2631" s="5">
        <f>VLOOKUP(F2631,'Set up'!$A$2:$D$64,4,FALSE)</f>
        <v>120</v>
      </c>
      <c r="K2631" s="4">
        <f t="shared" si="801"/>
        <v>45450</v>
      </c>
      <c r="L2631" s="5">
        <f t="shared" si="802"/>
        <v>6</v>
      </c>
      <c r="M2631" s="5">
        <f t="shared" si="803"/>
        <v>2024</v>
      </c>
      <c r="N2631" s="6">
        <v>440</v>
      </c>
      <c r="O2631" s="6">
        <f t="shared" si="804"/>
        <v>-440</v>
      </c>
      <c r="P2631" s="6">
        <f t="shared" si="791"/>
        <v>0</v>
      </c>
      <c r="Q2631" s="7">
        <v>4286894.9500000011</v>
      </c>
      <c r="R2631" s="44" t="str">
        <f>VLOOKUP(F2631,'Set up'!$A$2:$E$64,5,FALSE)</f>
        <v>Trsf</v>
      </c>
      <c r="S2631" s="1" t="s">
        <v>2836</v>
      </c>
    </row>
    <row r="2632" spans="1:19" ht="15" customHeight="1" x14ac:dyDescent="0.35">
      <c r="A2632" s="4">
        <v>45330</v>
      </c>
      <c r="B2632" s="5">
        <f t="shared" si="793"/>
        <v>2</v>
      </c>
      <c r="C2632" s="5">
        <f t="shared" si="794"/>
        <v>2024</v>
      </c>
      <c r="D2632" s="5" t="s">
        <v>2353</v>
      </c>
      <c r="E2632" s="5" t="str">
        <f>VLOOKUP(F2632,'Set up'!$A$2:$C$64,2,FALSE)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up'!$A$2:$C$64,3,FALSE)</f>
        <v>120</v>
      </c>
      <c r="J2632" s="5">
        <f>VLOOKUP(F2632,'Set up'!$A$2:$D$64,4,FALSE)</f>
        <v>120</v>
      </c>
      <c r="K2632" s="4">
        <f t="shared" si="801"/>
        <v>45450</v>
      </c>
      <c r="L2632" s="5">
        <f t="shared" si="802"/>
        <v>6</v>
      </c>
      <c r="M2632" s="5">
        <f t="shared" si="803"/>
        <v>2024</v>
      </c>
      <c r="N2632" s="6">
        <v>420</v>
      </c>
      <c r="O2632" s="6">
        <f t="shared" si="804"/>
        <v>-420</v>
      </c>
      <c r="P2632" s="6">
        <f t="shared" si="791"/>
        <v>0</v>
      </c>
      <c r="Q2632" s="7">
        <v>4287314.9500000011</v>
      </c>
      <c r="R2632" s="44" t="str">
        <f>VLOOKUP(F2632,'Set up'!$A$2:$E$64,5,FALSE)</f>
        <v>Trsf</v>
      </c>
      <c r="S2632" s="1" t="s">
        <v>2836</v>
      </c>
    </row>
    <row r="2633" spans="1:19" ht="15" customHeight="1" x14ac:dyDescent="0.35">
      <c r="A2633" s="4">
        <v>45330</v>
      </c>
      <c r="B2633" s="5">
        <f t="shared" si="793"/>
        <v>2</v>
      </c>
      <c r="C2633" s="5">
        <f t="shared" si="794"/>
        <v>2024</v>
      </c>
      <c r="D2633" s="5" t="s">
        <v>2353</v>
      </c>
      <c r="E2633" s="5" t="str">
        <f>VLOOKUP(F2633,'Set up'!$A$2:$C$64,2,FALSE)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up'!$A$2:$C$64,3,FALSE)</f>
        <v>120</v>
      </c>
      <c r="J2633" s="5">
        <f>VLOOKUP(F2633,'Set up'!$A$2:$D$64,4,FALSE)</f>
        <v>120</v>
      </c>
      <c r="K2633" s="4">
        <f t="shared" si="801"/>
        <v>45450</v>
      </c>
      <c r="L2633" s="5">
        <f t="shared" si="802"/>
        <v>6</v>
      </c>
      <c r="M2633" s="5">
        <f t="shared" si="803"/>
        <v>2024</v>
      </c>
      <c r="N2633" s="6">
        <v>220</v>
      </c>
      <c r="O2633" s="6">
        <f t="shared" si="804"/>
        <v>-220</v>
      </c>
      <c r="P2633" s="6">
        <f t="shared" si="791"/>
        <v>0</v>
      </c>
      <c r="Q2633" s="7">
        <v>4287534.9500000011</v>
      </c>
      <c r="R2633" s="44" t="str">
        <f>VLOOKUP(F2633,'Set up'!$A$2:$E$64,5,FALSE)</f>
        <v>Trsf</v>
      </c>
      <c r="S2633" s="1" t="s">
        <v>2836</v>
      </c>
    </row>
    <row r="2634" spans="1:19" ht="15" customHeight="1" x14ac:dyDescent="0.35">
      <c r="A2634" s="4">
        <v>45337</v>
      </c>
      <c r="B2634" s="5">
        <f t="shared" si="793"/>
        <v>2</v>
      </c>
      <c r="C2634" s="5">
        <f t="shared" si="794"/>
        <v>2024</v>
      </c>
      <c r="D2634" s="5" t="s">
        <v>2354</v>
      </c>
      <c r="E2634" s="5" t="str">
        <f>VLOOKUP(F2634,'Set up'!$A$2:$C$64,2,FALSE)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up'!$A$2:$C$64,3,FALSE)</f>
        <v>Cash</v>
      </c>
      <c r="J2634" s="5">
        <f>VLOOKUP(F2634,'Set up'!$A$2:$D$64,4,FALSE)</f>
        <v>0</v>
      </c>
      <c r="K2634" s="4">
        <f t="shared" si="801"/>
        <v>45337</v>
      </c>
      <c r="L2634" s="5">
        <f t="shared" si="802"/>
        <v>2</v>
      </c>
      <c r="M2634" s="5">
        <f t="shared" si="803"/>
        <v>2024</v>
      </c>
      <c r="N2634" s="6">
        <v>1738</v>
      </c>
      <c r="O2634" s="6">
        <f>-1245-493</f>
        <v>-1738</v>
      </c>
      <c r="P2634" s="6">
        <f t="shared" si="791"/>
        <v>0</v>
      </c>
      <c r="Q2634" s="7">
        <v>4289272.9500000011</v>
      </c>
      <c r="R2634" s="44" t="str">
        <f>VLOOKUP(F2634,'Set up'!$A$2:$E$64,5,FALSE)</f>
        <v>Trsf</v>
      </c>
      <c r="S2634" s="1" t="s">
        <v>3591</v>
      </c>
    </row>
    <row r="2635" spans="1:19" ht="15" customHeight="1" x14ac:dyDescent="0.35">
      <c r="A2635" s="4">
        <v>45337</v>
      </c>
      <c r="B2635" s="5">
        <f t="shared" si="793"/>
        <v>2</v>
      </c>
      <c r="C2635" s="5">
        <f t="shared" si="794"/>
        <v>2024</v>
      </c>
      <c r="D2635" s="5" t="s">
        <v>2354</v>
      </c>
      <c r="E2635" s="5" t="str">
        <f>VLOOKUP(F2635,'Set up'!$A$2:$C$64,2,FALSE)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up'!$A$2:$C$64,3,FALSE)</f>
        <v>Cash</v>
      </c>
      <c r="J2635" s="5">
        <f>VLOOKUP(F2635,'Set up'!$A$2:$D$64,4,FALSE)</f>
        <v>0</v>
      </c>
      <c r="K2635" s="4">
        <f t="shared" si="801"/>
        <v>45337</v>
      </c>
      <c r="L2635" s="5">
        <f t="shared" si="802"/>
        <v>2</v>
      </c>
      <c r="M2635" s="5">
        <f t="shared" si="803"/>
        <v>2024</v>
      </c>
      <c r="N2635" s="6">
        <v>405</v>
      </c>
      <c r="O2635" s="6">
        <f t="shared" ref="O2635:O2637" si="805">-N2635</f>
        <v>-405</v>
      </c>
      <c r="P2635" s="6">
        <f t="shared" si="791"/>
        <v>0</v>
      </c>
      <c r="Q2635" s="7">
        <v>4289677.9500000011</v>
      </c>
      <c r="R2635" s="44" t="str">
        <f>VLOOKUP(F2635,'Set up'!$A$2:$E$64,5,FALSE)</f>
        <v>Trsf</v>
      </c>
      <c r="S2635" s="1" t="s">
        <v>3592</v>
      </c>
    </row>
    <row r="2636" spans="1:19" ht="15" customHeight="1" x14ac:dyDescent="0.35">
      <c r="A2636" s="4">
        <v>45337</v>
      </c>
      <c r="B2636" s="5">
        <f t="shared" si="793"/>
        <v>2</v>
      </c>
      <c r="C2636" s="5">
        <f t="shared" si="794"/>
        <v>2024</v>
      </c>
      <c r="D2636" s="5" t="s">
        <v>2354</v>
      </c>
      <c r="E2636" s="5" t="str">
        <f>VLOOKUP(F2636,'Set up'!$A$2:$C$64,2,FALSE)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up'!$A$2:$C$64,3,FALSE)</f>
        <v>Cash</v>
      </c>
      <c r="J2636" s="5">
        <f>VLOOKUP(F2636,'Set up'!$A$2:$D$64,4,FALSE)</f>
        <v>0</v>
      </c>
      <c r="K2636" s="4">
        <f t="shared" si="801"/>
        <v>45337</v>
      </c>
      <c r="L2636" s="5">
        <f t="shared" si="802"/>
        <v>2</v>
      </c>
      <c r="M2636" s="5">
        <f t="shared" si="803"/>
        <v>2024</v>
      </c>
      <c r="N2636" s="6">
        <v>187.5</v>
      </c>
      <c r="O2636" s="6">
        <f t="shared" si="805"/>
        <v>-187.5</v>
      </c>
      <c r="P2636" s="6">
        <f t="shared" si="791"/>
        <v>0</v>
      </c>
      <c r="Q2636" s="7">
        <v>4289865.4500000011</v>
      </c>
      <c r="R2636" s="44" t="str">
        <f>VLOOKUP(F2636,'Set up'!$A$2:$E$64,5,FALSE)</f>
        <v>Trsf</v>
      </c>
      <c r="S2636" s="1" t="s">
        <v>3594</v>
      </c>
    </row>
    <row r="2637" spans="1:19" ht="15" customHeight="1" x14ac:dyDescent="0.35">
      <c r="A2637" s="4">
        <v>45337</v>
      </c>
      <c r="B2637" s="5">
        <f t="shared" si="793"/>
        <v>2</v>
      </c>
      <c r="C2637" s="5">
        <f t="shared" si="794"/>
        <v>2024</v>
      </c>
      <c r="D2637" s="5" t="s">
        <v>2354</v>
      </c>
      <c r="E2637" s="5" t="str">
        <f>VLOOKUP(F2637,'Set up'!$A$2:$C$64,2,FALSE)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up'!$A$2:$C$64,3,FALSE)</f>
        <v>Cash</v>
      </c>
      <c r="J2637" s="5">
        <f>VLOOKUP(F2637,'Set up'!$A$2:$D$64,4,FALSE)</f>
        <v>0</v>
      </c>
      <c r="K2637" s="4">
        <f t="shared" si="801"/>
        <v>45337</v>
      </c>
      <c r="L2637" s="5">
        <f t="shared" si="802"/>
        <v>2</v>
      </c>
      <c r="M2637" s="5">
        <f t="shared" si="803"/>
        <v>2024</v>
      </c>
      <c r="N2637" s="6">
        <v>390</v>
      </c>
      <c r="O2637" s="6">
        <f t="shared" si="805"/>
        <v>-390</v>
      </c>
      <c r="P2637" s="6">
        <f t="shared" si="791"/>
        <v>0</v>
      </c>
      <c r="Q2637" s="7">
        <v>4290255.4500000011</v>
      </c>
      <c r="R2637" s="44" t="str">
        <f>VLOOKUP(F2637,'Set up'!$A$2:$E$64,5,FALSE)</f>
        <v>Trsf</v>
      </c>
      <c r="S2637" s="1" t="s">
        <v>3593</v>
      </c>
    </row>
    <row r="2638" spans="1:19" ht="15" customHeight="1" x14ac:dyDescent="0.35">
      <c r="A2638" s="4">
        <v>45337</v>
      </c>
      <c r="B2638" s="5">
        <f t="shared" si="793"/>
        <v>2</v>
      </c>
      <c r="C2638" s="5">
        <f t="shared" si="794"/>
        <v>2024</v>
      </c>
      <c r="D2638" s="5" t="s">
        <v>2355</v>
      </c>
      <c r="E2638" s="5" t="str">
        <f>VLOOKUP(F2638,'Set up'!$A$2:$C$64,2,FALSE)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up'!$A$2:$C$64,3,FALSE)</f>
        <v>120</v>
      </c>
      <c r="J2638" s="5">
        <f>VLOOKUP(F2638,'Set up'!$A$2:$D$64,4,FALSE)</f>
        <v>120</v>
      </c>
      <c r="K2638" s="4">
        <f t="shared" si="801"/>
        <v>45457</v>
      </c>
      <c r="L2638" s="5">
        <f t="shared" si="802"/>
        <v>6</v>
      </c>
      <c r="M2638" s="5">
        <f t="shared" si="803"/>
        <v>2024</v>
      </c>
      <c r="N2638" s="6">
        <v>287.5</v>
      </c>
      <c r="O2638" s="6">
        <f>-N2638</f>
        <v>-287.5</v>
      </c>
      <c r="P2638" s="6">
        <f t="shared" si="791"/>
        <v>0</v>
      </c>
      <c r="Q2638" s="7">
        <v>4290542.9500000011</v>
      </c>
      <c r="R2638" s="44" t="str">
        <f>VLOOKUP(F2638,'Set up'!$A$2:$E$64,5,FALSE)</f>
        <v>Trsf</v>
      </c>
      <c r="S2638" s="1" t="s">
        <v>2836</v>
      </c>
    </row>
    <row r="2639" spans="1:19" ht="15" customHeight="1" x14ac:dyDescent="0.35">
      <c r="A2639" s="4">
        <v>45337</v>
      </c>
      <c r="B2639" s="5">
        <f t="shared" si="793"/>
        <v>2</v>
      </c>
      <c r="C2639" s="5">
        <f t="shared" si="794"/>
        <v>2024</v>
      </c>
      <c r="D2639" s="5" t="s">
        <v>2355</v>
      </c>
      <c r="E2639" s="5" t="str">
        <f>VLOOKUP(F2639,'Set up'!$A$2:$C$64,2,FALSE)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up'!$A$2:$C$64,3,FALSE)</f>
        <v>120</v>
      </c>
      <c r="J2639" s="5">
        <f>VLOOKUP(F2639,'Set up'!$A$2:$D$64,4,FALSE)</f>
        <v>120</v>
      </c>
      <c r="K2639" s="4">
        <f t="shared" si="801"/>
        <v>45457</v>
      </c>
      <c r="L2639" s="5">
        <f t="shared" si="802"/>
        <v>6</v>
      </c>
      <c r="M2639" s="5">
        <f t="shared" si="803"/>
        <v>2024</v>
      </c>
      <c r="N2639" s="6">
        <v>420</v>
      </c>
      <c r="O2639" s="6">
        <f>-N2639</f>
        <v>-420</v>
      </c>
      <c r="P2639" s="6">
        <f t="shared" si="791"/>
        <v>0</v>
      </c>
      <c r="Q2639" s="7">
        <v>4290962.9500000011</v>
      </c>
      <c r="R2639" s="44" t="str">
        <f>VLOOKUP(F2639,'Set up'!$A$2:$E$64,5,FALSE)</f>
        <v>Trsf</v>
      </c>
      <c r="S2639" s="1" t="s">
        <v>2836</v>
      </c>
    </row>
    <row r="2640" spans="1:19" ht="15" customHeight="1" x14ac:dyDescent="0.35">
      <c r="A2640" s="4">
        <v>45338</v>
      </c>
      <c r="B2640" s="5">
        <f t="shared" si="793"/>
        <v>2</v>
      </c>
      <c r="C2640" s="5">
        <f t="shared" si="794"/>
        <v>2024</v>
      </c>
      <c r="D2640" s="5" t="s">
        <v>2356</v>
      </c>
      <c r="E2640" s="5" t="str">
        <f>VLOOKUP(F2640,'Set up'!$A$2:$C$64,2,FALSE)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up'!$A$2:$C$64,3,FALSE)</f>
        <v>Cash</v>
      </c>
      <c r="J2640" s="5">
        <f>VLOOKUP(F2640,'Set up'!$A$2:$D$64,4,FALSE)</f>
        <v>0</v>
      </c>
      <c r="K2640" s="4">
        <f t="shared" si="801"/>
        <v>45338</v>
      </c>
      <c r="L2640" s="5">
        <f t="shared" si="802"/>
        <v>2</v>
      </c>
      <c r="M2640" s="5">
        <f t="shared" si="803"/>
        <v>2024</v>
      </c>
      <c r="N2640" s="6">
        <v>1738</v>
      </c>
      <c r="P2640" s="6">
        <f t="shared" si="791"/>
        <v>1738</v>
      </c>
      <c r="Q2640" s="7">
        <v>4292700.9500000011</v>
      </c>
      <c r="R2640" s="44" t="str">
        <f>VLOOKUP(F2640,'Set up'!$A$2:$E$64,5,FALSE)</f>
        <v>PD Chq</v>
      </c>
    </row>
    <row r="2641" spans="1:19" ht="15" customHeight="1" x14ac:dyDescent="0.35">
      <c r="A2641" s="4">
        <v>45338</v>
      </c>
      <c r="B2641" s="5">
        <f t="shared" si="793"/>
        <v>2</v>
      </c>
      <c r="C2641" s="5">
        <f t="shared" si="794"/>
        <v>2024</v>
      </c>
      <c r="D2641" s="5" t="s">
        <v>2356</v>
      </c>
      <c r="E2641" s="5" t="str">
        <f>VLOOKUP(F2641,'Set up'!$A$2:$C$64,2,FALSE)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up'!$A$2:$C$64,3,FALSE)</f>
        <v>Cash</v>
      </c>
      <c r="J2641" s="5">
        <f>VLOOKUP(F2641,'Set up'!$A$2:$D$64,4,FALSE)</f>
        <v>0</v>
      </c>
      <c r="K2641" s="4">
        <f t="shared" si="801"/>
        <v>45338</v>
      </c>
      <c r="L2641" s="5">
        <f t="shared" si="802"/>
        <v>2</v>
      </c>
      <c r="M2641" s="5">
        <f t="shared" si="803"/>
        <v>2024</v>
      </c>
      <c r="N2641" s="6">
        <v>259.60000000000002</v>
      </c>
      <c r="P2641" s="6">
        <f t="shared" si="791"/>
        <v>259.60000000000002</v>
      </c>
      <c r="Q2641" s="7">
        <v>4292960.5500000007</v>
      </c>
      <c r="R2641" s="44" t="str">
        <f>VLOOKUP(F2641,'Set up'!$A$2:$E$64,5,FALSE)</f>
        <v>PD Chq</v>
      </c>
    </row>
    <row r="2642" spans="1:19" ht="15" customHeight="1" x14ac:dyDescent="0.35">
      <c r="A2642" s="4">
        <v>45338</v>
      </c>
      <c r="B2642" s="5">
        <f t="shared" si="793"/>
        <v>2</v>
      </c>
      <c r="C2642" s="5">
        <f t="shared" si="794"/>
        <v>2024</v>
      </c>
      <c r="D2642" s="5" t="s">
        <v>2356</v>
      </c>
      <c r="E2642" s="5" t="str">
        <f>VLOOKUP(F2642,'Set up'!$A$2:$C$64,2,FALSE)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up'!$A$2:$C$64,3,FALSE)</f>
        <v>Cash</v>
      </c>
      <c r="J2642" s="5">
        <f>VLOOKUP(F2642,'Set up'!$A$2:$D$64,4,FALSE)</f>
        <v>0</v>
      </c>
      <c r="K2642" s="4">
        <f t="shared" si="801"/>
        <v>45338</v>
      </c>
      <c r="L2642" s="5">
        <f t="shared" si="802"/>
        <v>2</v>
      </c>
      <c r="M2642" s="5">
        <f t="shared" si="803"/>
        <v>2024</v>
      </c>
      <c r="N2642" s="6">
        <v>95</v>
      </c>
      <c r="P2642" s="6">
        <f t="shared" si="791"/>
        <v>95</v>
      </c>
      <c r="Q2642" s="7">
        <v>4293055.5500000007</v>
      </c>
      <c r="R2642" s="44" t="str">
        <f>VLOOKUP(F2642,'Set up'!$A$2:$E$64,5,FALSE)</f>
        <v>PD Chq</v>
      </c>
    </row>
    <row r="2643" spans="1:19" ht="15" customHeight="1" x14ac:dyDescent="0.35">
      <c r="A2643" s="4">
        <v>45338</v>
      </c>
      <c r="B2643" s="5">
        <f t="shared" si="793"/>
        <v>2</v>
      </c>
      <c r="C2643" s="5">
        <f t="shared" si="794"/>
        <v>2024</v>
      </c>
      <c r="D2643" s="5" t="s">
        <v>2356</v>
      </c>
      <c r="E2643" s="5" t="str">
        <f>VLOOKUP(F2643,'Set up'!$A$2:$C$64,2,FALSE)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up'!$A$2:$C$64,3,FALSE)</f>
        <v>Cash</v>
      </c>
      <c r="J2643" s="5">
        <f>VLOOKUP(F2643,'Set up'!$A$2:$D$64,4,FALSE)</f>
        <v>0</v>
      </c>
      <c r="K2643" s="4">
        <f t="shared" si="801"/>
        <v>45338</v>
      </c>
      <c r="L2643" s="5">
        <f t="shared" si="802"/>
        <v>2</v>
      </c>
      <c r="M2643" s="5">
        <f t="shared" si="803"/>
        <v>2024</v>
      </c>
      <c r="N2643" s="6">
        <v>312.5</v>
      </c>
      <c r="P2643" s="6">
        <f t="shared" si="791"/>
        <v>312.5</v>
      </c>
      <c r="Q2643" s="7">
        <v>4293368.0500000007</v>
      </c>
      <c r="R2643" s="44" t="str">
        <f>VLOOKUP(F2643,'Set up'!$A$2:$E$64,5,FALSE)</f>
        <v>PD Chq</v>
      </c>
    </row>
    <row r="2644" spans="1:19" ht="15" customHeight="1" x14ac:dyDescent="0.35">
      <c r="A2644" s="4">
        <v>45341</v>
      </c>
      <c r="B2644" s="5">
        <f t="shared" si="793"/>
        <v>2</v>
      </c>
      <c r="C2644" s="5">
        <f t="shared" si="794"/>
        <v>2024</v>
      </c>
      <c r="D2644" s="5" t="s">
        <v>2357</v>
      </c>
      <c r="E2644" s="5" t="str">
        <f>VLOOKUP(F2644,'Set up'!$A$2:$C$64,2,FALSE)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up'!$A$2:$C$64,3,FALSE)</f>
        <v>Cash</v>
      </c>
      <c r="J2644" s="5">
        <f>VLOOKUP(F2644,'Set up'!$A$2:$D$64,4,FALSE)</f>
        <v>0</v>
      </c>
      <c r="K2644" s="4">
        <f t="shared" si="801"/>
        <v>45341</v>
      </c>
      <c r="L2644" s="5">
        <f t="shared" si="802"/>
        <v>2</v>
      </c>
      <c r="M2644" s="5">
        <f t="shared" si="803"/>
        <v>2024</v>
      </c>
      <c r="N2644" s="6">
        <v>125</v>
      </c>
      <c r="O2644" s="6">
        <f t="shared" ref="O2644:O2650" si="806">-N2644</f>
        <v>-125</v>
      </c>
      <c r="P2644" s="6">
        <f t="shared" si="791"/>
        <v>0</v>
      </c>
      <c r="Q2644" s="7">
        <v>4293493.0500000007</v>
      </c>
      <c r="R2644" s="44" t="str">
        <f>VLOOKUP(F2644,'Set up'!$A$2:$E$64,5,FALSE)</f>
        <v>Trsf</v>
      </c>
      <c r="S2644" s="1" t="s">
        <v>2919</v>
      </c>
    </row>
    <row r="2645" spans="1:19" ht="15" customHeight="1" x14ac:dyDescent="0.35">
      <c r="A2645" s="4">
        <v>45342</v>
      </c>
      <c r="B2645" s="5">
        <f t="shared" si="793"/>
        <v>2</v>
      </c>
      <c r="C2645" s="5">
        <f t="shared" si="794"/>
        <v>2024</v>
      </c>
      <c r="D2645" s="5" t="s">
        <v>2358</v>
      </c>
      <c r="E2645" s="5" t="str">
        <f>VLOOKUP(F2645,'Set up'!$A$2:$C$64,2,FALSE)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up'!$A$2:$C$64,3,FALSE)</f>
        <v>Cash</v>
      </c>
      <c r="J2645" s="5">
        <f>VLOOKUP(F2645,'Set up'!$A$2:$D$64,4,FALSE)</f>
        <v>0</v>
      </c>
      <c r="K2645" s="4">
        <f t="shared" si="801"/>
        <v>45342</v>
      </c>
      <c r="L2645" s="5">
        <f t="shared" si="802"/>
        <v>2</v>
      </c>
      <c r="M2645" s="5">
        <f t="shared" si="803"/>
        <v>2024</v>
      </c>
      <c r="N2645" s="6">
        <v>3212</v>
      </c>
      <c r="O2645" s="6">
        <f t="shared" si="806"/>
        <v>-3212</v>
      </c>
      <c r="P2645" s="6">
        <f t="shared" ref="P2645:P2708" si="807">SUM(N2645+O2645)</f>
        <v>0</v>
      </c>
      <c r="Q2645" s="7">
        <v>4296705.0500000007</v>
      </c>
      <c r="R2645" s="44" t="str">
        <f>VLOOKUP(F2645,'Set up'!$A$2:$E$64,5,FALSE)</f>
        <v>Trsf</v>
      </c>
      <c r="S2645" s="1" t="s">
        <v>2920</v>
      </c>
    </row>
    <row r="2646" spans="1:19" ht="15" customHeight="1" x14ac:dyDescent="0.35">
      <c r="A2646" s="4">
        <v>45342</v>
      </c>
      <c r="B2646" s="5">
        <f t="shared" si="793"/>
        <v>2</v>
      </c>
      <c r="C2646" s="5">
        <f t="shared" si="794"/>
        <v>2024</v>
      </c>
      <c r="D2646" s="5" t="s">
        <v>2358</v>
      </c>
      <c r="E2646" s="5" t="str">
        <f>VLOOKUP(F2646,'Set up'!$A$2:$C$64,2,FALSE)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up'!$A$2:$C$64,3,FALSE)</f>
        <v>Cash</v>
      </c>
      <c r="J2646" s="5">
        <f>VLOOKUP(F2646,'Set up'!$A$2:$D$64,4,FALSE)</f>
        <v>0</v>
      </c>
      <c r="K2646" s="4">
        <f t="shared" si="801"/>
        <v>45342</v>
      </c>
      <c r="L2646" s="5">
        <f t="shared" si="802"/>
        <v>2</v>
      </c>
      <c r="M2646" s="5">
        <f t="shared" si="803"/>
        <v>2024</v>
      </c>
      <c r="N2646" s="6">
        <v>2610</v>
      </c>
      <c r="O2646" s="6">
        <f t="shared" si="806"/>
        <v>-2610</v>
      </c>
      <c r="P2646" s="6">
        <f t="shared" si="807"/>
        <v>0</v>
      </c>
      <c r="Q2646" s="7">
        <v>4299315.0500000007</v>
      </c>
      <c r="R2646" s="44" t="str">
        <f>VLOOKUP(F2646,'Set up'!$A$2:$E$64,5,FALSE)</f>
        <v>Trsf</v>
      </c>
      <c r="S2646" s="1" t="s">
        <v>2921</v>
      </c>
    </row>
    <row r="2647" spans="1:19" ht="15" customHeight="1" x14ac:dyDescent="0.35">
      <c r="A2647" s="4">
        <v>45342</v>
      </c>
      <c r="B2647" s="5">
        <f t="shared" si="793"/>
        <v>2</v>
      </c>
      <c r="C2647" s="5">
        <f t="shared" si="794"/>
        <v>2024</v>
      </c>
      <c r="D2647" s="5" t="s">
        <v>2358</v>
      </c>
      <c r="E2647" s="5" t="str">
        <f>VLOOKUP(F2647,'Set up'!$A$2:$C$64,2,FALSE)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up'!$A$2:$C$64,3,FALSE)</f>
        <v>Cash</v>
      </c>
      <c r="J2647" s="5">
        <f>VLOOKUP(F2647,'Set up'!$A$2:$D$64,4,FALSE)</f>
        <v>0</v>
      </c>
      <c r="K2647" s="4">
        <f t="shared" si="801"/>
        <v>45342</v>
      </c>
      <c r="L2647" s="5">
        <f t="shared" si="802"/>
        <v>2</v>
      </c>
      <c r="M2647" s="5">
        <f t="shared" si="803"/>
        <v>2024</v>
      </c>
      <c r="N2647" s="6">
        <v>468</v>
      </c>
      <c r="O2647" s="6">
        <f t="shared" si="806"/>
        <v>-468</v>
      </c>
      <c r="P2647" s="6">
        <f t="shared" si="807"/>
        <v>0</v>
      </c>
      <c r="Q2647" s="7">
        <v>4299783.0500000007</v>
      </c>
      <c r="R2647" s="44" t="str">
        <f>VLOOKUP(F2647,'Set up'!$A$2:$E$64,5,FALSE)</f>
        <v>Trsf</v>
      </c>
      <c r="S2647" s="1" t="s">
        <v>2922</v>
      </c>
    </row>
    <row r="2648" spans="1:19" ht="15" customHeight="1" x14ac:dyDescent="0.35">
      <c r="A2648" s="4">
        <v>45342</v>
      </c>
      <c r="B2648" s="5">
        <f t="shared" si="793"/>
        <v>2</v>
      </c>
      <c r="C2648" s="5">
        <f t="shared" si="794"/>
        <v>2024</v>
      </c>
      <c r="D2648" s="5" t="s">
        <v>2358</v>
      </c>
      <c r="E2648" s="5" t="str">
        <f>VLOOKUP(F2648,'Set up'!$A$2:$C$64,2,FALSE)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up'!$A$2:$C$64,3,FALSE)</f>
        <v>Cash</v>
      </c>
      <c r="J2648" s="5">
        <f>VLOOKUP(F2648,'Set up'!$A$2:$D$64,4,FALSE)</f>
        <v>0</v>
      </c>
      <c r="K2648" s="4">
        <f t="shared" si="801"/>
        <v>45342</v>
      </c>
      <c r="L2648" s="5">
        <f t="shared" si="802"/>
        <v>2</v>
      </c>
      <c r="M2648" s="5">
        <f t="shared" si="803"/>
        <v>2024</v>
      </c>
      <c r="N2648" s="6">
        <v>380</v>
      </c>
      <c r="O2648" s="6">
        <f t="shared" si="806"/>
        <v>-380</v>
      </c>
      <c r="P2648" s="6">
        <f t="shared" si="807"/>
        <v>0</v>
      </c>
      <c r="Q2648" s="7">
        <v>4300163.0500000007</v>
      </c>
      <c r="R2648" s="44" t="str">
        <f>VLOOKUP(F2648,'Set up'!$A$2:$E$64,5,FALSE)</f>
        <v>Trsf</v>
      </c>
      <c r="S2648" s="1" t="s">
        <v>2918</v>
      </c>
    </row>
    <row r="2649" spans="1:19" ht="15" customHeight="1" x14ac:dyDescent="0.35">
      <c r="A2649" s="4">
        <v>45342</v>
      </c>
      <c r="B2649" s="5">
        <f t="shared" si="793"/>
        <v>2</v>
      </c>
      <c r="C2649" s="5">
        <f t="shared" si="794"/>
        <v>2024</v>
      </c>
      <c r="D2649" s="5" t="s">
        <v>2358</v>
      </c>
      <c r="E2649" s="5" t="str">
        <f>VLOOKUP(F2649,'Set up'!$A$2:$C$64,2,FALSE)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up'!$A$2:$C$64,3,FALSE)</f>
        <v>Cash</v>
      </c>
      <c r="J2649" s="5">
        <f>VLOOKUP(F2649,'Set up'!$A$2:$D$64,4,FALSE)</f>
        <v>0</v>
      </c>
      <c r="K2649" s="4">
        <f t="shared" si="801"/>
        <v>45342</v>
      </c>
      <c r="L2649" s="5">
        <f t="shared" si="802"/>
        <v>2</v>
      </c>
      <c r="M2649" s="5">
        <f t="shared" si="803"/>
        <v>2024</v>
      </c>
      <c r="N2649" s="6">
        <v>900</v>
      </c>
      <c r="O2649" s="6">
        <f t="shared" si="806"/>
        <v>-900</v>
      </c>
      <c r="P2649" s="6">
        <f t="shared" si="807"/>
        <v>0</v>
      </c>
      <c r="Q2649" s="7">
        <v>4301063.0500000007</v>
      </c>
      <c r="R2649" s="44" t="str">
        <f>VLOOKUP(F2649,'Set up'!$A$2:$E$64,5,FALSE)</f>
        <v>Trsf</v>
      </c>
      <c r="S2649" s="1" t="s">
        <v>2923</v>
      </c>
    </row>
    <row r="2650" spans="1:19" ht="15" customHeight="1" x14ac:dyDescent="0.35">
      <c r="A2650" s="4">
        <v>45342</v>
      </c>
      <c r="B2650" s="5">
        <f t="shared" si="793"/>
        <v>2</v>
      </c>
      <c r="C2650" s="5">
        <f t="shared" si="794"/>
        <v>2024</v>
      </c>
      <c r="D2650" s="5" t="s">
        <v>2358</v>
      </c>
      <c r="E2650" s="5" t="str">
        <f>VLOOKUP(F2650,'Set up'!$A$2:$C$64,2,FALSE)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up'!$A$2:$C$64,3,FALSE)</f>
        <v>Cash</v>
      </c>
      <c r="J2650" s="5">
        <f>VLOOKUP(F2650,'Set up'!$A$2:$D$64,4,FALSE)</f>
        <v>0</v>
      </c>
      <c r="K2650" s="4">
        <f t="shared" si="801"/>
        <v>45342</v>
      </c>
      <c r="L2650" s="5">
        <f t="shared" si="802"/>
        <v>2</v>
      </c>
      <c r="M2650" s="5">
        <f t="shared" si="803"/>
        <v>2024</v>
      </c>
      <c r="N2650" s="6">
        <v>110</v>
      </c>
      <c r="O2650" s="6">
        <f t="shared" si="806"/>
        <v>-110</v>
      </c>
      <c r="P2650" s="6">
        <f t="shared" si="807"/>
        <v>0</v>
      </c>
      <c r="Q2650" s="7">
        <v>4301173.0500000007</v>
      </c>
      <c r="R2650" s="44" t="str">
        <f>VLOOKUP(F2650,'Set up'!$A$2:$E$64,5,FALSE)</f>
        <v>Trsf</v>
      </c>
      <c r="S2650" s="1" t="s">
        <v>2924</v>
      </c>
    </row>
    <row r="2651" spans="1:19" ht="15" customHeight="1" x14ac:dyDescent="0.35">
      <c r="A2651" s="4">
        <v>45342</v>
      </c>
      <c r="B2651" s="5">
        <f t="shared" si="793"/>
        <v>2</v>
      </c>
      <c r="C2651" s="5">
        <f t="shared" si="794"/>
        <v>2024</v>
      </c>
      <c r="D2651" s="5" t="s">
        <v>2359</v>
      </c>
      <c r="E2651" s="5" t="str">
        <f>VLOOKUP(F2651,'Set up'!$A$2:$C$64,2,FALSE)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up'!$A$2:$C$64,3,FALSE)</f>
        <v>Cash</v>
      </c>
      <c r="J2651" s="5">
        <f>VLOOKUP(F2651,'Set up'!$A$2:$D$64,4,FALSE)</f>
        <v>0</v>
      </c>
      <c r="K2651" s="4">
        <f t="shared" si="801"/>
        <v>45342</v>
      </c>
      <c r="L2651" s="5">
        <f t="shared" si="802"/>
        <v>2</v>
      </c>
      <c r="M2651" s="5">
        <f t="shared" si="803"/>
        <v>2024</v>
      </c>
      <c r="N2651" s="6">
        <v>350</v>
      </c>
      <c r="O2651" s="6">
        <f t="shared" ref="O2651:O2654" si="808">-N2651</f>
        <v>-350</v>
      </c>
      <c r="P2651" s="6">
        <f t="shared" si="807"/>
        <v>0</v>
      </c>
      <c r="Q2651" s="7">
        <v>4301523.0500000007</v>
      </c>
      <c r="R2651" s="44" t="str">
        <f>VLOOKUP(F2651,'Set up'!$A$2:$E$64,5,FALSE)</f>
        <v>Trsf</v>
      </c>
      <c r="S2651" s="1" t="s">
        <v>2417</v>
      </c>
    </row>
    <row r="2652" spans="1:19" ht="15" customHeight="1" x14ac:dyDescent="0.35">
      <c r="A2652" s="4">
        <v>45342</v>
      </c>
      <c r="B2652" s="5">
        <f t="shared" si="793"/>
        <v>2</v>
      </c>
      <c r="C2652" s="5">
        <f t="shared" si="794"/>
        <v>2024</v>
      </c>
      <c r="D2652" s="5" t="s">
        <v>2359</v>
      </c>
      <c r="E2652" s="5" t="str">
        <f>VLOOKUP(F2652,'Set up'!$A$2:$C$64,2,FALSE)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up'!$A$2:$C$64,3,FALSE)</f>
        <v>Cash</v>
      </c>
      <c r="J2652" s="5">
        <f>VLOOKUP(F2652,'Set up'!$A$2:$D$64,4,FALSE)</f>
        <v>0</v>
      </c>
      <c r="K2652" s="4">
        <f t="shared" si="801"/>
        <v>45342</v>
      </c>
      <c r="L2652" s="5">
        <f t="shared" si="802"/>
        <v>2</v>
      </c>
      <c r="M2652" s="5">
        <f t="shared" si="803"/>
        <v>2024</v>
      </c>
      <c r="N2652" s="6">
        <v>50</v>
      </c>
      <c r="O2652" s="6">
        <f t="shared" si="808"/>
        <v>-50</v>
      </c>
      <c r="P2652" s="6">
        <f t="shared" si="807"/>
        <v>0</v>
      </c>
      <c r="Q2652" s="7">
        <v>4301573.0500000007</v>
      </c>
      <c r="R2652" s="44" t="str">
        <f>VLOOKUP(F2652,'Set up'!$A$2:$E$64,5,FALSE)</f>
        <v>Trsf</v>
      </c>
      <c r="S2652" s="1" t="s">
        <v>2417</v>
      </c>
    </row>
    <row r="2653" spans="1:19" ht="15" customHeight="1" x14ac:dyDescent="0.35">
      <c r="A2653" s="4">
        <v>45342</v>
      </c>
      <c r="B2653" s="5">
        <f t="shared" si="793"/>
        <v>2</v>
      </c>
      <c r="C2653" s="5">
        <f t="shared" si="794"/>
        <v>2024</v>
      </c>
      <c r="D2653" s="5" t="s">
        <v>2360</v>
      </c>
      <c r="E2653" s="5" t="str">
        <f>VLOOKUP(F2653,'Set up'!$A$2:$C$64,2,FALSE)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up'!$A$2:$C$64,3,FALSE)</f>
        <v>Cash</v>
      </c>
      <c r="J2653" s="5">
        <f>VLOOKUP(F2653,'Set up'!$A$2:$D$64,4,FALSE)</f>
        <v>0</v>
      </c>
      <c r="K2653" s="4">
        <f t="shared" si="801"/>
        <v>45342</v>
      </c>
      <c r="L2653" s="5">
        <f t="shared" si="802"/>
        <v>2</v>
      </c>
      <c r="M2653" s="5">
        <f t="shared" si="803"/>
        <v>2024</v>
      </c>
      <c r="N2653" s="6">
        <v>575</v>
      </c>
      <c r="O2653" s="6">
        <f t="shared" si="808"/>
        <v>-575</v>
      </c>
      <c r="P2653" s="6">
        <f t="shared" si="807"/>
        <v>0</v>
      </c>
      <c r="Q2653" s="7">
        <v>4302148.0500000007</v>
      </c>
      <c r="R2653" s="44" t="str">
        <f>VLOOKUP(F2653,'Set up'!$A$2:$E$64,5,FALSE)</f>
        <v>Cash</v>
      </c>
      <c r="S2653" s="1" t="s">
        <v>2422</v>
      </c>
    </row>
    <row r="2654" spans="1:19" ht="15" customHeight="1" x14ac:dyDescent="0.35">
      <c r="A2654" s="4">
        <v>45342</v>
      </c>
      <c r="B2654" s="5">
        <f t="shared" si="793"/>
        <v>2</v>
      </c>
      <c r="C2654" s="5">
        <f t="shared" si="794"/>
        <v>2024</v>
      </c>
      <c r="D2654" s="5" t="s">
        <v>2360</v>
      </c>
      <c r="E2654" s="5" t="str">
        <f>VLOOKUP(F2654,'Set up'!$A$2:$C$64,2,FALSE)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up'!$A$2:$C$64,3,FALSE)</f>
        <v>Cash</v>
      </c>
      <c r="J2654" s="5">
        <f>VLOOKUP(F2654,'Set up'!$A$2:$D$64,4,FALSE)</f>
        <v>0</v>
      </c>
      <c r="K2654" s="4">
        <f t="shared" si="801"/>
        <v>45342</v>
      </c>
      <c r="L2654" s="5">
        <f t="shared" si="802"/>
        <v>2</v>
      </c>
      <c r="M2654" s="5">
        <f t="shared" si="803"/>
        <v>2024</v>
      </c>
      <c r="N2654" s="6">
        <v>48</v>
      </c>
      <c r="O2654" s="6">
        <f t="shared" si="808"/>
        <v>-48</v>
      </c>
      <c r="P2654" s="6">
        <f t="shared" si="807"/>
        <v>0</v>
      </c>
      <c r="Q2654" s="7">
        <v>4302196.0500000007</v>
      </c>
      <c r="R2654" s="44" t="str">
        <f>VLOOKUP(F2654,'Set up'!$A$2:$E$64,5,FALSE)</f>
        <v>Cash</v>
      </c>
      <c r="S2654" s="1" t="s">
        <v>2422</v>
      </c>
    </row>
    <row r="2655" spans="1:19" ht="15" customHeight="1" x14ac:dyDescent="0.35">
      <c r="A2655" s="4">
        <v>45343</v>
      </c>
      <c r="B2655" s="5">
        <f t="shared" si="793"/>
        <v>2</v>
      </c>
      <c r="C2655" s="5">
        <f t="shared" si="794"/>
        <v>2024</v>
      </c>
      <c r="D2655" s="5" t="s">
        <v>2364</v>
      </c>
      <c r="E2655" s="5" t="str">
        <f>VLOOKUP(F2655,'Set up'!$A$2:$C$64,2,FALSE)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up'!$A$2:$C$64,3,FALSE)</f>
        <v>Cash</v>
      </c>
      <c r="J2655" s="5">
        <f>VLOOKUP(F2655,'Set up'!$A$2:$D$64,4,FALSE)</f>
        <v>0</v>
      </c>
      <c r="K2655" s="4">
        <f t="shared" si="801"/>
        <v>45343</v>
      </c>
      <c r="L2655" s="5">
        <f t="shared" si="802"/>
        <v>2</v>
      </c>
      <c r="M2655" s="5">
        <f t="shared" si="803"/>
        <v>2024</v>
      </c>
      <c r="N2655" s="6">
        <v>1606</v>
      </c>
      <c r="O2655" s="6">
        <f t="shared" ref="O2655:O2660" si="809">-N2655</f>
        <v>-1606</v>
      </c>
      <c r="P2655" s="6">
        <f t="shared" si="807"/>
        <v>0</v>
      </c>
      <c r="Q2655" s="7">
        <v>4303802.0500000007</v>
      </c>
      <c r="R2655" s="44" t="str">
        <f>VLOOKUP(F2655,'Set up'!$A$2:$E$64,5,FALSE)</f>
        <v>Cash</v>
      </c>
      <c r="S2655" s="1" t="s">
        <v>2421</v>
      </c>
    </row>
    <row r="2656" spans="1:19" ht="15" customHeight="1" x14ac:dyDescent="0.35">
      <c r="A2656" s="4">
        <v>45343</v>
      </c>
      <c r="B2656" s="5">
        <f t="shared" ref="B2656:B2719" si="810">MONTH(A2656)</f>
        <v>2</v>
      </c>
      <c r="C2656" s="5">
        <f t="shared" ref="C2656:C2719" si="811">YEAR(A2656)</f>
        <v>2024</v>
      </c>
      <c r="D2656" s="5" t="s">
        <v>2364</v>
      </c>
      <c r="E2656" s="5" t="str">
        <f>VLOOKUP(F2656,'Set up'!$A$2:$C$64,2,FALSE)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up'!$A$2:$C$64,3,FALSE)</f>
        <v>Cash</v>
      </c>
      <c r="J2656" s="5">
        <f>VLOOKUP(F2656,'Set up'!$A$2:$D$64,4,FALSE)</f>
        <v>0</v>
      </c>
      <c r="K2656" s="4">
        <f t="shared" si="801"/>
        <v>45343</v>
      </c>
      <c r="L2656" s="5">
        <f t="shared" si="802"/>
        <v>2</v>
      </c>
      <c r="M2656" s="5">
        <f t="shared" si="803"/>
        <v>2024</v>
      </c>
      <c r="N2656" s="6">
        <v>630</v>
      </c>
      <c r="O2656" s="6">
        <f t="shared" si="809"/>
        <v>-630</v>
      </c>
      <c r="P2656" s="6">
        <f t="shared" si="807"/>
        <v>0</v>
      </c>
      <c r="Q2656" s="7">
        <v>4304432.0500000007</v>
      </c>
      <c r="R2656" s="44" t="str">
        <f>VLOOKUP(F2656,'Set up'!$A$2:$E$64,5,FALSE)</f>
        <v>Cash</v>
      </c>
      <c r="S2656" s="1" t="s">
        <v>2421</v>
      </c>
    </row>
    <row r="2657" spans="1:19" ht="15" customHeight="1" x14ac:dyDescent="0.35">
      <c r="A2657" s="4">
        <v>45344</v>
      </c>
      <c r="B2657" s="5">
        <f t="shared" si="810"/>
        <v>2</v>
      </c>
      <c r="C2657" s="5">
        <f t="shared" si="811"/>
        <v>2024</v>
      </c>
      <c r="D2657" s="5" t="s">
        <v>2365</v>
      </c>
      <c r="E2657" s="5" t="str">
        <f>VLOOKUP(F2657,'Set up'!$A$2:$C$64,2,FALSE)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up'!$A$2:$C$64,3,FALSE)</f>
        <v>60</v>
      </c>
      <c r="J2657" s="5">
        <f>VLOOKUP(F2657,'Set up'!$A$2:$D$64,4,FALSE)</f>
        <v>60</v>
      </c>
      <c r="K2657" s="4">
        <f t="shared" si="801"/>
        <v>45404</v>
      </c>
      <c r="L2657" s="5">
        <f t="shared" si="802"/>
        <v>4</v>
      </c>
      <c r="M2657" s="5">
        <f t="shared" si="803"/>
        <v>2024</v>
      </c>
      <c r="N2657" s="6">
        <v>3212</v>
      </c>
      <c r="O2657" s="6">
        <f t="shared" si="809"/>
        <v>-3212</v>
      </c>
      <c r="P2657" s="6">
        <f t="shared" si="807"/>
        <v>0</v>
      </c>
      <c r="Q2657" s="7">
        <v>4307644.0500000007</v>
      </c>
      <c r="R2657" s="44" t="str">
        <f>VLOOKUP(F2657,'Set up'!$A$2:$E$64,5,FALSE)</f>
        <v>Chq</v>
      </c>
      <c r="S2657" s="1" t="s">
        <v>2877</v>
      </c>
    </row>
    <row r="2658" spans="1:19" ht="15" customHeight="1" x14ac:dyDescent="0.35">
      <c r="A2658" s="4">
        <v>45344</v>
      </c>
      <c r="B2658" s="5">
        <f t="shared" si="810"/>
        <v>2</v>
      </c>
      <c r="C2658" s="5">
        <f t="shared" si="811"/>
        <v>2024</v>
      </c>
      <c r="D2658" s="5" t="s">
        <v>2365</v>
      </c>
      <c r="E2658" s="5" t="str">
        <f>VLOOKUP(F2658,'Set up'!$A$2:$C$64,2,FALSE)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up'!$A$2:$C$64,3,FALSE)</f>
        <v>60</v>
      </c>
      <c r="J2658" s="5">
        <f>VLOOKUP(F2658,'Set up'!$A$2:$D$64,4,FALSE)</f>
        <v>60</v>
      </c>
      <c r="K2658" s="4">
        <f t="shared" si="801"/>
        <v>45404</v>
      </c>
      <c r="L2658" s="5">
        <f t="shared" si="802"/>
        <v>4</v>
      </c>
      <c r="M2658" s="5">
        <f t="shared" si="803"/>
        <v>2024</v>
      </c>
      <c r="N2658" s="6">
        <v>1606</v>
      </c>
      <c r="O2658" s="6">
        <f t="shared" si="809"/>
        <v>-1606</v>
      </c>
      <c r="P2658" s="6">
        <f t="shared" si="807"/>
        <v>0</v>
      </c>
      <c r="Q2658" s="7">
        <v>4309250.0500000007</v>
      </c>
      <c r="R2658" s="44" t="str">
        <f>VLOOKUP(F2658,'Set up'!$A$2:$E$64,5,FALSE)</f>
        <v>Chq</v>
      </c>
      <c r="S2658" s="1" t="s">
        <v>2877</v>
      </c>
    </row>
    <row r="2659" spans="1:19" ht="15" customHeight="1" x14ac:dyDescent="0.35">
      <c r="A2659" s="4">
        <v>45344</v>
      </c>
      <c r="B2659" s="5">
        <f t="shared" si="810"/>
        <v>2</v>
      </c>
      <c r="C2659" s="5">
        <f t="shared" si="811"/>
        <v>2024</v>
      </c>
      <c r="D2659" s="5" t="s">
        <v>2365</v>
      </c>
      <c r="E2659" s="5" t="str">
        <f>VLOOKUP(F2659,'Set up'!$A$2:$C$64,2,FALSE)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up'!$A$2:$C$64,3,FALSE)</f>
        <v>60</v>
      </c>
      <c r="J2659" s="5">
        <f>VLOOKUP(F2659,'Set up'!$A$2:$D$64,4,FALSE)</f>
        <v>60</v>
      </c>
      <c r="K2659" s="4">
        <f t="shared" si="801"/>
        <v>45404</v>
      </c>
      <c r="L2659" s="5">
        <f t="shared" si="802"/>
        <v>4</v>
      </c>
      <c r="M2659" s="5">
        <f t="shared" si="803"/>
        <v>2024</v>
      </c>
      <c r="N2659" s="6">
        <v>626.4</v>
      </c>
      <c r="O2659" s="6">
        <f t="shared" si="809"/>
        <v>-626.4</v>
      </c>
      <c r="P2659" s="6">
        <f t="shared" si="807"/>
        <v>0</v>
      </c>
      <c r="Q2659" s="7">
        <v>4309876.4500000011</v>
      </c>
      <c r="R2659" s="44" t="str">
        <f>VLOOKUP(F2659,'Set up'!$A$2:$E$64,5,FALSE)</f>
        <v>Chq</v>
      </c>
      <c r="S2659" s="1" t="s">
        <v>2877</v>
      </c>
    </row>
    <row r="2660" spans="1:19" ht="15" customHeight="1" x14ac:dyDescent="0.35">
      <c r="A2660" s="4">
        <v>45344</v>
      </c>
      <c r="B2660" s="5">
        <f t="shared" si="810"/>
        <v>2</v>
      </c>
      <c r="C2660" s="5">
        <f t="shared" si="811"/>
        <v>2024</v>
      </c>
      <c r="D2660" s="5" t="s">
        <v>2365</v>
      </c>
      <c r="E2660" s="5" t="str">
        <f>VLOOKUP(F2660,'Set up'!$A$2:$C$64,2,FALSE)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up'!$A$2:$C$64,3,FALSE)</f>
        <v>60</v>
      </c>
      <c r="J2660" s="5">
        <f>VLOOKUP(F2660,'Set up'!$A$2:$D$64,4,FALSE)</f>
        <v>60</v>
      </c>
      <c r="K2660" s="4">
        <f t="shared" si="801"/>
        <v>45404</v>
      </c>
      <c r="L2660" s="5">
        <f t="shared" si="802"/>
        <v>4</v>
      </c>
      <c r="M2660" s="5">
        <f t="shared" si="803"/>
        <v>2024</v>
      </c>
      <c r="N2660" s="6">
        <v>440</v>
      </c>
      <c r="O2660" s="6">
        <f t="shared" si="809"/>
        <v>-440</v>
      </c>
      <c r="P2660" s="6">
        <f t="shared" si="807"/>
        <v>0</v>
      </c>
      <c r="Q2660" s="7">
        <v>4310316.4500000011</v>
      </c>
      <c r="R2660" s="44" t="str">
        <f>VLOOKUP(F2660,'Set up'!$A$2:$E$64,5,FALSE)</f>
        <v>Chq</v>
      </c>
      <c r="S2660" s="1" t="s">
        <v>2877</v>
      </c>
    </row>
    <row r="2661" spans="1:19" ht="15" customHeight="1" x14ac:dyDescent="0.35">
      <c r="A2661" s="4">
        <v>45345</v>
      </c>
      <c r="B2661" s="5">
        <f t="shared" si="810"/>
        <v>2</v>
      </c>
      <c r="C2661" s="5">
        <f t="shared" si="811"/>
        <v>2024</v>
      </c>
      <c r="D2661" s="5" t="s">
        <v>2366</v>
      </c>
      <c r="E2661" s="5" t="str">
        <f>VLOOKUP(F2661,'Set up'!$A$2:$C$64,2,FALSE)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up'!$A$2:$C$64,3,FALSE)</f>
        <v>Cash</v>
      </c>
      <c r="J2661" s="5">
        <f>VLOOKUP(F2661,'Set up'!$A$2:$D$64,4,FALSE)</f>
        <v>0</v>
      </c>
      <c r="K2661" s="4">
        <f t="shared" si="801"/>
        <v>45345</v>
      </c>
      <c r="L2661" s="5">
        <f t="shared" si="802"/>
        <v>2</v>
      </c>
      <c r="M2661" s="5">
        <f t="shared" si="803"/>
        <v>2024</v>
      </c>
      <c r="N2661" s="6">
        <v>1738</v>
      </c>
      <c r="O2661" s="6">
        <f>-24.5-1500-213.5</f>
        <v>-1738</v>
      </c>
      <c r="P2661" s="6">
        <f t="shared" si="807"/>
        <v>0</v>
      </c>
      <c r="Q2661" s="7">
        <v>4312054.4500000011</v>
      </c>
      <c r="R2661" s="44" t="str">
        <f>VLOOKUP(F2661,'Set up'!$A$2:$E$64,5,FALSE)</f>
        <v>Trsf</v>
      </c>
      <c r="S2661" s="1" t="s">
        <v>3662</v>
      </c>
    </row>
    <row r="2662" spans="1:19" ht="15" customHeight="1" x14ac:dyDescent="0.35">
      <c r="A2662" s="4">
        <v>45345</v>
      </c>
      <c r="B2662" s="5">
        <f t="shared" si="810"/>
        <v>2</v>
      </c>
      <c r="C2662" s="5">
        <f t="shared" si="811"/>
        <v>2024</v>
      </c>
      <c r="D2662" s="5" t="s">
        <v>2366</v>
      </c>
      <c r="E2662" s="5" t="str">
        <f>VLOOKUP(F2662,'Set up'!$A$2:$C$64,2,FALSE)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up'!$A$2:$C$64,3,FALSE)</f>
        <v>Cash</v>
      </c>
      <c r="J2662" s="5">
        <f>VLOOKUP(F2662,'Set up'!$A$2:$D$64,4,FALSE)</f>
        <v>0</v>
      </c>
      <c r="K2662" s="4">
        <f t="shared" si="801"/>
        <v>45345</v>
      </c>
      <c r="L2662" s="5">
        <f t="shared" si="802"/>
        <v>2</v>
      </c>
      <c r="M2662" s="5">
        <f t="shared" si="803"/>
        <v>2024</v>
      </c>
      <c r="N2662" s="6">
        <v>405</v>
      </c>
      <c r="O2662" s="6">
        <f t="shared" ref="O2662:O2663" si="812">-N2662</f>
        <v>-405</v>
      </c>
      <c r="P2662" s="6">
        <f t="shared" si="807"/>
        <v>0</v>
      </c>
      <c r="Q2662" s="7">
        <v>4312459.4500000011</v>
      </c>
      <c r="R2662" s="44" t="str">
        <f>VLOOKUP(F2662,'Set up'!$A$2:$E$64,5,FALSE)</f>
        <v>Trsf</v>
      </c>
      <c r="S2662" s="1" t="s">
        <v>3663</v>
      </c>
    </row>
    <row r="2663" spans="1:19" ht="15" customHeight="1" x14ac:dyDescent="0.35">
      <c r="A2663" s="4">
        <v>45345</v>
      </c>
      <c r="B2663" s="5">
        <f t="shared" si="810"/>
        <v>2</v>
      </c>
      <c r="C2663" s="5">
        <f t="shared" si="811"/>
        <v>2024</v>
      </c>
      <c r="D2663" s="5" t="s">
        <v>2366</v>
      </c>
      <c r="E2663" s="5" t="str">
        <f>VLOOKUP(F2663,'Set up'!$A$2:$C$64,2,FALSE)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up'!$A$2:$C$64,3,FALSE)</f>
        <v>Cash</v>
      </c>
      <c r="J2663" s="5">
        <f>VLOOKUP(F2663,'Set up'!$A$2:$D$64,4,FALSE)</f>
        <v>0</v>
      </c>
      <c r="K2663" s="4">
        <f t="shared" si="801"/>
        <v>45345</v>
      </c>
      <c r="L2663" s="5">
        <f t="shared" si="802"/>
        <v>2</v>
      </c>
      <c r="M2663" s="5">
        <f t="shared" si="803"/>
        <v>2024</v>
      </c>
      <c r="N2663" s="6">
        <v>187.5</v>
      </c>
      <c r="O2663" s="6">
        <f t="shared" si="812"/>
        <v>-187.5</v>
      </c>
      <c r="P2663" s="6">
        <f t="shared" si="807"/>
        <v>0</v>
      </c>
      <c r="Q2663" s="7">
        <v>4312646.9500000011</v>
      </c>
      <c r="R2663" s="44" t="str">
        <f>VLOOKUP(F2663,'Set up'!$A$2:$E$64,5,FALSE)</f>
        <v>Trsf</v>
      </c>
      <c r="S2663" s="1" t="s">
        <v>3664</v>
      </c>
    </row>
    <row r="2664" spans="1:19" ht="15" customHeight="1" x14ac:dyDescent="0.35">
      <c r="A2664" s="4">
        <v>45345</v>
      </c>
      <c r="B2664" s="5">
        <f t="shared" si="810"/>
        <v>2</v>
      </c>
      <c r="C2664" s="5">
        <f t="shared" si="811"/>
        <v>2024</v>
      </c>
      <c r="D2664" s="5" t="s">
        <v>2366</v>
      </c>
      <c r="E2664" s="5" t="str">
        <f>VLOOKUP(F2664,'Set up'!$A$2:$C$64,2,FALSE)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up'!$A$2:$C$64,3,FALSE)</f>
        <v>Cash</v>
      </c>
      <c r="J2664" s="5">
        <f>VLOOKUP(F2664,'Set up'!$A$2:$D$64,4,FALSE)</f>
        <v>0</v>
      </c>
      <c r="K2664" s="4">
        <f t="shared" si="801"/>
        <v>45345</v>
      </c>
      <c r="L2664" s="5">
        <f t="shared" si="802"/>
        <v>2</v>
      </c>
      <c r="M2664" s="5">
        <f t="shared" si="803"/>
        <v>2024</v>
      </c>
      <c r="N2664" s="6">
        <v>420</v>
      </c>
      <c r="O2664" s="6">
        <f>-394-26</f>
        <v>-420</v>
      </c>
      <c r="P2664" s="6">
        <f t="shared" si="807"/>
        <v>0</v>
      </c>
      <c r="Q2664" s="7">
        <v>4313066.9500000011</v>
      </c>
      <c r="R2664" s="44" t="str">
        <f>VLOOKUP(F2664,'Set up'!$A$2:$E$64,5,FALSE)</f>
        <v>Trsf</v>
      </c>
      <c r="S2664" s="1" t="s">
        <v>3665</v>
      </c>
    </row>
    <row r="2665" spans="1:19" ht="15" customHeight="1" x14ac:dyDescent="0.35">
      <c r="A2665" s="4">
        <v>45345</v>
      </c>
      <c r="B2665" s="5">
        <f t="shared" si="810"/>
        <v>2</v>
      </c>
      <c r="C2665" s="5">
        <f t="shared" si="811"/>
        <v>2024</v>
      </c>
      <c r="D2665" s="5" t="s">
        <v>2366</v>
      </c>
      <c r="E2665" s="5" t="str">
        <f>VLOOKUP(F2665,'Set up'!$A$2:$C$64,2,FALSE)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up'!$A$2:$C$64,3,FALSE)</f>
        <v>Cash</v>
      </c>
      <c r="J2665" s="5">
        <f>VLOOKUP(F2665,'Set up'!$A$2:$D$64,4,FALSE)</f>
        <v>0</v>
      </c>
      <c r="K2665" s="4">
        <f t="shared" si="801"/>
        <v>45345</v>
      </c>
      <c r="L2665" s="5">
        <f t="shared" si="802"/>
        <v>2</v>
      </c>
      <c r="M2665" s="5">
        <f t="shared" si="803"/>
        <v>2024</v>
      </c>
      <c r="N2665" s="6">
        <v>150</v>
      </c>
      <c r="O2665" s="6">
        <f t="shared" ref="O2665:O2666" si="813">-N2665</f>
        <v>-150</v>
      </c>
      <c r="P2665" s="6">
        <f t="shared" si="807"/>
        <v>0</v>
      </c>
      <c r="Q2665" s="7">
        <v>4313216.9500000011</v>
      </c>
      <c r="R2665" s="44" t="str">
        <f>VLOOKUP(F2665,'Set up'!$A$2:$E$64,5,FALSE)</f>
        <v>Trsf</v>
      </c>
      <c r="S2665" s="1" t="s">
        <v>3666</v>
      </c>
    </row>
    <row r="2666" spans="1:19" ht="15" customHeight="1" x14ac:dyDescent="0.35">
      <c r="A2666" s="4">
        <v>45345</v>
      </c>
      <c r="B2666" s="5">
        <f t="shared" si="810"/>
        <v>2</v>
      </c>
      <c r="C2666" s="5">
        <f t="shared" si="811"/>
        <v>2024</v>
      </c>
      <c r="D2666" s="5" t="s">
        <v>2366</v>
      </c>
      <c r="E2666" s="5" t="str">
        <f>VLOOKUP(F2666,'Set up'!$A$2:$C$64,2,FALSE)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up'!$A$2:$C$64,3,FALSE)</f>
        <v>Cash</v>
      </c>
      <c r="J2666" s="5">
        <f>VLOOKUP(F2666,'Set up'!$A$2:$D$64,4,FALSE)</f>
        <v>0</v>
      </c>
      <c r="K2666" s="4">
        <f t="shared" si="801"/>
        <v>45345</v>
      </c>
      <c r="L2666" s="5">
        <f t="shared" si="802"/>
        <v>2</v>
      </c>
      <c r="M2666" s="5">
        <f t="shared" si="803"/>
        <v>2024</v>
      </c>
      <c r="N2666" s="6">
        <v>160</v>
      </c>
      <c r="O2666" s="6">
        <f t="shared" si="813"/>
        <v>-160</v>
      </c>
      <c r="P2666" s="6">
        <f t="shared" si="807"/>
        <v>0</v>
      </c>
      <c r="Q2666" s="7">
        <v>4313376.9500000011</v>
      </c>
      <c r="R2666" s="44" t="str">
        <f>VLOOKUP(F2666,'Set up'!$A$2:$E$64,5,FALSE)</f>
        <v>Trsf</v>
      </c>
      <c r="S2666" s="1" t="s">
        <v>3667</v>
      </c>
    </row>
    <row r="2667" spans="1:19" ht="15" customHeight="1" x14ac:dyDescent="0.35">
      <c r="A2667" s="4">
        <v>45348</v>
      </c>
      <c r="B2667" s="5">
        <f t="shared" si="810"/>
        <v>2</v>
      </c>
      <c r="C2667" s="5">
        <f t="shared" si="811"/>
        <v>2024</v>
      </c>
      <c r="D2667" s="5" t="s">
        <v>2368</v>
      </c>
      <c r="E2667" s="5" t="str">
        <f>VLOOKUP(F2667,'Set up'!$A$2:$C$64,2,FALSE)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up'!$A$2:$C$64,3,FALSE)</f>
        <v>Cash</v>
      </c>
      <c r="J2667" s="5">
        <f>VLOOKUP(F2667,'Set up'!$A$2:$D$64,4,FALSE)</f>
        <v>0</v>
      </c>
      <c r="K2667" s="4">
        <f t="shared" si="801"/>
        <v>45348</v>
      </c>
      <c r="L2667" s="5">
        <f t="shared" si="802"/>
        <v>2</v>
      </c>
      <c r="M2667" s="5">
        <f t="shared" si="803"/>
        <v>2024</v>
      </c>
      <c r="N2667" s="6">
        <v>437.5</v>
      </c>
      <c r="O2667" s="6">
        <f>-N2667</f>
        <v>-437.5</v>
      </c>
      <c r="P2667" s="6">
        <f t="shared" si="807"/>
        <v>0</v>
      </c>
      <c r="Q2667" s="7">
        <v>4313814.4500000011</v>
      </c>
      <c r="R2667" s="44" t="str">
        <f>VLOOKUP(F2667,'Set up'!$A$2:$E$64,5,FALSE)</f>
        <v>Trsf</v>
      </c>
      <c r="S2667" s="1" t="s">
        <v>2925</v>
      </c>
    </row>
    <row r="2668" spans="1:19" ht="15" customHeight="1" x14ac:dyDescent="0.35">
      <c r="A2668" s="4">
        <v>45348</v>
      </c>
      <c r="B2668" s="5">
        <f t="shared" si="810"/>
        <v>2</v>
      </c>
      <c r="C2668" s="5">
        <f t="shared" si="811"/>
        <v>2024</v>
      </c>
      <c r="D2668" s="5" t="s">
        <v>2369</v>
      </c>
      <c r="E2668" s="5" t="str">
        <f>VLOOKUP(F2668,'Set up'!$A$2:$C$64,2,FALSE)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up'!$A$2:$C$64,3,FALSE)</f>
        <v>Cash</v>
      </c>
      <c r="J2668" s="5">
        <f>VLOOKUP(F2668,'Set up'!$A$2:$D$64,4,FALSE)</f>
        <v>0</v>
      </c>
      <c r="K2668" s="4">
        <f t="shared" si="801"/>
        <v>45348</v>
      </c>
      <c r="L2668" s="5">
        <f t="shared" si="802"/>
        <v>2</v>
      </c>
      <c r="M2668" s="5">
        <f t="shared" si="803"/>
        <v>2024</v>
      </c>
      <c r="N2668" s="6">
        <v>11121</v>
      </c>
      <c r="O2668" s="6">
        <f>-1901.9-9219.1</f>
        <v>-11121</v>
      </c>
      <c r="P2668" s="6">
        <f t="shared" si="807"/>
        <v>0</v>
      </c>
      <c r="Q2668" s="7">
        <v>4324935.4500000011</v>
      </c>
      <c r="R2668" s="44" t="str">
        <f>VLOOKUP(F2668,'Set up'!$A$2:$E$64,5,FALSE)</f>
        <v>Trsf</v>
      </c>
      <c r="S2668" s="1" t="s">
        <v>2992</v>
      </c>
    </row>
    <row r="2669" spans="1:19" ht="15" customHeight="1" x14ac:dyDescent="0.35">
      <c r="A2669" s="4">
        <v>45348</v>
      </c>
      <c r="B2669" s="5">
        <f t="shared" si="810"/>
        <v>2</v>
      </c>
      <c r="C2669" s="5">
        <f t="shared" si="811"/>
        <v>2024</v>
      </c>
      <c r="D2669" s="5" t="s">
        <v>2369</v>
      </c>
      <c r="E2669" s="5" t="str">
        <f>VLOOKUP(F2669,'Set up'!$A$2:$C$64,2,FALSE)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up'!$A$2:$C$64,3,FALSE)</f>
        <v>Cash</v>
      </c>
      <c r="J2669" s="5">
        <f>VLOOKUP(F2669,'Set up'!$A$2:$D$64,4,FALSE)</f>
        <v>0</v>
      </c>
      <c r="K2669" s="4">
        <f t="shared" si="801"/>
        <v>45348</v>
      </c>
      <c r="L2669" s="5">
        <f t="shared" si="802"/>
        <v>2</v>
      </c>
      <c r="M2669" s="5">
        <f t="shared" si="803"/>
        <v>2024</v>
      </c>
      <c r="N2669" s="6">
        <v>4077.4</v>
      </c>
      <c r="O2669" s="6">
        <f>-N2669</f>
        <v>-4077.4</v>
      </c>
      <c r="P2669" s="6">
        <f t="shared" si="807"/>
        <v>0</v>
      </c>
      <c r="Q2669" s="7">
        <v>4329012.8500000015</v>
      </c>
      <c r="R2669" s="44" t="str">
        <f>VLOOKUP(F2669,'Set up'!$A$2:$E$64,5,FALSE)</f>
        <v>Trsf</v>
      </c>
      <c r="S2669" s="1" t="s">
        <v>2993</v>
      </c>
    </row>
    <row r="2670" spans="1:19" ht="15" customHeight="1" x14ac:dyDescent="0.35">
      <c r="A2670" s="4">
        <v>45348</v>
      </c>
      <c r="B2670" s="5">
        <f t="shared" si="810"/>
        <v>2</v>
      </c>
      <c r="C2670" s="5">
        <f t="shared" si="811"/>
        <v>2024</v>
      </c>
      <c r="D2670" s="5" t="s">
        <v>2369</v>
      </c>
      <c r="E2670" s="5" t="str">
        <f>VLOOKUP(F2670,'Set up'!$A$2:$C$64,2,FALSE)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up'!$A$2:$C$64,3,FALSE)</f>
        <v>Cash</v>
      </c>
      <c r="J2670" s="5">
        <f>VLOOKUP(F2670,'Set up'!$A$2:$D$64,4,FALSE)</f>
        <v>0</v>
      </c>
      <c r="K2670" s="4">
        <f t="shared" si="801"/>
        <v>45348</v>
      </c>
      <c r="L2670" s="5">
        <f t="shared" si="802"/>
        <v>2</v>
      </c>
      <c r="M2670" s="5">
        <f t="shared" si="803"/>
        <v>2024</v>
      </c>
      <c r="N2670" s="6">
        <v>2340</v>
      </c>
      <c r="O2670" s="6">
        <f>-N2670</f>
        <v>-2340</v>
      </c>
      <c r="P2670" s="6">
        <f t="shared" si="807"/>
        <v>0</v>
      </c>
      <c r="Q2670" s="7">
        <v>4331352.8500000015</v>
      </c>
      <c r="R2670" s="44" t="str">
        <f>VLOOKUP(F2670,'Set up'!$A$2:$E$64,5,FALSE)</f>
        <v>Trsf</v>
      </c>
      <c r="S2670" s="1" t="s">
        <v>2994</v>
      </c>
    </row>
    <row r="2671" spans="1:19" ht="15" customHeight="1" x14ac:dyDescent="0.35">
      <c r="A2671" s="4">
        <v>45348</v>
      </c>
      <c r="B2671" s="5">
        <f t="shared" si="810"/>
        <v>2</v>
      </c>
      <c r="C2671" s="5">
        <f t="shared" si="811"/>
        <v>2024</v>
      </c>
      <c r="D2671" s="5" t="s">
        <v>2369</v>
      </c>
      <c r="E2671" s="5" t="str">
        <f>VLOOKUP(F2671,'Set up'!$A$2:$C$64,2,FALSE)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up'!$A$2:$C$64,3,FALSE)</f>
        <v>Cash</v>
      </c>
      <c r="J2671" s="5">
        <f>VLOOKUP(F2671,'Set up'!$A$2:$D$64,4,FALSE)</f>
        <v>0</v>
      </c>
      <c r="K2671" s="4">
        <f t="shared" si="801"/>
        <v>45348</v>
      </c>
      <c r="L2671" s="5">
        <f t="shared" si="802"/>
        <v>2</v>
      </c>
      <c r="M2671" s="5">
        <f t="shared" si="803"/>
        <v>2024</v>
      </c>
      <c r="N2671" s="6">
        <v>380</v>
      </c>
      <c r="O2671" s="6">
        <f>-N2671</f>
        <v>-380</v>
      </c>
      <c r="P2671" s="6">
        <f t="shared" si="807"/>
        <v>0</v>
      </c>
      <c r="Q2671" s="7">
        <v>4331732.8500000015</v>
      </c>
      <c r="R2671" s="44" t="str">
        <f>VLOOKUP(F2671,'Set up'!$A$2:$E$64,5,FALSE)</f>
        <v>Trsf</v>
      </c>
      <c r="S2671" s="1" t="s">
        <v>2995</v>
      </c>
    </row>
    <row r="2672" spans="1:19" ht="15" customHeight="1" x14ac:dyDescent="0.35">
      <c r="A2672" s="4">
        <v>45348</v>
      </c>
      <c r="B2672" s="5">
        <f t="shared" si="810"/>
        <v>2</v>
      </c>
      <c r="C2672" s="5">
        <f t="shared" si="811"/>
        <v>2024</v>
      </c>
      <c r="D2672" s="5" t="s">
        <v>2369</v>
      </c>
      <c r="E2672" s="5" t="str">
        <f>VLOOKUP(F2672,'Set up'!$A$2:$C$64,2,FALSE)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up'!$A$2:$C$64,3,FALSE)</f>
        <v>Cash</v>
      </c>
      <c r="J2672" s="5">
        <f>VLOOKUP(F2672,'Set up'!$A$2:$D$64,4,FALSE)</f>
        <v>0</v>
      </c>
      <c r="K2672" s="4">
        <f t="shared" si="801"/>
        <v>45348</v>
      </c>
      <c r="L2672" s="5">
        <f t="shared" si="802"/>
        <v>2</v>
      </c>
      <c r="M2672" s="5">
        <f t="shared" si="803"/>
        <v>2024</v>
      </c>
      <c r="N2672" s="6">
        <v>900</v>
      </c>
      <c r="O2672" s="6">
        <f>-N2672</f>
        <v>-900</v>
      </c>
      <c r="P2672" s="6">
        <f t="shared" si="807"/>
        <v>0</v>
      </c>
      <c r="Q2672" s="7">
        <v>4332632.8500000015</v>
      </c>
      <c r="R2672" s="44" t="str">
        <f>VLOOKUP(F2672,'Set up'!$A$2:$E$64,5,FALSE)</f>
        <v>Trsf</v>
      </c>
      <c r="S2672" s="1" t="s">
        <v>2996</v>
      </c>
    </row>
    <row r="2673" spans="1:19" ht="15" customHeight="1" x14ac:dyDescent="0.35">
      <c r="A2673" s="4">
        <v>45349</v>
      </c>
      <c r="B2673" s="5">
        <f t="shared" si="810"/>
        <v>2</v>
      </c>
      <c r="C2673" s="5">
        <f t="shared" si="811"/>
        <v>2024</v>
      </c>
      <c r="D2673" s="5" t="s">
        <v>2371</v>
      </c>
      <c r="E2673" s="5" t="str">
        <f>VLOOKUP(F2673,'Set up'!$A$2:$C$64,2,FALSE)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up'!$A$2:$C$64,3,FALSE)</f>
        <v>Cash</v>
      </c>
      <c r="J2673" s="5">
        <f>VLOOKUP(F2673,'Set up'!$A$2:$D$64,4,FALSE)</f>
        <v>0</v>
      </c>
      <c r="K2673" s="4">
        <f t="shared" si="801"/>
        <v>45349</v>
      </c>
      <c r="L2673" s="5">
        <f t="shared" si="802"/>
        <v>2</v>
      </c>
      <c r="M2673" s="5">
        <f t="shared" si="803"/>
        <v>2024</v>
      </c>
      <c r="N2673" s="6">
        <v>567.6</v>
      </c>
      <c r="O2673" s="6">
        <f t="shared" ref="O2673" si="814">-N2673</f>
        <v>-567.6</v>
      </c>
      <c r="P2673" s="6">
        <f t="shared" si="807"/>
        <v>0</v>
      </c>
      <c r="Q2673" s="7">
        <v>4333200.4500000011</v>
      </c>
      <c r="R2673" s="44" t="str">
        <f>VLOOKUP(F2673,'Set up'!$A$2:$E$64,5,FALSE)</f>
        <v>Trsf</v>
      </c>
      <c r="S2673" s="1" t="s">
        <v>2417</v>
      </c>
    </row>
    <row r="2674" spans="1:19" ht="15" customHeight="1" x14ac:dyDescent="0.35">
      <c r="A2674" s="4">
        <v>45350</v>
      </c>
      <c r="B2674" s="5">
        <f t="shared" si="810"/>
        <v>2</v>
      </c>
      <c r="C2674" s="5">
        <f t="shared" si="811"/>
        <v>2024</v>
      </c>
      <c r="D2674" s="5" t="s">
        <v>2372</v>
      </c>
      <c r="E2674" s="5" t="str">
        <f>VLOOKUP(F2674,'Set up'!$A$2:$C$64,2,FALSE)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up'!$A$2:$C$64,3,FALSE)</f>
        <v>Cash</v>
      </c>
      <c r="J2674" s="5">
        <f>VLOOKUP(F2674,'Set up'!$A$2:$D$64,4,FALSE)</f>
        <v>0</v>
      </c>
      <c r="K2674" s="4">
        <f t="shared" si="801"/>
        <v>45350</v>
      </c>
      <c r="L2674" s="5">
        <f t="shared" si="802"/>
        <v>2</v>
      </c>
      <c r="M2674" s="5">
        <f t="shared" si="803"/>
        <v>2024</v>
      </c>
      <c r="N2674" s="6">
        <v>1000</v>
      </c>
      <c r="O2674" s="6">
        <f>-N2674</f>
        <v>-1000</v>
      </c>
      <c r="P2674" s="6">
        <f t="shared" si="807"/>
        <v>0</v>
      </c>
      <c r="Q2674" s="7">
        <v>4334200.4500000011</v>
      </c>
      <c r="R2674" s="44" t="str">
        <f>VLOOKUP(F2674,'Set up'!$A$2:$E$64,5,FALSE)</f>
        <v>Trsf</v>
      </c>
      <c r="S2674" s="1" t="s">
        <v>2997</v>
      </c>
    </row>
    <row r="2675" spans="1:19" ht="15" customHeight="1" x14ac:dyDescent="0.35">
      <c r="A2675" s="4">
        <v>45352</v>
      </c>
      <c r="B2675" s="5">
        <f t="shared" si="810"/>
        <v>3</v>
      </c>
      <c r="C2675" s="5">
        <f t="shared" si="811"/>
        <v>2024</v>
      </c>
      <c r="D2675" s="5" t="s">
        <v>2423</v>
      </c>
      <c r="E2675" s="5" t="str">
        <f>VLOOKUP(F2675,'Set up'!$A$2:$C$64,2,FALSE)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up'!$A$2:$C$64,3,FALSE)</f>
        <v>Cash</v>
      </c>
      <c r="J2675" s="5">
        <f>VLOOKUP(F2675,'Set up'!$A$2:$D$64,4,FALSE)</f>
        <v>0</v>
      </c>
      <c r="K2675" s="4">
        <f t="shared" si="801"/>
        <v>45352</v>
      </c>
      <c r="L2675" s="5">
        <f t="shared" si="802"/>
        <v>3</v>
      </c>
      <c r="M2675" s="5">
        <f t="shared" si="803"/>
        <v>2024</v>
      </c>
      <c r="N2675" s="12">
        <v>1738</v>
      </c>
      <c r="O2675" s="12"/>
      <c r="P2675" s="6">
        <f t="shared" si="807"/>
        <v>1738</v>
      </c>
      <c r="Q2675" s="7">
        <f t="shared" ref="Q2675:Q2728" si="815">SUM(Q2674+N2675)</f>
        <v>4335938.4500000011</v>
      </c>
      <c r="R2675" s="44" t="str">
        <f>VLOOKUP(F2675,'Set up'!$A$2:$E$64,5,FALSE)</f>
        <v>PD Chq</v>
      </c>
    </row>
    <row r="2676" spans="1:19" ht="15" customHeight="1" x14ac:dyDescent="0.35">
      <c r="A2676" s="4">
        <v>45352</v>
      </c>
      <c r="B2676" s="5">
        <f t="shared" si="810"/>
        <v>3</v>
      </c>
      <c r="C2676" s="5">
        <f t="shared" si="811"/>
        <v>2024</v>
      </c>
      <c r="D2676" s="5" t="s">
        <v>2423</v>
      </c>
      <c r="E2676" s="5" t="str">
        <f>VLOOKUP(F2676,'Set up'!$A$2:$C$64,2,FALSE)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up'!$A$2:$C$64,3,FALSE)</f>
        <v>Cash</v>
      </c>
      <c r="J2676" s="5">
        <f>VLOOKUP(F2676,'Set up'!$A$2:$D$64,4,FALSE)</f>
        <v>0</v>
      </c>
      <c r="K2676" s="4">
        <f t="shared" si="801"/>
        <v>45352</v>
      </c>
      <c r="L2676" s="5">
        <f t="shared" si="802"/>
        <v>3</v>
      </c>
      <c r="M2676" s="5">
        <f t="shared" si="803"/>
        <v>2024</v>
      </c>
      <c r="N2676" s="12">
        <v>555</v>
      </c>
      <c r="O2676" s="12"/>
      <c r="P2676" s="6">
        <f t="shared" si="807"/>
        <v>555</v>
      </c>
      <c r="Q2676" s="7">
        <f t="shared" si="815"/>
        <v>4336493.4500000011</v>
      </c>
      <c r="R2676" s="44" t="str">
        <f>VLOOKUP(F2676,'Set up'!$A$2:$E$64,5,FALSE)</f>
        <v>PD Chq</v>
      </c>
    </row>
    <row r="2677" spans="1:19" ht="15" customHeight="1" x14ac:dyDescent="0.35">
      <c r="A2677" s="4">
        <v>45352</v>
      </c>
      <c r="B2677" s="5">
        <f t="shared" si="810"/>
        <v>3</v>
      </c>
      <c r="C2677" s="5">
        <f t="shared" si="811"/>
        <v>2024</v>
      </c>
      <c r="D2677" s="5" t="s">
        <v>2423</v>
      </c>
      <c r="E2677" s="5" t="str">
        <f>VLOOKUP(F2677,'Set up'!$A$2:$C$64,2,FALSE)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up'!$A$2:$C$64,3,FALSE)</f>
        <v>Cash</v>
      </c>
      <c r="J2677" s="5">
        <f>VLOOKUP(F2677,'Set up'!$A$2:$D$64,4,FALSE)</f>
        <v>0</v>
      </c>
      <c r="K2677" s="4">
        <f t="shared" si="801"/>
        <v>45352</v>
      </c>
      <c r="L2677" s="5">
        <f t="shared" si="802"/>
        <v>3</v>
      </c>
      <c r="M2677" s="5">
        <f t="shared" si="803"/>
        <v>2024</v>
      </c>
      <c r="N2677" s="12">
        <v>95</v>
      </c>
      <c r="O2677" s="12"/>
      <c r="P2677" s="6">
        <f t="shared" si="807"/>
        <v>95</v>
      </c>
      <c r="Q2677" s="7">
        <f t="shared" si="815"/>
        <v>4336588.4500000011</v>
      </c>
      <c r="R2677" s="44" t="str">
        <f>VLOOKUP(F2677,'Set up'!$A$2:$E$64,5,FALSE)</f>
        <v>PD Chq</v>
      </c>
    </row>
    <row r="2678" spans="1:19" ht="15" customHeight="1" x14ac:dyDescent="0.35">
      <c r="A2678" s="4">
        <v>45352</v>
      </c>
      <c r="B2678" s="5">
        <f t="shared" si="810"/>
        <v>3</v>
      </c>
      <c r="C2678" s="5">
        <f t="shared" si="811"/>
        <v>2024</v>
      </c>
      <c r="D2678" s="5" t="s">
        <v>2423</v>
      </c>
      <c r="E2678" s="5" t="str">
        <f>VLOOKUP(F2678,'Set up'!$A$2:$C$64,2,FALSE)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up'!$A$2:$C$64,3,FALSE)</f>
        <v>Cash</v>
      </c>
      <c r="J2678" s="5">
        <f>VLOOKUP(F2678,'Set up'!$A$2:$D$64,4,FALSE)</f>
        <v>0</v>
      </c>
      <c r="K2678" s="4">
        <f t="shared" si="801"/>
        <v>45352</v>
      </c>
      <c r="L2678" s="5">
        <f t="shared" si="802"/>
        <v>3</v>
      </c>
      <c r="M2678" s="5">
        <f t="shared" si="803"/>
        <v>2024</v>
      </c>
      <c r="N2678" s="12">
        <v>225</v>
      </c>
      <c r="O2678" s="12"/>
      <c r="P2678" s="6">
        <f t="shared" si="807"/>
        <v>225</v>
      </c>
      <c r="Q2678" s="7">
        <f t="shared" si="815"/>
        <v>4336813.4500000011</v>
      </c>
      <c r="R2678" s="44" t="str">
        <f>VLOOKUP(F2678,'Set up'!$A$2:$E$64,5,FALSE)</f>
        <v>PD Chq</v>
      </c>
    </row>
    <row r="2679" spans="1:19" ht="15" customHeight="1" x14ac:dyDescent="0.35">
      <c r="A2679" s="4">
        <v>45353</v>
      </c>
      <c r="B2679" s="5">
        <f t="shared" si="810"/>
        <v>3</v>
      </c>
      <c r="C2679" s="5">
        <f t="shared" si="811"/>
        <v>2024</v>
      </c>
      <c r="D2679" s="5" t="s">
        <v>2424</v>
      </c>
      <c r="E2679" s="5" t="str">
        <f>VLOOKUP(F2679,'Set up'!$A$2:$C$64,2,FALSE)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up'!$A$2:$C$64,3,FALSE)</f>
        <v>120</v>
      </c>
      <c r="J2679" s="5">
        <f>VLOOKUP(F2679,'Set up'!$A$2:$D$64,4,FALSE)</f>
        <v>120</v>
      </c>
      <c r="K2679" s="4">
        <f t="shared" si="801"/>
        <v>45473</v>
      </c>
      <c r="L2679" s="5">
        <f t="shared" si="802"/>
        <v>6</v>
      </c>
      <c r="M2679" s="5">
        <f t="shared" si="803"/>
        <v>2024</v>
      </c>
      <c r="N2679" s="12">
        <v>12848</v>
      </c>
      <c r="O2679" s="6">
        <f t="shared" ref="O2679:O2684" si="816">-N2679</f>
        <v>-12848</v>
      </c>
      <c r="P2679" s="6">
        <f t="shared" si="807"/>
        <v>0</v>
      </c>
      <c r="Q2679" s="7">
        <f t="shared" si="815"/>
        <v>4349661.4500000011</v>
      </c>
      <c r="R2679" s="44" t="str">
        <f>VLOOKUP(F2679,'Set up'!$A$2:$E$64,5,FALSE)</f>
        <v>Trsf</v>
      </c>
      <c r="S2679" s="1" t="s">
        <v>2927</v>
      </c>
    </row>
    <row r="2680" spans="1:19" ht="15" customHeight="1" x14ac:dyDescent="0.35">
      <c r="A2680" s="4">
        <v>45353</v>
      </c>
      <c r="B2680" s="5">
        <f t="shared" si="810"/>
        <v>3</v>
      </c>
      <c r="C2680" s="5">
        <f t="shared" si="811"/>
        <v>2024</v>
      </c>
      <c r="D2680" s="5" t="s">
        <v>2424</v>
      </c>
      <c r="E2680" s="5" t="str">
        <f>VLOOKUP(F2680,'Set up'!$A$2:$C$64,2,FALSE)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up'!$A$2:$C$64,3,FALSE)</f>
        <v>120</v>
      </c>
      <c r="J2680" s="5">
        <f>VLOOKUP(F2680,'Set up'!$A$2:$D$64,4,FALSE)</f>
        <v>120</v>
      </c>
      <c r="K2680" s="4">
        <f t="shared" si="801"/>
        <v>45473</v>
      </c>
      <c r="L2680" s="5">
        <f t="shared" si="802"/>
        <v>6</v>
      </c>
      <c r="M2680" s="5">
        <f t="shared" si="803"/>
        <v>2024</v>
      </c>
      <c r="N2680" s="12">
        <v>870</v>
      </c>
      <c r="O2680" s="6">
        <f t="shared" si="816"/>
        <v>-870</v>
      </c>
      <c r="P2680" s="6">
        <f t="shared" si="807"/>
        <v>0</v>
      </c>
      <c r="Q2680" s="7">
        <f t="shared" si="815"/>
        <v>4350531.4500000011</v>
      </c>
      <c r="R2680" s="44" t="str">
        <f>VLOOKUP(F2680,'Set up'!$A$2:$E$64,5,FALSE)</f>
        <v>Trsf</v>
      </c>
      <c r="S2680" s="1" t="s">
        <v>2927</v>
      </c>
    </row>
    <row r="2681" spans="1:19" ht="15" customHeight="1" x14ac:dyDescent="0.35">
      <c r="A2681" s="4">
        <v>45353</v>
      </c>
      <c r="B2681" s="5">
        <f t="shared" si="810"/>
        <v>3</v>
      </c>
      <c r="C2681" s="5">
        <f t="shared" si="811"/>
        <v>2024</v>
      </c>
      <c r="D2681" s="5" t="s">
        <v>2424</v>
      </c>
      <c r="E2681" s="5" t="str">
        <f>VLOOKUP(F2681,'Set up'!$A$2:$C$64,2,FALSE)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up'!$A$2:$C$64,3,FALSE)</f>
        <v>120</v>
      </c>
      <c r="J2681" s="5">
        <f>VLOOKUP(F2681,'Set up'!$A$2:$D$64,4,FALSE)</f>
        <v>120</v>
      </c>
      <c r="K2681" s="4">
        <f t="shared" si="801"/>
        <v>45473</v>
      </c>
      <c r="L2681" s="5">
        <f t="shared" si="802"/>
        <v>6</v>
      </c>
      <c r="M2681" s="5">
        <f t="shared" si="803"/>
        <v>2024</v>
      </c>
      <c r="N2681" s="12">
        <v>575</v>
      </c>
      <c r="O2681" s="6">
        <f t="shared" si="816"/>
        <v>-575</v>
      </c>
      <c r="P2681" s="6">
        <f t="shared" si="807"/>
        <v>0</v>
      </c>
      <c r="Q2681" s="7">
        <f t="shared" si="815"/>
        <v>4351106.4500000011</v>
      </c>
      <c r="R2681" s="44" t="str">
        <f>VLOOKUP(F2681,'Set up'!$A$2:$E$64,5,FALSE)</f>
        <v>Trsf</v>
      </c>
      <c r="S2681" s="1" t="s">
        <v>2927</v>
      </c>
    </row>
    <row r="2682" spans="1:19" ht="15" customHeight="1" x14ac:dyDescent="0.35">
      <c r="A2682" s="4">
        <v>45353</v>
      </c>
      <c r="B2682" s="5">
        <f t="shared" si="810"/>
        <v>3</v>
      </c>
      <c r="C2682" s="5">
        <f t="shared" si="811"/>
        <v>2024</v>
      </c>
      <c r="D2682" s="5" t="s">
        <v>2424</v>
      </c>
      <c r="E2682" s="5" t="str">
        <f>VLOOKUP(F2682,'Set up'!$A$2:$C$64,2,FALSE)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up'!$A$2:$C$64,3,FALSE)</f>
        <v>120</v>
      </c>
      <c r="J2682" s="5">
        <f>VLOOKUP(F2682,'Set up'!$A$2:$D$64,4,FALSE)</f>
        <v>120</v>
      </c>
      <c r="K2682" s="4">
        <f t="shared" si="801"/>
        <v>45473</v>
      </c>
      <c r="L2682" s="5">
        <f t="shared" si="802"/>
        <v>6</v>
      </c>
      <c r="M2682" s="5">
        <f t="shared" si="803"/>
        <v>2024</v>
      </c>
      <c r="N2682" s="12">
        <v>440</v>
      </c>
      <c r="O2682" s="6">
        <f t="shared" si="816"/>
        <v>-440</v>
      </c>
      <c r="P2682" s="6">
        <f t="shared" si="807"/>
        <v>0</v>
      </c>
      <c r="Q2682" s="7">
        <f t="shared" si="815"/>
        <v>4351546.4500000011</v>
      </c>
      <c r="R2682" s="44" t="str">
        <f>VLOOKUP(F2682,'Set up'!$A$2:$E$64,5,FALSE)</f>
        <v>Trsf</v>
      </c>
      <c r="S2682" s="1" t="s">
        <v>2927</v>
      </c>
    </row>
    <row r="2683" spans="1:19" ht="15" customHeight="1" x14ac:dyDescent="0.35">
      <c r="A2683" s="4">
        <v>45353</v>
      </c>
      <c r="B2683" s="5">
        <f t="shared" si="810"/>
        <v>3</v>
      </c>
      <c r="C2683" s="5">
        <f t="shared" si="811"/>
        <v>2024</v>
      </c>
      <c r="D2683" s="5" t="s">
        <v>2424</v>
      </c>
      <c r="E2683" s="5" t="str">
        <f>VLOOKUP(F2683,'Set up'!$A$2:$C$64,2,FALSE)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up'!$A$2:$C$64,3,FALSE)</f>
        <v>120</v>
      </c>
      <c r="J2683" s="5">
        <f>VLOOKUP(F2683,'Set up'!$A$2:$D$64,4,FALSE)</f>
        <v>120</v>
      </c>
      <c r="K2683" s="4">
        <f t="shared" si="801"/>
        <v>45473</v>
      </c>
      <c r="L2683" s="5">
        <f t="shared" si="802"/>
        <v>6</v>
      </c>
      <c r="M2683" s="5">
        <f t="shared" si="803"/>
        <v>2024</v>
      </c>
      <c r="N2683" s="12">
        <v>420</v>
      </c>
      <c r="O2683" s="6">
        <f t="shared" si="816"/>
        <v>-420</v>
      </c>
      <c r="P2683" s="6">
        <f t="shared" si="807"/>
        <v>0</v>
      </c>
      <c r="Q2683" s="7">
        <f t="shared" si="815"/>
        <v>4351966.4500000011</v>
      </c>
      <c r="R2683" s="44" t="str">
        <f>VLOOKUP(F2683,'Set up'!$A$2:$E$64,5,FALSE)</f>
        <v>Trsf</v>
      </c>
      <c r="S2683" s="1" t="s">
        <v>2927</v>
      </c>
    </row>
    <row r="2684" spans="1:19" ht="15" customHeight="1" x14ac:dyDescent="0.35">
      <c r="A2684" s="4">
        <v>45353</v>
      </c>
      <c r="B2684" s="5">
        <f t="shared" si="810"/>
        <v>3</v>
      </c>
      <c r="C2684" s="5">
        <f t="shared" si="811"/>
        <v>2024</v>
      </c>
      <c r="D2684" s="5" t="s">
        <v>2424</v>
      </c>
      <c r="E2684" s="5" t="str">
        <f>VLOOKUP(F2684,'Set up'!$A$2:$C$64,2,FALSE)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up'!$A$2:$C$64,3,FALSE)</f>
        <v>120</v>
      </c>
      <c r="J2684" s="5">
        <f>VLOOKUP(F2684,'Set up'!$A$2:$D$64,4,FALSE)</f>
        <v>120</v>
      </c>
      <c r="K2684" s="4">
        <f t="shared" si="801"/>
        <v>45473</v>
      </c>
      <c r="L2684" s="5">
        <f t="shared" si="802"/>
        <v>6</v>
      </c>
      <c r="M2684" s="5">
        <f t="shared" si="803"/>
        <v>2024</v>
      </c>
      <c r="N2684" s="12">
        <v>395</v>
      </c>
      <c r="O2684" s="6">
        <f t="shared" si="816"/>
        <v>-395</v>
      </c>
      <c r="P2684" s="6">
        <f t="shared" si="807"/>
        <v>0</v>
      </c>
      <c r="Q2684" s="7">
        <f t="shared" si="815"/>
        <v>4352361.4500000011</v>
      </c>
      <c r="R2684" s="44" t="str">
        <f>VLOOKUP(F2684,'Set up'!$A$2:$E$64,5,FALSE)</f>
        <v>Trsf</v>
      </c>
      <c r="S2684" s="1" t="s">
        <v>2927</v>
      </c>
    </row>
    <row r="2685" spans="1:19" ht="15" customHeight="1" x14ac:dyDescent="0.35">
      <c r="A2685" s="4">
        <v>45353</v>
      </c>
      <c r="B2685" s="5">
        <f t="shared" si="810"/>
        <v>3</v>
      </c>
      <c r="C2685" s="5">
        <f t="shared" si="811"/>
        <v>2024</v>
      </c>
      <c r="D2685" s="5" t="s">
        <v>2425</v>
      </c>
      <c r="E2685" s="5" t="str">
        <f>VLOOKUP(F2685,'Set up'!$A$2:$C$64,2,FALSE)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up'!$A$2:$C$64,3,FALSE)</f>
        <v>Cash</v>
      </c>
      <c r="J2685" s="5">
        <f>VLOOKUP(F2685,'Set up'!$A$2:$D$64,4,FALSE)</f>
        <v>0</v>
      </c>
      <c r="K2685" s="4">
        <f t="shared" si="801"/>
        <v>45353</v>
      </c>
      <c r="L2685" s="5">
        <f t="shared" si="802"/>
        <v>3</v>
      </c>
      <c r="M2685" s="5">
        <f t="shared" si="803"/>
        <v>2024</v>
      </c>
      <c r="N2685" s="12">
        <v>1279.8</v>
      </c>
      <c r="O2685" s="6">
        <f t="shared" ref="O2685" si="817">-N2685</f>
        <v>-1279.8</v>
      </c>
      <c r="P2685" s="6">
        <f t="shared" si="807"/>
        <v>0</v>
      </c>
      <c r="Q2685" s="7">
        <f t="shared" si="815"/>
        <v>4353641.2500000009</v>
      </c>
      <c r="R2685" s="44" t="str">
        <f>VLOOKUP(F2685,'Set up'!$A$2:$E$64,5,FALSE)</f>
        <v>Trsf</v>
      </c>
      <c r="S2685" s="1" t="s">
        <v>2459</v>
      </c>
    </row>
    <row r="2686" spans="1:19" ht="15" customHeight="1" x14ac:dyDescent="0.35">
      <c r="A2686" s="4">
        <v>45356</v>
      </c>
      <c r="B2686" s="5">
        <f t="shared" si="810"/>
        <v>3</v>
      </c>
      <c r="C2686" s="5">
        <f t="shared" si="811"/>
        <v>2024</v>
      </c>
      <c r="D2686" s="5" t="s">
        <v>2426</v>
      </c>
      <c r="E2686" s="5" t="str">
        <f>VLOOKUP(F2686,'Set up'!$A$2:$C$64,2,FALSE)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up'!$A$2:$C$64,3,FALSE)</f>
        <v>Cash</v>
      </c>
      <c r="J2686" s="5">
        <f>VLOOKUP(F2686,'Set up'!$A$2:$D$64,4,FALSE)</f>
        <v>0</v>
      </c>
      <c r="K2686" s="4">
        <f t="shared" si="801"/>
        <v>45356</v>
      </c>
      <c r="L2686" s="5">
        <f t="shared" si="802"/>
        <v>3</v>
      </c>
      <c r="M2686" s="5">
        <f t="shared" si="803"/>
        <v>2024</v>
      </c>
      <c r="N2686" s="12">
        <v>625</v>
      </c>
      <c r="O2686" s="6">
        <f>-N2686</f>
        <v>-625</v>
      </c>
      <c r="P2686" s="6">
        <f t="shared" si="807"/>
        <v>0</v>
      </c>
      <c r="Q2686" s="7">
        <f t="shared" si="815"/>
        <v>4354266.2500000009</v>
      </c>
      <c r="R2686" s="44" t="str">
        <f>VLOOKUP(F2686,'Set up'!$A$2:$E$64,5,FALSE)</f>
        <v>Trsf</v>
      </c>
      <c r="S2686" s="1" t="s">
        <v>2998</v>
      </c>
    </row>
    <row r="2687" spans="1:19" ht="15" customHeight="1" x14ac:dyDescent="0.35">
      <c r="A2687" s="4">
        <v>45356</v>
      </c>
      <c r="B2687" s="5">
        <f t="shared" si="810"/>
        <v>3</v>
      </c>
      <c r="C2687" s="5">
        <f t="shared" si="811"/>
        <v>2024</v>
      </c>
      <c r="D2687" s="5" t="s">
        <v>2427</v>
      </c>
      <c r="E2687" s="5" t="str">
        <f>VLOOKUP(F2687,'Set up'!$A$2:$C$64,2,FALSE)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up'!$A$2:$C$64,3,FALSE)</f>
        <v>Cash</v>
      </c>
      <c r="J2687" s="5">
        <f>VLOOKUP(F2687,'Set up'!$A$2:$D$64,4,FALSE)</f>
        <v>0</v>
      </c>
      <c r="K2687" s="4">
        <f t="shared" si="801"/>
        <v>45356</v>
      </c>
      <c r="L2687" s="5">
        <f t="shared" si="802"/>
        <v>3</v>
      </c>
      <c r="M2687" s="5">
        <f t="shared" si="803"/>
        <v>2024</v>
      </c>
      <c r="N2687" s="12">
        <v>16060</v>
      </c>
      <c r="O2687" s="6">
        <f>-6958.5-8000-1101.5</f>
        <v>-16060</v>
      </c>
      <c r="P2687" s="6">
        <f t="shared" si="807"/>
        <v>0</v>
      </c>
      <c r="Q2687" s="7">
        <f t="shared" si="815"/>
        <v>4370326.2500000009</v>
      </c>
      <c r="R2687" s="44" t="str">
        <f>VLOOKUP(F2687,'Set up'!$A$2:$E$64,5,FALSE)</f>
        <v>Trsf</v>
      </c>
      <c r="S2687" s="1" t="s">
        <v>2999</v>
      </c>
    </row>
    <row r="2688" spans="1:19" ht="15" customHeight="1" x14ac:dyDescent="0.35">
      <c r="A2688" s="4">
        <v>45356</v>
      </c>
      <c r="B2688" s="5">
        <f t="shared" si="810"/>
        <v>3</v>
      </c>
      <c r="C2688" s="5">
        <f t="shared" si="811"/>
        <v>2024</v>
      </c>
      <c r="D2688" s="5" t="s">
        <v>2427</v>
      </c>
      <c r="E2688" s="5" t="str">
        <f>VLOOKUP(F2688,'Set up'!$A$2:$C$64,2,FALSE)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up'!$A$2:$C$64,3,FALSE)</f>
        <v>Cash</v>
      </c>
      <c r="J2688" s="5">
        <f>VLOOKUP(F2688,'Set up'!$A$2:$D$64,4,FALSE)</f>
        <v>0</v>
      </c>
      <c r="K2688" s="4">
        <f t="shared" si="801"/>
        <v>45356</v>
      </c>
      <c r="L2688" s="5">
        <f t="shared" si="802"/>
        <v>3</v>
      </c>
      <c r="M2688" s="5">
        <f t="shared" si="803"/>
        <v>2024</v>
      </c>
      <c r="N2688" s="12">
        <v>3480</v>
      </c>
      <c r="O2688" s="6">
        <f>-N2688</f>
        <v>-3480</v>
      </c>
      <c r="P2688" s="6">
        <f t="shared" si="807"/>
        <v>0</v>
      </c>
      <c r="Q2688" s="7">
        <f t="shared" si="815"/>
        <v>4373806.2500000009</v>
      </c>
      <c r="R2688" s="44" t="str">
        <f>VLOOKUP(F2688,'Set up'!$A$2:$E$64,5,FALSE)</f>
        <v>Trsf</v>
      </c>
      <c r="S2688" s="1" t="s">
        <v>3000</v>
      </c>
    </row>
    <row r="2689" spans="1:21" ht="15" customHeight="1" x14ac:dyDescent="0.35">
      <c r="A2689" s="4">
        <v>45356</v>
      </c>
      <c r="B2689" s="5">
        <f t="shared" si="810"/>
        <v>3</v>
      </c>
      <c r="C2689" s="5">
        <f t="shared" si="811"/>
        <v>2024</v>
      </c>
      <c r="D2689" s="5" t="s">
        <v>2427</v>
      </c>
      <c r="E2689" s="5" t="str">
        <f>VLOOKUP(F2689,'Set up'!$A$2:$C$64,2,FALSE)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up'!$A$2:$C$64,3,FALSE)</f>
        <v>Cash</v>
      </c>
      <c r="J2689" s="5">
        <f>VLOOKUP(F2689,'Set up'!$A$2:$D$64,4,FALSE)</f>
        <v>0</v>
      </c>
      <c r="K2689" s="4">
        <f t="shared" si="801"/>
        <v>45356</v>
      </c>
      <c r="L2689" s="5">
        <f t="shared" si="802"/>
        <v>3</v>
      </c>
      <c r="M2689" s="5">
        <f t="shared" si="803"/>
        <v>2024</v>
      </c>
      <c r="N2689" s="12">
        <v>2146</v>
      </c>
      <c r="O2689" s="6">
        <f>-118.5-2027.5</f>
        <v>-2146</v>
      </c>
      <c r="P2689" s="6">
        <f t="shared" si="807"/>
        <v>0</v>
      </c>
      <c r="Q2689" s="7">
        <f t="shared" si="815"/>
        <v>4375952.2500000009</v>
      </c>
      <c r="R2689" s="44" t="str">
        <f>VLOOKUP(F2689,'Set up'!$A$2:$E$64,5,FALSE)</f>
        <v>Trsf</v>
      </c>
      <c r="S2689" s="1" t="s">
        <v>3001</v>
      </c>
    </row>
    <row r="2690" spans="1:21" ht="15" customHeight="1" x14ac:dyDescent="0.35">
      <c r="A2690" s="4">
        <v>45356</v>
      </c>
      <c r="B2690" s="5">
        <f t="shared" si="810"/>
        <v>3</v>
      </c>
      <c r="C2690" s="5">
        <f t="shared" si="811"/>
        <v>2024</v>
      </c>
      <c r="D2690" s="5" t="s">
        <v>2427</v>
      </c>
      <c r="E2690" s="5" t="str">
        <f>VLOOKUP(F2690,'Set up'!$A$2:$C$64,2,FALSE)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up'!$A$2:$C$64,3,FALSE)</f>
        <v>Cash</v>
      </c>
      <c r="J2690" s="5">
        <f>VLOOKUP(F2690,'Set up'!$A$2:$D$64,4,FALSE)</f>
        <v>0</v>
      </c>
      <c r="K2690" s="4">
        <f t="shared" si="801"/>
        <v>45356</v>
      </c>
      <c r="L2690" s="5">
        <f t="shared" si="802"/>
        <v>3</v>
      </c>
      <c r="M2690" s="5">
        <f t="shared" si="803"/>
        <v>2024</v>
      </c>
      <c r="N2690" s="12">
        <v>3510</v>
      </c>
      <c r="O2690" s="12">
        <f>-972.5-2537.5</f>
        <v>-3510</v>
      </c>
      <c r="P2690" s="6">
        <f t="shared" si="807"/>
        <v>0</v>
      </c>
      <c r="Q2690" s="7">
        <f t="shared" si="815"/>
        <v>4379462.2500000009</v>
      </c>
      <c r="R2690" s="44" t="str">
        <f>VLOOKUP(F2690,'Set up'!$A$2:$E$64,5,FALSE)</f>
        <v>Trsf</v>
      </c>
      <c r="S2690" s="1" t="s">
        <v>3002</v>
      </c>
    </row>
    <row r="2691" spans="1:21" ht="15" customHeight="1" x14ac:dyDescent="0.35">
      <c r="A2691" s="4">
        <v>45356</v>
      </c>
      <c r="B2691" s="5">
        <f t="shared" si="810"/>
        <v>3</v>
      </c>
      <c r="C2691" s="5">
        <f t="shared" si="811"/>
        <v>2024</v>
      </c>
      <c r="D2691" s="5" t="s">
        <v>2427</v>
      </c>
      <c r="E2691" s="5" t="str">
        <f>VLOOKUP(F2691,'Set up'!$A$2:$C$64,2,FALSE)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up'!$A$2:$C$64,3,FALSE)</f>
        <v>Cash</v>
      </c>
      <c r="J2691" s="5">
        <f>VLOOKUP(F2691,'Set up'!$A$2:$D$64,4,FALSE)</f>
        <v>0</v>
      </c>
      <c r="K2691" s="4">
        <f t="shared" ref="K2691:K2754" si="818">A2691+J2691</f>
        <v>45356</v>
      </c>
      <c r="L2691" s="5">
        <f t="shared" ref="L2691:L2754" si="819">MONTH(K2691)</f>
        <v>3</v>
      </c>
      <c r="M2691" s="5">
        <f t="shared" ref="M2691:M2754" si="820">YEAR(K2691)</f>
        <v>2024</v>
      </c>
      <c r="N2691" s="12">
        <v>380</v>
      </c>
      <c r="O2691" s="6">
        <f>-N2691</f>
        <v>-380</v>
      </c>
      <c r="P2691" s="6">
        <f t="shared" si="807"/>
        <v>0</v>
      </c>
      <c r="Q2691" s="7">
        <f t="shared" si="815"/>
        <v>4379842.2500000009</v>
      </c>
      <c r="R2691" s="44" t="str">
        <f>VLOOKUP(F2691,'Set up'!$A$2:$E$64,5,FALSE)</f>
        <v>Trsf</v>
      </c>
      <c r="S2691" s="1" t="s">
        <v>3003</v>
      </c>
    </row>
    <row r="2692" spans="1:21" ht="15" customHeight="1" x14ac:dyDescent="0.35">
      <c r="A2692" s="4">
        <v>45355</v>
      </c>
      <c r="B2692" s="5">
        <f t="shared" si="810"/>
        <v>3</v>
      </c>
      <c r="C2692" s="5">
        <f t="shared" si="811"/>
        <v>2024</v>
      </c>
      <c r="D2692" s="5" t="s">
        <v>2428</v>
      </c>
      <c r="E2692" s="5" t="str">
        <f>VLOOKUP(F2692,'Set up'!$A$2:$C$64,2,FALSE)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up'!$A$2:$C$64,3,FALSE)</f>
        <v>60</v>
      </c>
      <c r="J2692" s="5">
        <f>VLOOKUP(F2692,'Set up'!$A$2:$D$64,4,FALSE)</f>
        <v>60</v>
      </c>
      <c r="K2692" s="4">
        <f t="shared" si="818"/>
        <v>45415</v>
      </c>
      <c r="L2692" s="5">
        <f t="shared" si="819"/>
        <v>5</v>
      </c>
      <c r="M2692" s="5">
        <f t="shared" si="820"/>
        <v>2024</v>
      </c>
      <c r="N2692" s="12">
        <v>3212</v>
      </c>
      <c r="O2692" s="6">
        <f t="shared" ref="O2692" si="821">-N2692</f>
        <v>-3212</v>
      </c>
      <c r="P2692" s="6">
        <f t="shared" si="807"/>
        <v>0</v>
      </c>
      <c r="Q2692" s="7">
        <f t="shared" si="815"/>
        <v>4383054.2500000009</v>
      </c>
      <c r="R2692" s="44" t="str">
        <f>VLOOKUP(F2692,'Set up'!$A$2:$E$64,5,FALSE)</f>
        <v>Chq</v>
      </c>
      <c r="S2692" s="1" t="s">
        <v>2978</v>
      </c>
    </row>
    <row r="2693" spans="1:21" ht="15" customHeight="1" x14ac:dyDescent="0.35">
      <c r="A2693" s="4">
        <v>45356</v>
      </c>
      <c r="B2693" s="5">
        <f t="shared" si="810"/>
        <v>3</v>
      </c>
      <c r="C2693" s="5">
        <f t="shared" si="811"/>
        <v>2024</v>
      </c>
      <c r="D2693" s="5" t="s">
        <v>2429</v>
      </c>
      <c r="E2693" s="5" t="str">
        <f>VLOOKUP(F2693,'Set up'!$A$2:$C$64,2,FALSE)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up'!$A$2:$C$64,3,FALSE)</f>
        <v>Cash</v>
      </c>
      <c r="J2693" s="5">
        <f>VLOOKUP(F2693,'Set up'!$A$2:$D$64,4,FALSE)</f>
        <v>0</v>
      </c>
      <c r="K2693" s="4">
        <f t="shared" si="818"/>
        <v>45356</v>
      </c>
      <c r="L2693" s="5">
        <f t="shared" si="819"/>
        <v>3</v>
      </c>
      <c r="M2693" s="5">
        <f t="shared" si="820"/>
        <v>2024</v>
      </c>
      <c r="N2693" s="12">
        <v>1628</v>
      </c>
      <c r="O2693" s="6">
        <f t="shared" ref="O2693:O2694" si="822">-N2693</f>
        <v>-1628</v>
      </c>
      <c r="P2693" s="6">
        <f t="shared" si="807"/>
        <v>0</v>
      </c>
      <c r="Q2693" s="7">
        <f t="shared" si="815"/>
        <v>4384682.2500000009</v>
      </c>
      <c r="R2693" s="44" t="str">
        <f>VLOOKUP(F2693,'Set up'!$A$2:$E$64,5,FALSE)</f>
        <v>Cash</v>
      </c>
      <c r="S2693" s="1" t="s">
        <v>2495</v>
      </c>
    </row>
    <row r="2694" spans="1:21" ht="15" customHeight="1" x14ac:dyDescent="0.35">
      <c r="A2694" s="4">
        <v>45356</v>
      </c>
      <c r="B2694" s="5">
        <f t="shared" si="810"/>
        <v>3</v>
      </c>
      <c r="C2694" s="5">
        <f t="shared" si="811"/>
        <v>2024</v>
      </c>
      <c r="D2694" s="5" t="s">
        <v>2429</v>
      </c>
      <c r="E2694" s="5" t="str">
        <f>VLOOKUP(F2694,'Set up'!$A$2:$C$64,2,FALSE)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up'!$A$2:$C$64,3,FALSE)</f>
        <v>Cash</v>
      </c>
      <c r="J2694" s="5">
        <f>VLOOKUP(F2694,'Set up'!$A$2:$D$64,4,FALSE)</f>
        <v>0</v>
      </c>
      <c r="K2694" s="4">
        <f t="shared" si="818"/>
        <v>45356</v>
      </c>
      <c r="L2694" s="5">
        <f t="shared" si="819"/>
        <v>3</v>
      </c>
      <c r="M2694" s="5">
        <f t="shared" si="820"/>
        <v>2024</v>
      </c>
      <c r="N2694" s="12">
        <v>630</v>
      </c>
      <c r="O2694" s="6">
        <f t="shared" si="822"/>
        <v>-630</v>
      </c>
      <c r="P2694" s="6">
        <f t="shared" si="807"/>
        <v>0</v>
      </c>
      <c r="Q2694" s="7">
        <f t="shared" si="815"/>
        <v>4385312.2500000009</v>
      </c>
      <c r="R2694" s="44" t="str">
        <f>VLOOKUP(F2694,'Set up'!$A$2:$E$64,5,FALSE)</f>
        <v>Cash</v>
      </c>
      <c r="S2694" s="1" t="s">
        <v>2495</v>
      </c>
    </row>
    <row r="2695" spans="1:21" ht="15" customHeight="1" x14ac:dyDescent="0.35">
      <c r="A2695" s="4">
        <v>45356</v>
      </c>
      <c r="B2695" s="5">
        <f t="shared" si="810"/>
        <v>3</v>
      </c>
      <c r="C2695" s="5">
        <f t="shared" si="811"/>
        <v>2024</v>
      </c>
      <c r="D2695" s="5" t="s">
        <v>2430</v>
      </c>
      <c r="E2695" s="5" t="str">
        <f>VLOOKUP(F2695,'Set up'!$A$2:$C$64,2,FALSE)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up'!$A$2:$C$64,3,FALSE)</f>
        <v>Cash</v>
      </c>
      <c r="J2695" s="5">
        <f>VLOOKUP(F2695,'Set up'!$A$2:$D$64,4,FALSE)</f>
        <v>0</v>
      </c>
      <c r="K2695" s="4">
        <f t="shared" si="818"/>
        <v>45356</v>
      </c>
      <c r="L2695" s="5">
        <f t="shared" si="819"/>
        <v>3</v>
      </c>
      <c r="M2695" s="5">
        <f t="shared" si="820"/>
        <v>2024</v>
      </c>
      <c r="N2695" s="12">
        <v>1738</v>
      </c>
      <c r="O2695" s="12">
        <f>-1064-674</f>
        <v>-1738</v>
      </c>
      <c r="P2695" s="6">
        <f t="shared" si="807"/>
        <v>0</v>
      </c>
      <c r="Q2695" s="7">
        <f t="shared" si="815"/>
        <v>4387050.2500000009</v>
      </c>
      <c r="R2695" s="44" t="str">
        <f>VLOOKUP(F2695,'Set up'!$A$2:$E$64,5,FALSE)</f>
        <v>Trsf</v>
      </c>
      <c r="S2695" s="1" t="s">
        <v>3676</v>
      </c>
    </row>
    <row r="2696" spans="1:21" ht="15" customHeight="1" x14ac:dyDescent="0.35">
      <c r="A2696" s="4">
        <v>45356</v>
      </c>
      <c r="B2696" s="5">
        <f t="shared" si="810"/>
        <v>3</v>
      </c>
      <c r="C2696" s="5">
        <f t="shared" si="811"/>
        <v>2024</v>
      </c>
      <c r="D2696" s="5" t="s">
        <v>2430</v>
      </c>
      <c r="E2696" s="5" t="str">
        <f>VLOOKUP(F2696,'Set up'!$A$2:$C$64,2,FALSE)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up'!$A$2:$C$64,3,FALSE)</f>
        <v>Cash</v>
      </c>
      <c r="J2696" s="5">
        <f>VLOOKUP(F2696,'Set up'!$A$2:$D$64,4,FALSE)</f>
        <v>0</v>
      </c>
      <c r="K2696" s="4">
        <f t="shared" si="818"/>
        <v>45356</v>
      </c>
      <c r="L2696" s="5">
        <f t="shared" si="819"/>
        <v>3</v>
      </c>
      <c r="M2696" s="5">
        <f t="shared" si="820"/>
        <v>2024</v>
      </c>
      <c r="N2696" s="12">
        <v>110</v>
      </c>
      <c r="O2696" s="6">
        <f t="shared" ref="O2696" si="823">-N2696</f>
        <v>-110</v>
      </c>
      <c r="P2696" s="6">
        <f t="shared" si="807"/>
        <v>0</v>
      </c>
      <c r="Q2696" s="7">
        <f t="shared" si="815"/>
        <v>4387160.2500000009</v>
      </c>
      <c r="R2696" s="44" t="str">
        <f>VLOOKUP(F2696,'Set up'!$A$2:$E$64,5,FALSE)</f>
        <v>Trsf</v>
      </c>
      <c r="S2696" s="1" t="s">
        <v>3668</v>
      </c>
    </row>
    <row r="2697" spans="1:21" ht="15" customHeight="1" x14ac:dyDescent="0.35">
      <c r="A2697" s="4">
        <v>45358</v>
      </c>
      <c r="B2697" s="5">
        <f t="shared" si="810"/>
        <v>3</v>
      </c>
      <c r="C2697" s="5">
        <f t="shared" si="811"/>
        <v>2024</v>
      </c>
      <c r="D2697" s="5" t="s">
        <v>2431</v>
      </c>
      <c r="E2697" s="5" t="str">
        <f>VLOOKUP(F2697,'Set up'!$A$2:$C$64,2,FALSE)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up'!$A$2:$C$64,3,FALSE)</f>
        <v>Cash</v>
      </c>
      <c r="J2697" s="5">
        <f>VLOOKUP(F2697,'Set up'!$A$2:$D$64,4,FALSE)</f>
        <v>0</v>
      </c>
      <c r="K2697" s="4">
        <f t="shared" si="818"/>
        <v>45358</v>
      </c>
      <c r="L2697" s="5">
        <f t="shared" si="819"/>
        <v>3</v>
      </c>
      <c r="M2697" s="5">
        <f t="shared" si="820"/>
        <v>2024</v>
      </c>
      <c r="N2697" s="12">
        <v>1738</v>
      </c>
      <c r="O2697" s="6">
        <f t="shared" ref="O2697:O2699" si="824">-N2697</f>
        <v>-1738</v>
      </c>
      <c r="P2697" s="6">
        <f t="shared" si="807"/>
        <v>0</v>
      </c>
      <c r="Q2697" s="7">
        <f t="shared" si="815"/>
        <v>4388898.2500000009</v>
      </c>
      <c r="R2697" s="44" t="str">
        <f>VLOOKUP(F2697,'Set up'!$A$2:$E$64,5,FALSE)</f>
        <v>Trsf</v>
      </c>
      <c r="S2697" s="1" t="s">
        <v>2494</v>
      </c>
    </row>
    <row r="2698" spans="1:21" ht="15" customHeight="1" x14ac:dyDescent="0.35">
      <c r="A2698" s="4">
        <v>45358</v>
      </c>
      <c r="B2698" s="5">
        <f t="shared" si="810"/>
        <v>3</v>
      </c>
      <c r="C2698" s="5">
        <f t="shared" si="811"/>
        <v>2024</v>
      </c>
      <c r="D2698" s="5" t="s">
        <v>2431</v>
      </c>
      <c r="E2698" s="5" t="str">
        <f>VLOOKUP(F2698,'Set up'!$A$2:$C$64,2,FALSE)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up'!$A$2:$C$64,3,FALSE)</f>
        <v>Cash</v>
      </c>
      <c r="J2698" s="5">
        <f>VLOOKUP(F2698,'Set up'!$A$2:$D$64,4,FALSE)</f>
        <v>0</v>
      </c>
      <c r="K2698" s="4">
        <f t="shared" si="818"/>
        <v>45358</v>
      </c>
      <c r="L2698" s="5">
        <f t="shared" si="819"/>
        <v>3</v>
      </c>
      <c r="M2698" s="5">
        <f t="shared" si="820"/>
        <v>2024</v>
      </c>
      <c r="N2698" s="12">
        <v>110</v>
      </c>
      <c r="O2698" s="6">
        <f t="shared" si="824"/>
        <v>-110</v>
      </c>
      <c r="P2698" s="6">
        <f t="shared" si="807"/>
        <v>0</v>
      </c>
      <c r="Q2698" s="7">
        <f t="shared" si="815"/>
        <v>4389008.2500000009</v>
      </c>
      <c r="R2698" s="44" t="str">
        <f>VLOOKUP(F2698,'Set up'!$A$2:$E$64,5,FALSE)</f>
        <v>Trsf</v>
      </c>
      <c r="S2698" s="1" t="s">
        <v>2494</v>
      </c>
    </row>
    <row r="2699" spans="1:21" ht="15" customHeight="1" x14ac:dyDescent="0.35">
      <c r="A2699" s="4">
        <v>45358</v>
      </c>
      <c r="B2699" s="5">
        <f t="shared" si="810"/>
        <v>3</v>
      </c>
      <c r="C2699" s="5">
        <f t="shared" si="811"/>
        <v>2024</v>
      </c>
      <c r="D2699" s="5" t="s">
        <v>2431</v>
      </c>
      <c r="E2699" s="5" t="str">
        <f>VLOOKUP(F2699,'Set up'!$A$2:$C$64,2,FALSE)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up'!$A$2:$C$64,3,FALSE)</f>
        <v>Cash</v>
      </c>
      <c r="J2699" s="5">
        <f>VLOOKUP(F2699,'Set up'!$A$2:$D$64,4,FALSE)</f>
        <v>0</v>
      </c>
      <c r="K2699" s="4">
        <f t="shared" si="818"/>
        <v>45358</v>
      </c>
      <c r="L2699" s="5">
        <f t="shared" si="819"/>
        <v>3</v>
      </c>
      <c r="M2699" s="5">
        <f t="shared" si="820"/>
        <v>2024</v>
      </c>
      <c r="N2699" s="12">
        <v>125</v>
      </c>
      <c r="O2699" s="6">
        <f t="shared" si="824"/>
        <v>-125</v>
      </c>
      <c r="P2699" s="6">
        <f t="shared" si="807"/>
        <v>0</v>
      </c>
      <c r="Q2699" s="7">
        <f t="shared" si="815"/>
        <v>4389133.2500000009</v>
      </c>
      <c r="R2699" s="44" t="str">
        <f>VLOOKUP(F2699,'Set up'!$A$2:$E$64,5,FALSE)</f>
        <v>Trsf</v>
      </c>
      <c r="S2699" s="1" t="s">
        <v>2494</v>
      </c>
    </row>
    <row r="2700" spans="1:21" ht="15" customHeight="1" x14ac:dyDescent="0.35">
      <c r="A2700" s="4">
        <v>45363</v>
      </c>
      <c r="B2700" s="5">
        <f t="shared" si="810"/>
        <v>3</v>
      </c>
      <c r="C2700" s="5">
        <f t="shared" si="811"/>
        <v>2024</v>
      </c>
      <c r="D2700" s="5" t="s">
        <v>2432</v>
      </c>
      <c r="E2700" s="5" t="str">
        <f>VLOOKUP(F2700,'Set up'!$A$2:$C$64,2,FALSE)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up'!$A$2:$C$64,3,FALSE)</f>
        <v>45</v>
      </c>
      <c r="J2700" s="5">
        <f>VLOOKUP(F2700,'Set up'!$A$2:$D$64,4,FALSE)</f>
        <v>45</v>
      </c>
      <c r="K2700" s="4">
        <f t="shared" si="818"/>
        <v>45408</v>
      </c>
      <c r="L2700" s="5">
        <f t="shared" si="819"/>
        <v>4</v>
      </c>
      <c r="M2700" s="5">
        <f t="shared" si="820"/>
        <v>2024</v>
      </c>
      <c r="N2700" s="12">
        <v>1738</v>
      </c>
      <c r="O2700" s="6">
        <f t="shared" ref="O2700:O2707" si="825">-N2700</f>
        <v>-1738</v>
      </c>
      <c r="P2700" s="6">
        <f t="shared" si="807"/>
        <v>0</v>
      </c>
      <c r="Q2700" s="7">
        <f t="shared" si="815"/>
        <v>4390871.2500000009</v>
      </c>
      <c r="R2700" s="44" t="str">
        <f>VLOOKUP(F2700,'Set up'!$A$2:$E$64,5,FALSE)</f>
        <v>PD Chq</v>
      </c>
      <c r="S2700" s="1" t="s">
        <v>2829</v>
      </c>
      <c r="U2700" s="1" t="s">
        <v>3603</v>
      </c>
    </row>
    <row r="2701" spans="1:21" ht="15" customHeight="1" x14ac:dyDescent="0.35">
      <c r="A2701" s="4">
        <v>45363</v>
      </c>
      <c r="B2701" s="5">
        <f t="shared" si="810"/>
        <v>3</v>
      </c>
      <c r="C2701" s="5">
        <f t="shared" si="811"/>
        <v>2024</v>
      </c>
      <c r="D2701" s="5" t="s">
        <v>2432</v>
      </c>
      <c r="E2701" s="5" t="str">
        <f>VLOOKUP(F2701,'Set up'!$A$2:$C$64,2,FALSE)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up'!$A$2:$C$64,3,FALSE)</f>
        <v>45</v>
      </c>
      <c r="J2701" s="5">
        <f>VLOOKUP(F2701,'Set up'!$A$2:$D$64,4,FALSE)</f>
        <v>45</v>
      </c>
      <c r="K2701" s="4">
        <f t="shared" si="818"/>
        <v>45408</v>
      </c>
      <c r="L2701" s="5">
        <f t="shared" si="819"/>
        <v>4</v>
      </c>
      <c r="M2701" s="5">
        <f t="shared" si="820"/>
        <v>2024</v>
      </c>
      <c r="N2701" s="12">
        <v>220</v>
      </c>
      <c r="O2701" s="6">
        <f t="shared" si="825"/>
        <v>-220</v>
      </c>
      <c r="P2701" s="6">
        <f t="shared" si="807"/>
        <v>0</v>
      </c>
      <c r="Q2701" s="7">
        <f t="shared" si="815"/>
        <v>4391091.2500000009</v>
      </c>
      <c r="R2701" s="44" t="str">
        <f>VLOOKUP(F2701,'Set up'!$A$2:$E$64,5,FALSE)</f>
        <v>PD Chq</v>
      </c>
      <c r="S2701" s="1" t="s">
        <v>2829</v>
      </c>
      <c r="U2701" s="1" t="s">
        <v>3603</v>
      </c>
    </row>
    <row r="2702" spans="1:21" ht="15" customHeight="1" x14ac:dyDescent="0.35">
      <c r="A2702" s="4">
        <v>45363</v>
      </c>
      <c r="B2702" s="5">
        <f t="shared" si="810"/>
        <v>3</v>
      </c>
      <c r="C2702" s="5">
        <f t="shared" si="811"/>
        <v>2024</v>
      </c>
      <c r="D2702" s="5" t="s">
        <v>2432</v>
      </c>
      <c r="E2702" s="5" t="str">
        <f>VLOOKUP(F2702,'Set up'!$A$2:$C$64,2,FALSE)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up'!$A$2:$C$64,3,FALSE)</f>
        <v>45</v>
      </c>
      <c r="J2702" s="5">
        <f>VLOOKUP(F2702,'Set up'!$A$2:$D$64,4,FALSE)</f>
        <v>45</v>
      </c>
      <c r="K2702" s="4">
        <f t="shared" si="818"/>
        <v>45408</v>
      </c>
      <c r="L2702" s="5">
        <f t="shared" si="819"/>
        <v>4</v>
      </c>
      <c r="M2702" s="5">
        <f t="shared" si="820"/>
        <v>2024</v>
      </c>
      <c r="N2702" s="12">
        <v>60</v>
      </c>
      <c r="O2702" s="6">
        <f t="shared" si="825"/>
        <v>-60</v>
      </c>
      <c r="P2702" s="6">
        <f t="shared" si="807"/>
        <v>0</v>
      </c>
      <c r="Q2702" s="7">
        <f t="shared" si="815"/>
        <v>4391151.2500000009</v>
      </c>
      <c r="R2702" s="44" t="str">
        <f>VLOOKUP(F2702,'Set up'!$A$2:$E$64,5,FALSE)</f>
        <v>PD Chq</v>
      </c>
      <c r="S2702" s="1" t="s">
        <v>2829</v>
      </c>
      <c r="U2702" s="1" t="s">
        <v>3603</v>
      </c>
    </row>
    <row r="2703" spans="1:21" ht="15" customHeight="1" x14ac:dyDescent="0.35">
      <c r="A2703" s="4">
        <v>45364</v>
      </c>
      <c r="B2703" s="5">
        <f t="shared" si="810"/>
        <v>3</v>
      </c>
      <c r="C2703" s="5">
        <f t="shared" si="811"/>
        <v>2024</v>
      </c>
      <c r="D2703" s="5" t="s">
        <v>2433</v>
      </c>
      <c r="E2703" s="5" t="str">
        <f>VLOOKUP(F2703,'Set up'!$A$2:$C$64,2,FALSE)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up'!$A$2:$C$64,3,FALSE)</f>
        <v>120</v>
      </c>
      <c r="J2703" s="5">
        <f>VLOOKUP(F2703,'Set up'!$A$2:$D$64,4,FALSE)</f>
        <v>120</v>
      </c>
      <c r="K2703" s="4">
        <f t="shared" si="818"/>
        <v>45484</v>
      </c>
      <c r="L2703" s="5">
        <f t="shared" si="819"/>
        <v>7</v>
      </c>
      <c r="M2703" s="5">
        <f t="shared" si="820"/>
        <v>2024</v>
      </c>
      <c r="N2703" s="12">
        <v>12848</v>
      </c>
      <c r="O2703" s="6">
        <f t="shared" si="825"/>
        <v>-12848</v>
      </c>
      <c r="P2703" s="6">
        <f t="shared" si="807"/>
        <v>0</v>
      </c>
      <c r="Q2703" s="7">
        <f t="shared" si="815"/>
        <v>4403999.2500000009</v>
      </c>
      <c r="R2703" s="44" t="str">
        <f>VLOOKUP(F2703,'Set up'!$A$2:$E$64,5,FALSE)</f>
        <v>Trsf</v>
      </c>
      <c r="S2703" s="1" t="s">
        <v>2927</v>
      </c>
    </row>
    <row r="2704" spans="1:21" ht="15" customHeight="1" x14ac:dyDescent="0.35">
      <c r="A2704" s="4">
        <v>45364</v>
      </c>
      <c r="B2704" s="5">
        <f t="shared" si="810"/>
        <v>3</v>
      </c>
      <c r="C2704" s="5">
        <f t="shared" si="811"/>
        <v>2024</v>
      </c>
      <c r="D2704" s="5" t="s">
        <v>2433</v>
      </c>
      <c r="E2704" s="5" t="str">
        <f>VLOOKUP(F2704,'Set up'!$A$2:$C$64,2,FALSE)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up'!$A$2:$C$64,3,FALSE)</f>
        <v>120</v>
      </c>
      <c r="J2704" s="5">
        <f>VLOOKUP(F2704,'Set up'!$A$2:$D$64,4,FALSE)</f>
        <v>120</v>
      </c>
      <c r="K2704" s="4">
        <f t="shared" si="818"/>
        <v>45484</v>
      </c>
      <c r="L2704" s="5">
        <f t="shared" si="819"/>
        <v>7</v>
      </c>
      <c r="M2704" s="5">
        <f t="shared" si="820"/>
        <v>2024</v>
      </c>
      <c r="N2704" s="12">
        <v>1073</v>
      </c>
      <c r="O2704" s="6">
        <f t="shared" si="825"/>
        <v>-1073</v>
      </c>
      <c r="P2704" s="6">
        <f t="shared" si="807"/>
        <v>0</v>
      </c>
      <c r="Q2704" s="7">
        <f t="shared" si="815"/>
        <v>4405072.2500000009</v>
      </c>
      <c r="R2704" s="44" t="str">
        <f>VLOOKUP(F2704,'Set up'!$A$2:$E$64,5,FALSE)</f>
        <v>Trsf</v>
      </c>
      <c r="S2704" s="1" t="s">
        <v>2927</v>
      </c>
    </row>
    <row r="2705" spans="1:19" ht="15" customHeight="1" x14ac:dyDescent="0.35">
      <c r="A2705" s="4">
        <v>45364</v>
      </c>
      <c r="B2705" s="5">
        <f t="shared" si="810"/>
        <v>3</v>
      </c>
      <c r="C2705" s="5">
        <f t="shared" si="811"/>
        <v>2024</v>
      </c>
      <c r="D2705" s="5" t="s">
        <v>2433</v>
      </c>
      <c r="E2705" s="5" t="str">
        <f>VLOOKUP(F2705,'Set up'!$A$2:$C$64,2,FALSE)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up'!$A$2:$C$64,3,FALSE)</f>
        <v>120</v>
      </c>
      <c r="J2705" s="5">
        <f>VLOOKUP(F2705,'Set up'!$A$2:$D$64,4,FALSE)</f>
        <v>120</v>
      </c>
      <c r="K2705" s="4">
        <f t="shared" si="818"/>
        <v>45484</v>
      </c>
      <c r="L2705" s="5">
        <f t="shared" si="819"/>
        <v>7</v>
      </c>
      <c r="M2705" s="5">
        <f t="shared" si="820"/>
        <v>2024</v>
      </c>
      <c r="N2705" s="12">
        <v>287.5</v>
      </c>
      <c r="O2705" s="6">
        <f t="shared" si="825"/>
        <v>-287.5</v>
      </c>
      <c r="P2705" s="6">
        <f t="shared" si="807"/>
        <v>0</v>
      </c>
      <c r="Q2705" s="7">
        <f t="shared" si="815"/>
        <v>4405359.7500000009</v>
      </c>
      <c r="R2705" s="44" t="str">
        <f>VLOOKUP(F2705,'Set up'!$A$2:$E$64,5,FALSE)</f>
        <v>Trsf</v>
      </c>
      <c r="S2705" s="1" t="s">
        <v>2927</v>
      </c>
    </row>
    <row r="2706" spans="1:19" ht="15" customHeight="1" x14ac:dyDescent="0.35">
      <c r="A2706" s="4">
        <v>45364</v>
      </c>
      <c r="B2706" s="5">
        <f t="shared" si="810"/>
        <v>3</v>
      </c>
      <c r="C2706" s="5">
        <f t="shared" si="811"/>
        <v>2024</v>
      </c>
      <c r="D2706" s="5" t="s">
        <v>2433</v>
      </c>
      <c r="E2706" s="5" t="str">
        <f>VLOOKUP(F2706,'Set up'!$A$2:$C$64,2,FALSE)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up'!$A$2:$C$64,3,FALSE)</f>
        <v>120</v>
      </c>
      <c r="J2706" s="5">
        <f>VLOOKUP(F2706,'Set up'!$A$2:$D$64,4,FALSE)</f>
        <v>120</v>
      </c>
      <c r="K2706" s="4">
        <f t="shared" si="818"/>
        <v>45484</v>
      </c>
      <c r="L2706" s="5">
        <f t="shared" si="819"/>
        <v>7</v>
      </c>
      <c r="M2706" s="5">
        <f t="shared" si="820"/>
        <v>2024</v>
      </c>
      <c r="N2706" s="12">
        <v>440</v>
      </c>
      <c r="O2706" s="6">
        <f t="shared" si="825"/>
        <v>-440</v>
      </c>
      <c r="P2706" s="6">
        <f t="shared" si="807"/>
        <v>0</v>
      </c>
      <c r="Q2706" s="7">
        <f t="shared" si="815"/>
        <v>4405799.7500000009</v>
      </c>
      <c r="R2706" s="44" t="str">
        <f>VLOOKUP(F2706,'Set up'!$A$2:$E$64,5,FALSE)</f>
        <v>Trsf</v>
      </c>
      <c r="S2706" s="1" t="s">
        <v>2927</v>
      </c>
    </row>
    <row r="2707" spans="1:19" ht="15" customHeight="1" x14ac:dyDescent="0.35">
      <c r="A2707" s="4">
        <v>45364</v>
      </c>
      <c r="B2707" s="5">
        <f t="shared" si="810"/>
        <v>3</v>
      </c>
      <c r="C2707" s="5">
        <f t="shared" si="811"/>
        <v>2024</v>
      </c>
      <c r="D2707" s="5" t="s">
        <v>2433</v>
      </c>
      <c r="E2707" s="5" t="str">
        <f>VLOOKUP(F2707,'Set up'!$A$2:$C$64,2,FALSE)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up'!$A$2:$C$64,3,FALSE)</f>
        <v>120</v>
      </c>
      <c r="J2707" s="5">
        <f>VLOOKUP(F2707,'Set up'!$A$2:$D$64,4,FALSE)</f>
        <v>120</v>
      </c>
      <c r="K2707" s="4">
        <f t="shared" si="818"/>
        <v>45484</v>
      </c>
      <c r="L2707" s="5">
        <f t="shared" si="819"/>
        <v>7</v>
      </c>
      <c r="M2707" s="5">
        <f t="shared" si="820"/>
        <v>2024</v>
      </c>
      <c r="N2707" s="12">
        <v>420</v>
      </c>
      <c r="O2707" s="6">
        <f t="shared" si="825"/>
        <v>-420</v>
      </c>
      <c r="P2707" s="6">
        <f t="shared" si="807"/>
        <v>0</v>
      </c>
      <c r="Q2707" s="7">
        <f t="shared" si="815"/>
        <v>4406219.7500000009</v>
      </c>
      <c r="R2707" s="44" t="str">
        <f>VLOOKUP(F2707,'Set up'!$A$2:$E$64,5,FALSE)</f>
        <v>Trsf</v>
      </c>
      <c r="S2707" s="1" t="s">
        <v>2927</v>
      </c>
    </row>
    <row r="2708" spans="1:19" ht="15" customHeight="1" x14ac:dyDescent="0.35">
      <c r="A2708" s="4">
        <v>45364</v>
      </c>
      <c r="B2708" s="5">
        <f t="shared" si="810"/>
        <v>3</v>
      </c>
      <c r="C2708" s="5">
        <f t="shared" si="811"/>
        <v>2024</v>
      </c>
      <c r="D2708" s="5" t="s">
        <v>2435</v>
      </c>
      <c r="E2708" s="5" t="str">
        <f>VLOOKUP(F2708,'Set up'!$A$2:$C$64,2,FALSE)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up'!$A$2:$C$64,3,FALSE)</f>
        <v>Cash</v>
      </c>
      <c r="J2708" s="5">
        <f>VLOOKUP(F2708,'Set up'!$A$2:$D$64,4,FALSE)</f>
        <v>0</v>
      </c>
      <c r="K2708" s="4">
        <f t="shared" si="818"/>
        <v>45364</v>
      </c>
      <c r="L2708" s="5">
        <f t="shared" si="819"/>
        <v>3</v>
      </c>
      <c r="M2708" s="5">
        <f t="shared" si="820"/>
        <v>2024</v>
      </c>
      <c r="N2708" s="12">
        <v>625</v>
      </c>
      <c r="O2708" s="6">
        <f>-N2708</f>
        <v>-625</v>
      </c>
      <c r="P2708" s="6">
        <f t="shared" si="807"/>
        <v>0</v>
      </c>
      <c r="Q2708" s="7">
        <f t="shared" si="815"/>
        <v>4406844.7500000009</v>
      </c>
      <c r="R2708" s="44" t="str">
        <f>VLOOKUP(F2708,'Set up'!$A$2:$E$64,5,FALSE)</f>
        <v>Trsf</v>
      </c>
      <c r="S2708" s="1" t="s">
        <v>3004</v>
      </c>
    </row>
    <row r="2709" spans="1:19" ht="15" customHeight="1" x14ac:dyDescent="0.35">
      <c r="A2709" s="4">
        <v>45364</v>
      </c>
      <c r="B2709" s="5">
        <f t="shared" si="810"/>
        <v>3</v>
      </c>
      <c r="C2709" s="5">
        <f t="shared" si="811"/>
        <v>2024</v>
      </c>
      <c r="D2709" s="5" t="s">
        <v>2436</v>
      </c>
      <c r="E2709" s="5" t="str">
        <f>VLOOKUP(F2709,'Set up'!$A$2:$C$64,2,FALSE)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up'!$A$2:$C$64,3,FALSE)</f>
        <v>Cash</v>
      </c>
      <c r="J2709" s="5">
        <f>VLOOKUP(F2709,'Set up'!$A$2:$D$64,4,FALSE)</f>
        <v>0</v>
      </c>
      <c r="K2709" s="4">
        <f t="shared" si="818"/>
        <v>45364</v>
      </c>
      <c r="L2709" s="5">
        <f t="shared" si="819"/>
        <v>3</v>
      </c>
      <c r="M2709" s="5">
        <f t="shared" si="820"/>
        <v>2024</v>
      </c>
      <c r="N2709" s="12">
        <v>16060</v>
      </c>
      <c r="O2709" s="12">
        <f>-3257.5-11300-1502.5</f>
        <v>-16060</v>
      </c>
      <c r="P2709" s="6">
        <f t="shared" ref="P2709:P2772" si="826">SUM(N2709+O2709)</f>
        <v>0</v>
      </c>
      <c r="Q2709" s="7">
        <f t="shared" si="815"/>
        <v>4422904.7500000009</v>
      </c>
      <c r="R2709" s="44" t="str">
        <f>VLOOKUP(F2709,'Set up'!$A$2:$E$64,5,FALSE)</f>
        <v>Trsf</v>
      </c>
      <c r="S2709" s="1" t="s">
        <v>3005</v>
      </c>
    </row>
    <row r="2710" spans="1:19" ht="15" customHeight="1" x14ac:dyDescent="0.35">
      <c r="A2710" s="4">
        <v>45364</v>
      </c>
      <c r="B2710" s="5">
        <f t="shared" si="810"/>
        <v>3</v>
      </c>
      <c r="C2710" s="5">
        <f t="shared" si="811"/>
        <v>2024</v>
      </c>
      <c r="D2710" s="5" t="s">
        <v>2436</v>
      </c>
      <c r="E2710" s="5" t="str">
        <f>VLOOKUP(F2710,'Set up'!$A$2:$C$64,2,FALSE)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up'!$A$2:$C$64,3,FALSE)</f>
        <v>Cash</v>
      </c>
      <c r="J2710" s="5">
        <f>VLOOKUP(F2710,'Set up'!$A$2:$D$64,4,FALSE)</f>
        <v>0</v>
      </c>
      <c r="K2710" s="4">
        <f t="shared" si="818"/>
        <v>45364</v>
      </c>
      <c r="L2710" s="5">
        <f t="shared" si="819"/>
        <v>3</v>
      </c>
      <c r="M2710" s="5">
        <f t="shared" si="820"/>
        <v>2024</v>
      </c>
      <c r="N2710" s="12">
        <v>5220</v>
      </c>
      <c r="O2710" s="6">
        <f>-N2710</f>
        <v>-5220</v>
      </c>
      <c r="P2710" s="6">
        <f t="shared" si="826"/>
        <v>0</v>
      </c>
      <c r="Q2710" s="7">
        <f t="shared" si="815"/>
        <v>4428124.7500000009</v>
      </c>
      <c r="R2710" s="44" t="str">
        <f>VLOOKUP(F2710,'Set up'!$A$2:$E$64,5,FALSE)</f>
        <v>Trsf</v>
      </c>
      <c r="S2710" s="1" t="s">
        <v>3066</v>
      </c>
    </row>
    <row r="2711" spans="1:19" ht="15" customHeight="1" x14ac:dyDescent="0.35">
      <c r="A2711" s="4">
        <v>45364</v>
      </c>
      <c r="B2711" s="5">
        <f t="shared" si="810"/>
        <v>3</v>
      </c>
      <c r="C2711" s="5">
        <f t="shared" si="811"/>
        <v>2024</v>
      </c>
      <c r="D2711" s="5" t="s">
        <v>2436</v>
      </c>
      <c r="E2711" s="5" t="str">
        <f>VLOOKUP(F2711,'Set up'!$A$2:$C$64,2,FALSE)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up'!$A$2:$C$64,3,FALSE)</f>
        <v>Cash</v>
      </c>
      <c r="J2711" s="5">
        <f>VLOOKUP(F2711,'Set up'!$A$2:$D$64,4,FALSE)</f>
        <v>0</v>
      </c>
      <c r="K2711" s="4">
        <f t="shared" si="818"/>
        <v>45364</v>
      </c>
      <c r="L2711" s="5">
        <f t="shared" si="819"/>
        <v>3</v>
      </c>
      <c r="M2711" s="5">
        <f t="shared" si="820"/>
        <v>2024</v>
      </c>
      <c r="N2711" s="12">
        <v>3510</v>
      </c>
      <c r="O2711" s="6">
        <f>-N2711</f>
        <v>-3510</v>
      </c>
      <c r="P2711" s="6">
        <f t="shared" si="826"/>
        <v>0</v>
      </c>
      <c r="Q2711" s="7">
        <f t="shared" si="815"/>
        <v>4431634.7500000009</v>
      </c>
      <c r="R2711" s="44" t="str">
        <f>VLOOKUP(F2711,'Set up'!$A$2:$E$64,5,FALSE)</f>
        <v>Trsf</v>
      </c>
      <c r="S2711" s="1" t="s">
        <v>3068</v>
      </c>
    </row>
    <row r="2712" spans="1:19" ht="15" customHeight="1" x14ac:dyDescent="0.35">
      <c r="A2712" s="4">
        <v>45364</v>
      </c>
      <c r="B2712" s="5">
        <f t="shared" si="810"/>
        <v>3</v>
      </c>
      <c r="C2712" s="5">
        <f t="shared" si="811"/>
        <v>2024</v>
      </c>
      <c r="D2712" s="5" t="s">
        <v>2436</v>
      </c>
      <c r="E2712" s="5" t="str">
        <f>VLOOKUP(F2712,'Set up'!$A$2:$C$64,2,FALSE)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up'!$A$2:$C$64,3,FALSE)</f>
        <v>Cash</v>
      </c>
      <c r="J2712" s="5">
        <f>VLOOKUP(F2712,'Set up'!$A$2:$D$64,4,FALSE)</f>
        <v>0</v>
      </c>
      <c r="K2712" s="4">
        <f t="shared" si="818"/>
        <v>45364</v>
      </c>
      <c r="L2712" s="5">
        <f t="shared" si="819"/>
        <v>3</v>
      </c>
      <c r="M2712" s="5">
        <f t="shared" si="820"/>
        <v>2024</v>
      </c>
      <c r="N2712" s="12">
        <v>1000</v>
      </c>
      <c r="O2712" s="6">
        <f>-N2712</f>
        <v>-1000</v>
      </c>
      <c r="P2712" s="6">
        <f t="shared" si="826"/>
        <v>0</v>
      </c>
      <c r="Q2712" s="7">
        <f t="shared" si="815"/>
        <v>4432634.7500000009</v>
      </c>
      <c r="R2712" s="44" t="str">
        <f>VLOOKUP(F2712,'Set up'!$A$2:$E$64,5,FALSE)</f>
        <v>Trsf</v>
      </c>
      <c r="S2712" s="1" t="s">
        <v>3069</v>
      </c>
    </row>
    <row r="2713" spans="1:19" ht="15" customHeight="1" x14ac:dyDescent="0.35">
      <c r="A2713" s="4">
        <v>45364</v>
      </c>
      <c r="B2713" s="5">
        <f t="shared" si="810"/>
        <v>3</v>
      </c>
      <c r="C2713" s="5">
        <f t="shared" si="811"/>
        <v>2024</v>
      </c>
      <c r="D2713" s="5" t="s">
        <v>2436</v>
      </c>
      <c r="E2713" s="5" t="str">
        <f>VLOOKUP(F2713,'Set up'!$A$2:$C$64,2,FALSE)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up'!$A$2:$C$64,3,FALSE)</f>
        <v>Cash</v>
      </c>
      <c r="J2713" s="5">
        <f>VLOOKUP(F2713,'Set up'!$A$2:$D$64,4,FALSE)</f>
        <v>0</v>
      </c>
      <c r="K2713" s="4">
        <f t="shared" si="818"/>
        <v>45364</v>
      </c>
      <c r="L2713" s="5">
        <f t="shared" si="819"/>
        <v>3</v>
      </c>
      <c r="M2713" s="5">
        <f t="shared" si="820"/>
        <v>2024</v>
      </c>
      <c r="N2713" s="12">
        <v>360</v>
      </c>
      <c r="O2713" s="6">
        <f>-N2713</f>
        <v>-360</v>
      </c>
      <c r="P2713" s="6">
        <f t="shared" si="826"/>
        <v>0</v>
      </c>
      <c r="Q2713" s="7">
        <f t="shared" si="815"/>
        <v>4432994.7500000009</v>
      </c>
      <c r="R2713" s="44" t="str">
        <f>VLOOKUP(F2713,'Set up'!$A$2:$E$64,5,FALSE)</f>
        <v>Trsf</v>
      </c>
      <c r="S2713" s="1" t="s">
        <v>3070</v>
      </c>
    </row>
    <row r="2714" spans="1:19" ht="15" customHeight="1" x14ac:dyDescent="0.35">
      <c r="A2714" s="4">
        <v>45364</v>
      </c>
      <c r="B2714" s="5">
        <f t="shared" si="810"/>
        <v>3</v>
      </c>
      <c r="C2714" s="5">
        <f t="shared" si="811"/>
        <v>2024</v>
      </c>
      <c r="D2714" s="5" t="s">
        <v>2436</v>
      </c>
      <c r="E2714" s="5" t="str">
        <f>VLOOKUP(F2714,'Set up'!$A$2:$C$64,2,FALSE)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up'!$A$2:$C$64,3,FALSE)</f>
        <v>Cash</v>
      </c>
      <c r="J2714" s="5">
        <f>VLOOKUP(F2714,'Set up'!$A$2:$D$64,4,FALSE)</f>
        <v>0</v>
      </c>
      <c r="K2714" s="4">
        <f t="shared" si="818"/>
        <v>45364</v>
      </c>
      <c r="L2714" s="5">
        <f t="shared" si="819"/>
        <v>3</v>
      </c>
      <c r="M2714" s="5">
        <f t="shared" si="820"/>
        <v>2024</v>
      </c>
      <c r="N2714" s="12">
        <v>380</v>
      </c>
      <c r="O2714" s="6">
        <f>-N2714</f>
        <v>-380</v>
      </c>
      <c r="P2714" s="6">
        <f t="shared" si="826"/>
        <v>0</v>
      </c>
      <c r="Q2714" s="7">
        <f t="shared" si="815"/>
        <v>4433374.7500000009</v>
      </c>
      <c r="R2714" s="44" t="str">
        <f>VLOOKUP(F2714,'Set up'!$A$2:$E$64,5,FALSE)</f>
        <v>Trsf</v>
      </c>
      <c r="S2714" s="1" t="s">
        <v>3067</v>
      </c>
    </row>
    <row r="2715" spans="1:19" ht="15" customHeight="1" x14ac:dyDescent="0.35">
      <c r="A2715" s="4">
        <v>45367</v>
      </c>
      <c r="B2715" s="5">
        <f t="shared" si="810"/>
        <v>3</v>
      </c>
      <c r="C2715" s="5">
        <f t="shared" si="811"/>
        <v>2024</v>
      </c>
      <c r="D2715" s="5" t="s">
        <v>2438</v>
      </c>
      <c r="E2715" s="5" t="str">
        <f>VLOOKUP(F2715,'Set up'!$A$2:$C$64,2,FALSE)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up'!$A$2:$C$64,3,FALSE)</f>
        <v>Cash</v>
      </c>
      <c r="J2715" s="5">
        <f>VLOOKUP(F2715,'Set up'!$A$2:$D$64,4,FALSE)</f>
        <v>0</v>
      </c>
      <c r="K2715" s="4">
        <f t="shared" si="818"/>
        <v>45367</v>
      </c>
      <c r="L2715" s="5">
        <f t="shared" si="819"/>
        <v>3</v>
      </c>
      <c r="M2715" s="5">
        <f t="shared" si="820"/>
        <v>2024</v>
      </c>
      <c r="N2715" s="12">
        <v>3212</v>
      </c>
      <c r="O2715" s="6">
        <f t="shared" ref="O2715:O2717" si="827">-N2715</f>
        <v>-3212</v>
      </c>
      <c r="P2715" s="6">
        <f t="shared" si="826"/>
        <v>0</v>
      </c>
      <c r="Q2715" s="7">
        <f t="shared" si="815"/>
        <v>4436586.7500000009</v>
      </c>
      <c r="R2715" s="44" t="str">
        <f>VLOOKUP(F2715,'Set up'!$A$2:$E$64,5,FALSE)</f>
        <v>Cash</v>
      </c>
      <c r="S2715" s="1" t="s">
        <v>2502</v>
      </c>
    </row>
    <row r="2716" spans="1:19" ht="15" customHeight="1" x14ac:dyDescent="0.35">
      <c r="A2716" s="4">
        <v>45367</v>
      </c>
      <c r="B2716" s="5">
        <f t="shared" si="810"/>
        <v>3</v>
      </c>
      <c r="C2716" s="5">
        <f t="shared" si="811"/>
        <v>2024</v>
      </c>
      <c r="D2716" s="5" t="s">
        <v>2438</v>
      </c>
      <c r="E2716" s="5" t="str">
        <f>VLOOKUP(F2716,'Set up'!$A$2:$C$64,2,FALSE)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up'!$A$2:$C$64,3,FALSE)</f>
        <v>Cash</v>
      </c>
      <c r="J2716" s="5">
        <f>VLOOKUP(F2716,'Set up'!$A$2:$D$64,4,FALSE)</f>
        <v>0</v>
      </c>
      <c r="K2716" s="4">
        <f t="shared" si="818"/>
        <v>45367</v>
      </c>
      <c r="L2716" s="5">
        <f t="shared" si="819"/>
        <v>3</v>
      </c>
      <c r="M2716" s="5">
        <f t="shared" si="820"/>
        <v>2024</v>
      </c>
      <c r="N2716" s="12">
        <v>828</v>
      </c>
      <c r="O2716" s="6">
        <f t="shared" si="827"/>
        <v>-828</v>
      </c>
      <c r="P2716" s="6">
        <f t="shared" si="826"/>
        <v>0</v>
      </c>
      <c r="Q2716" s="7">
        <f t="shared" si="815"/>
        <v>4437414.7500000009</v>
      </c>
      <c r="R2716" s="44" t="str">
        <f>VLOOKUP(F2716,'Set up'!$A$2:$E$64,5,FALSE)</f>
        <v>Cash</v>
      </c>
      <c r="S2716" s="1" t="s">
        <v>2502</v>
      </c>
    </row>
    <row r="2717" spans="1:19" ht="15" customHeight="1" x14ac:dyDescent="0.35">
      <c r="A2717" s="4">
        <v>45367</v>
      </c>
      <c r="B2717" s="5">
        <f t="shared" si="810"/>
        <v>3</v>
      </c>
      <c r="C2717" s="5">
        <f t="shared" si="811"/>
        <v>2024</v>
      </c>
      <c r="D2717" s="5" t="s">
        <v>2438</v>
      </c>
      <c r="E2717" s="5" t="str">
        <f>VLOOKUP(F2717,'Set up'!$A$2:$C$64,2,FALSE)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up'!$A$2:$C$64,3,FALSE)</f>
        <v>Cash</v>
      </c>
      <c r="J2717" s="5">
        <f>VLOOKUP(F2717,'Set up'!$A$2:$D$64,4,FALSE)</f>
        <v>0</v>
      </c>
      <c r="K2717" s="4">
        <f t="shared" si="818"/>
        <v>45367</v>
      </c>
      <c r="L2717" s="5">
        <f t="shared" si="819"/>
        <v>3</v>
      </c>
      <c r="M2717" s="5">
        <f t="shared" si="820"/>
        <v>2024</v>
      </c>
      <c r="N2717" s="12">
        <v>567.6</v>
      </c>
      <c r="O2717" s="6">
        <f t="shared" si="827"/>
        <v>-567.6</v>
      </c>
      <c r="P2717" s="6">
        <f t="shared" si="826"/>
        <v>0</v>
      </c>
      <c r="Q2717" s="7">
        <f t="shared" si="815"/>
        <v>4437982.3500000006</v>
      </c>
      <c r="R2717" s="44" t="str">
        <f>VLOOKUP(F2717,'Set up'!$A$2:$E$64,5,FALSE)</f>
        <v>Cash</v>
      </c>
      <c r="S2717" s="1" t="s">
        <v>2502</v>
      </c>
    </row>
    <row r="2718" spans="1:19" ht="15" customHeight="1" x14ac:dyDescent="0.35">
      <c r="A2718" s="4">
        <v>45367</v>
      </c>
      <c r="B2718" s="5">
        <f t="shared" si="810"/>
        <v>3</v>
      </c>
      <c r="C2718" s="5">
        <f t="shared" si="811"/>
        <v>2024</v>
      </c>
      <c r="D2718" s="5" t="s">
        <v>2438</v>
      </c>
      <c r="E2718" s="5" t="str">
        <f>VLOOKUP(F2718,'Set up'!$A$2:$C$64,2,FALSE)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up'!$A$2:$C$64,3,FALSE)</f>
        <v>Cash</v>
      </c>
      <c r="J2718" s="5">
        <f>VLOOKUP(F2718,'Set up'!$A$2:$D$64,4,FALSE)</f>
        <v>0</v>
      </c>
      <c r="K2718" s="4">
        <f t="shared" si="818"/>
        <v>45367</v>
      </c>
      <c r="L2718" s="5">
        <f t="shared" si="819"/>
        <v>3</v>
      </c>
      <c r="M2718" s="5">
        <f t="shared" si="820"/>
        <v>2024</v>
      </c>
      <c r="N2718" s="12">
        <v>110</v>
      </c>
      <c r="O2718" s="6">
        <f t="shared" ref="O2718:O2719" si="828">-N2718</f>
        <v>-110</v>
      </c>
      <c r="P2718" s="6">
        <f t="shared" si="826"/>
        <v>0</v>
      </c>
      <c r="Q2718" s="7">
        <f t="shared" si="815"/>
        <v>4438092.3500000006</v>
      </c>
      <c r="R2718" s="44" t="str">
        <f>VLOOKUP(F2718,'Set up'!$A$2:$E$64,5,FALSE)</f>
        <v>Cash</v>
      </c>
      <c r="S2718" s="1" t="s">
        <v>2502</v>
      </c>
    </row>
    <row r="2719" spans="1:19" ht="15" customHeight="1" x14ac:dyDescent="0.35">
      <c r="A2719" s="4">
        <v>45367</v>
      </c>
      <c r="B2719" s="5">
        <f t="shared" si="810"/>
        <v>3</v>
      </c>
      <c r="C2719" s="5">
        <f t="shared" si="811"/>
        <v>2024</v>
      </c>
      <c r="D2719" s="5" t="s">
        <v>2438</v>
      </c>
      <c r="E2719" s="5" t="str">
        <f>VLOOKUP(F2719,'Set up'!$A$2:$C$64,2,FALSE)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up'!$A$2:$C$64,3,FALSE)</f>
        <v>Cash</v>
      </c>
      <c r="J2719" s="5">
        <f>VLOOKUP(F2719,'Set up'!$A$2:$D$64,4,FALSE)</f>
        <v>0</v>
      </c>
      <c r="K2719" s="4">
        <f t="shared" si="818"/>
        <v>45367</v>
      </c>
      <c r="L2719" s="5">
        <f t="shared" si="819"/>
        <v>3</v>
      </c>
      <c r="M2719" s="5">
        <f t="shared" si="820"/>
        <v>2024</v>
      </c>
      <c r="N2719" s="12">
        <v>160</v>
      </c>
      <c r="O2719" s="6">
        <f t="shared" si="828"/>
        <v>-160</v>
      </c>
      <c r="P2719" s="6">
        <f t="shared" si="826"/>
        <v>0</v>
      </c>
      <c r="Q2719" s="7">
        <f t="shared" si="815"/>
        <v>4438252.3500000006</v>
      </c>
      <c r="R2719" s="44" t="str">
        <f>VLOOKUP(F2719,'Set up'!$A$2:$E$64,5,FALSE)</f>
        <v>Cash</v>
      </c>
      <c r="S2719" s="1" t="s">
        <v>2502</v>
      </c>
    </row>
    <row r="2720" spans="1:19" ht="15" customHeight="1" x14ac:dyDescent="0.35">
      <c r="A2720" s="4">
        <v>45367</v>
      </c>
      <c r="B2720" s="5">
        <f t="shared" ref="B2720:B2783" si="829">MONTH(A2720)</f>
        <v>3</v>
      </c>
      <c r="C2720" s="5">
        <f t="shared" ref="C2720:C2783" si="830">YEAR(A2720)</f>
        <v>2024</v>
      </c>
      <c r="D2720" s="5" t="s">
        <v>2439</v>
      </c>
      <c r="E2720" s="5" t="str">
        <f>VLOOKUP(F2720,'Set up'!$A$2:$C$64,2,FALSE)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up'!$A$2:$C$64,3,FALSE)</f>
        <v>Cash</v>
      </c>
      <c r="J2720" s="5">
        <f>VLOOKUP(F2720,'Set up'!$A$2:$D$64,4,FALSE)</f>
        <v>0</v>
      </c>
      <c r="K2720" s="4">
        <f t="shared" si="818"/>
        <v>45367</v>
      </c>
      <c r="L2720" s="5">
        <f t="shared" si="819"/>
        <v>3</v>
      </c>
      <c r="M2720" s="5">
        <f t="shared" si="820"/>
        <v>2024</v>
      </c>
      <c r="N2720" s="12">
        <v>200</v>
      </c>
      <c r="O2720" s="6">
        <f t="shared" ref="O2720" si="831">-N2720</f>
        <v>-200</v>
      </c>
      <c r="P2720" s="6">
        <f t="shared" si="826"/>
        <v>0</v>
      </c>
      <c r="Q2720" s="7">
        <f t="shared" si="815"/>
        <v>4438452.3500000006</v>
      </c>
      <c r="R2720" s="44" t="str">
        <f>VLOOKUP(F2720,'Set up'!$A$2:$E$64,5,FALSE)</f>
        <v>Cash</v>
      </c>
      <c r="S2720" s="1" t="s">
        <v>2500</v>
      </c>
    </row>
    <row r="2721" spans="1:19" ht="15" customHeight="1" x14ac:dyDescent="0.35">
      <c r="A2721" s="4">
        <v>45367</v>
      </c>
      <c r="B2721" s="5">
        <f t="shared" si="829"/>
        <v>3</v>
      </c>
      <c r="C2721" s="5">
        <f t="shared" si="830"/>
        <v>2024</v>
      </c>
      <c r="D2721" s="5" t="s">
        <v>2441</v>
      </c>
      <c r="E2721" s="5" t="str">
        <f>VLOOKUP(F2721,'Set up'!$A$2:$C$64,2,FALSE)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up'!$A$2:$C$64,3,FALSE)</f>
        <v>Cash</v>
      </c>
      <c r="J2721" s="5">
        <f>VLOOKUP(F2721,'Set up'!$A$2:$D$64,4,FALSE)</f>
        <v>0</v>
      </c>
      <c r="K2721" s="4">
        <f t="shared" si="818"/>
        <v>45367</v>
      </c>
      <c r="L2721" s="5">
        <f t="shared" si="819"/>
        <v>3</v>
      </c>
      <c r="M2721" s="5">
        <f t="shared" si="820"/>
        <v>2024</v>
      </c>
      <c r="N2721" s="12">
        <v>1738</v>
      </c>
      <c r="O2721" s="12">
        <f>-1216-522</f>
        <v>-1738</v>
      </c>
      <c r="P2721" s="6">
        <f t="shared" si="826"/>
        <v>0</v>
      </c>
      <c r="Q2721" s="7">
        <f t="shared" si="815"/>
        <v>4440190.3500000006</v>
      </c>
      <c r="R2721" s="44" t="str">
        <f>VLOOKUP(F2721,'Set up'!$A$2:$E$64,5,FALSE)</f>
        <v>Trsf</v>
      </c>
      <c r="S2721" s="1" t="s">
        <v>3669</v>
      </c>
    </row>
    <row r="2722" spans="1:19" ht="15" customHeight="1" x14ac:dyDescent="0.35">
      <c r="A2722" s="4">
        <v>45367</v>
      </c>
      <c r="B2722" s="5">
        <f t="shared" si="829"/>
        <v>3</v>
      </c>
      <c r="C2722" s="5">
        <f t="shared" si="830"/>
        <v>2024</v>
      </c>
      <c r="D2722" s="5" t="s">
        <v>2441</v>
      </c>
      <c r="E2722" s="5" t="str">
        <f>VLOOKUP(F2722,'Set up'!$A$2:$C$64,2,FALSE)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up'!$A$2:$C$64,3,FALSE)</f>
        <v>Cash</v>
      </c>
      <c r="J2722" s="5">
        <f>VLOOKUP(F2722,'Set up'!$A$2:$D$64,4,FALSE)</f>
        <v>0</v>
      </c>
      <c r="K2722" s="4">
        <f t="shared" si="818"/>
        <v>45367</v>
      </c>
      <c r="L2722" s="5">
        <f t="shared" si="819"/>
        <v>3</v>
      </c>
      <c r="M2722" s="5">
        <f t="shared" si="820"/>
        <v>2024</v>
      </c>
      <c r="N2722" s="12">
        <v>405</v>
      </c>
      <c r="O2722" s="6">
        <f t="shared" ref="O2722:O2726" si="832">-N2722</f>
        <v>-405</v>
      </c>
      <c r="P2722" s="6">
        <f t="shared" si="826"/>
        <v>0</v>
      </c>
      <c r="Q2722" s="7">
        <f t="shared" si="815"/>
        <v>4440595.3500000006</v>
      </c>
      <c r="R2722" s="44" t="str">
        <f>VLOOKUP(F2722,'Set up'!$A$2:$E$64,5,FALSE)</f>
        <v>Trsf</v>
      </c>
      <c r="S2722" s="1" t="s">
        <v>3670</v>
      </c>
    </row>
    <row r="2723" spans="1:19" ht="15" customHeight="1" x14ac:dyDescent="0.35">
      <c r="A2723" s="4">
        <v>45367</v>
      </c>
      <c r="B2723" s="5">
        <f t="shared" si="829"/>
        <v>3</v>
      </c>
      <c r="C2723" s="5">
        <f t="shared" si="830"/>
        <v>2024</v>
      </c>
      <c r="D2723" s="5" t="s">
        <v>2441</v>
      </c>
      <c r="E2723" s="5" t="str">
        <f>VLOOKUP(F2723,'Set up'!$A$2:$C$64,2,FALSE)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up'!$A$2:$C$64,3,FALSE)</f>
        <v>Cash</v>
      </c>
      <c r="J2723" s="5">
        <f>VLOOKUP(F2723,'Set up'!$A$2:$D$64,4,FALSE)</f>
        <v>0</v>
      </c>
      <c r="K2723" s="4">
        <f t="shared" si="818"/>
        <v>45367</v>
      </c>
      <c r="L2723" s="5">
        <f t="shared" si="819"/>
        <v>3</v>
      </c>
      <c r="M2723" s="5">
        <f t="shared" si="820"/>
        <v>2024</v>
      </c>
      <c r="N2723" s="12">
        <v>187.5</v>
      </c>
      <c r="O2723" s="6">
        <f t="shared" si="832"/>
        <v>-187.5</v>
      </c>
      <c r="P2723" s="6">
        <f t="shared" si="826"/>
        <v>0</v>
      </c>
      <c r="Q2723" s="7">
        <f t="shared" si="815"/>
        <v>4440782.8500000006</v>
      </c>
      <c r="R2723" s="44" t="str">
        <f>VLOOKUP(F2723,'Set up'!$A$2:$E$64,5,FALSE)</f>
        <v>Trsf</v>
      </c>
      <c r="S2723" s="1" t="s">
        <v>3671</v>
      </c>
    </row>
    <row r="2724" spans="1:19" ht="15" customHeight="1" x14ac:dyDescent="0.35">
      <c r="A2724" s="4">
        <v>45367</v>
      </c>
      <c r="B2724" s="5">
        <f t="shared" si="829"/>
        <v>3</v>
      </c>
      <c r="C2724" s="5">
        <f t="shared" si="830"/>
        <v>2024</v>
      </c>
      <c r="D2724" s="5" t="s">
        <v>2441</v>
      </c>
      <c r="E2724" s="5" t="str">
        <f>VLOOKUP(F2724,'Set up'!$A$2:$C$64,2,FALSE)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up'!$A$2:$C$64,3,FALSE)</f>
        <v>Cash</v>
      </c>
      <c r="J2724" s="5">
        <f>VLOOKUP(F2724,'Set up'!$A$2:$D$64,4,FALSE)</f>
        <v>0</v>
      </c>
      <c r="K2724" s="4">
        <f t="shared" si="818"/>
        <v>45367</v>
      </c>
      <c r="L2724" s="5">
        <f t="shared" si="819"/>
        <v>3</v>
      </c>
      <c r="M2724" s="5">
        <f t="shared" si="820"/>
        <v>2024</v>
      </c>
      <c r="N2724" s="12">
        <v>110</v>
      </c>
      <c r="O2724" s="6">
        <f t="shared" si="832"/>
        <v>-110</v>
      </c>
      <c r="P2724" s="6">
        <f t="shared" si="826"/>
        <v>0</v>
      </c>
      <c r="Q2724" s="7">
        <f t="shared" si="815"/>
        <v>4440892.8500000006</v>
      </c>
      <c r="R2724" s="44" t="str">
        <f>VLOOKUP(F2724,'Set up'!$A$2:$E$64,5,FALSE)</f>
        <v>Trsf</v>
      </c>
      <c r="S2724" s="1" t="s">
        <v>3673</v>
      </c>
    </row>
    <row r="2725" spans="1:19" ht="15" customHeight="1" x14ac:dyDescent="0.35">
      <c r="A2725" s="4">
        <v>45367</v>
      </c>
      <c r="B2725" s="5">
        <f t="shared" si="829"/>
        <v>3</v>
      </c>
      <c r="C2725" s="5">
        <f t="shared" si="830"/>
        <v>2024</v>
      </c>
      <c r="D2725" s="5" t="s">
        <v>2441</v>
      </c>
      <c r="E2725" s="5" t="str">
        <f>VLOOKUP(F2725,'Set up'!$A$2:$C$64,2,FALSE)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up'!$A$2:$C$64,3,FALSE)</f>
        <v>Cash</v>
      </c>
      <c r="J2725" s="5">
        <f>VLOOKUP(F2725,'Set up'!$A$2:$D$64,4,FALSE)</f>
        <v>0</v>
      </c>
      <c r="K2725" s="4">
        <f t="shared" si="818"/>
        <v>45367</v>
      </c>
      <c r="L2725" s="5">
        <f t="shared" si="819"/>
        <v>3</v>
      </c>
      <c r="M2725" s="5">
        <f t="shared" si="820"/>
        <v>2024</v>
      </c>
      <c r="N2725" s="12">
        <v>390</v>
      </c>
      <c r="O2725" s="6">
        <f t="shared" si="832"/>
        <v>-390</v>
      </c>
      <c r="P2725" s="6">
        <f t="shared" si="826"/>
        <v>0</v>
      </c>
      <c r="Q2725" s="7">
        <f t="shared" si="815"/>
        <v>4441282.8500000006</v>
      </c>
      <c r="R2725" s="44" t="str">
        <f>VLOOKUP(F2725,'Set up'!$A$2:$E$64,5,FALSE)</f>
        <v>Trsf</v>
      </c>
      <c r="S2725" s="1" t="s">
        <v>3672</v>
      </c>
    </row>
    <row r="2726" spans="1:19" ht="15" customHeight="1" x14ac:dyDescent="0.35">
      <c r="A2726" s="4">
        <v>45367</v>
      </c>
      <c r="B2726" s="5">
        <f t="shared" si="829"/>
        <v>3</v>
      </c>
      <c r="C2726" s="5">
        <f t="shared" si="830"/>
        <v>2024</v>
      </c>
      <c r="D2726" s="5" t="s">
        <v>2441</v>
      </c>
      <c r="E2726" s="5" t="str">
        <f>VLOOKUP(F2726,'Set up'!$A$2:$C$64,2,FALSE)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up'!$A$2:$C$64,3,FALSE)</f>
        <v>Cash</v>
      </c>
      <c r="J2726" s="5">
        <f>VLOOKUP(F2726,'Set up'!$A$2:$D$64,4,FALSE)</f>
        <v>0</v>
      </c>
      <c r="K2726" s="4">
        <f t="shared" si="818"/>
        <v>45367</v>
      </c>
      <c r="L2726" s="5">
        <f t="shared" si="819"/>
        <v>3</v>
      </c>
      <c r="M2726" s="5">
        <f t="shared" si="820"/>
        <v>2024</v>
      </c>
      <c r="N2726" s="12">
        <v>283.8</v>
      </c>
      <c r="O2726" s="6">
        <f t="shared" si="832"/>
        <v>-283.8</v>
      </c>
      <c r="P2726" s="6">
        <f t="shared" si="826"/>
        <v>0</v>
      </c>
      <c r="Q2726" s="7">
        <f t="shared" si="815"/>
        <v>4441566.6500000004</v>
      </c>
      <c r="R2726" s="44" t="str">
        <f>VLOOKUP(F2726,'Set up'!$A$2:$E$64,5,FALSE)</f>
        <v>Trsf</v>
      </c>
      <c r="S2726" s="1" t="s">
        <v>3674</v>
      </c>
    </row>
    <row r="2727" spans="1:19" ht="15" customHeight="1" x14ac:dyDescent="0.35">
      <c r="A2727" s="4">
        <v>45367</v>
      </c>
      <c r="B2727" s="5">
        <f t="shared" si="829"/>
        <v>3</v>
      </c>
      <c r="C2727" s="5">
        <f t="shared" si="830"/>
        <v>2024</v>
      </c>
      <c r="D2727" s="5" t="s">
        <v>2441</v>
      </c>
      <c r="E2727" s="5" t="str">
        <f>VLOOKUP(F2727,'Set up'!$A$2:$C$64,2,FALSE)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up'!$A$2:$C$64,3,FALSE)</f>
        <v>Cash</v>
      </c>
      <c r="J2727" s="5">
        <f>VLOOKUP(F2727,'Set up'!$A$2:$D$64,4,FALSE)</f>
        <v>0</v>
      </c>
      <c r="K2727" s="4">
        <f t="shared" si="818"/>
        <v>45367</v>
      </c>
      <c r="L2727" s="5">
        <f t="shared" si="819"/>
        <v>3</v>
      </c>
      <c r="M2727" s="5">
        <f t="shared" si="820"/>
        <v>2024</v>
      </c>
      <c r="N2727" s="12">
        <v>260</v>
      </c>
      <c r="O2727" s="12">
        <f>-101.7</f>
        <v>-101.7</v>
      </c>
      <c r="P2727" s="6">
        <f t="shared" si="826"/>
        <v>158.30000000000001</v>
      </c>
      <c r="Q2727" s="7">
        <f t="shared" si="815"/>
        <v>4441826.6500000004</v>
      </c>
      <c r="R2727" s="44" t="str">
        <f>VLOOKUP(F2727,'Set up'!$A$2:$E$64,5,FALSE)</f>
        <v>Trsf</v>
      </c>
      <c r="S2727" s="1" t="s">
        <v>3675</v>
      </c>
    </row>
    <row r="2728" spans="1:19" ht="15" customHeight="1" x14ac:dyDescent="0.35">
      <c r="A2728" s="4">
        <v>45367</v>
      </c>
      <c r="B2728" s="5">
        <f t="shared" si="829"/>
        <v>3</v>
      </c>
      <c r="C2728" s="5">
        <f t="shared" si="830"/>
        <v>2024</v>
      </c>
      <c r="D2728" s="5" t="s">
        <v>2441</v>
      </c>
      <c r="E2728" s="5" t="str">
        <f>VLOOKUP(F2728,'Set up'!$A$2:$C$64,2,FALSE)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up'!$A$2:$C$64,3,FALSE)</f>
        <v>Cash</v>
      </c>
      <c r="J2728" s="5">
        <f>VLOOKUP(F2728,'Set up'!$A$2:$D$64,4,FALSE)</f>
        <v>0</v>
      </c>
      <c r="K2728" s="4">
        <f t="shared" si="818"/>
        <v>45367</v>
      </c>
      <c r="L2728" s="5">
        <f t="shared" si="819"/>
        <v>3</v>
      </c>
      <c r="M2728" s="5">
        <f t="shared" si="820"/>
        <v>2024</v>
      </c>
      <c r="N2728" s="12">
        <v>120</v>
      </c>
      <c r="O2728" s="12"/>
      <c r="P2728" s="6">
        <f t="shared" si="826"/>
        <v>120</v>
      </c>
      <c r="Q2728" s="7">
        <f t="shared" si="815"/>
        <v>4441946.6500000004</v>
      </c>
      <c r="R2728" s="44" t="str">
        <f>VLOOKUP(F2728,'Set up'!$A$2:$E$64,5,FALSE)</f>
        <v>Trsf</v>
      </c>
    </row>
    <row r="2729" spans="1:19" ht="15" customHeight="1" x14ac:dyDescent="0.35">
      <c r="A2729" s="4">
        <v>45367</v>
      </c>
      <c r="B2729" s="5">
        <f t="shared" si="829"/>
        <v>3</v>
      </c>
      <c r="C2729" s="5">
        <f t="shared" si="830"/>
        <v>2024</v>
      </c>
      <c r="D2729" s="5" t="s">
        <v>2443</v>
      </c>
      <c r="E2729" s="5" t="str">
        <f>VLOOKUP(F2729,'Set up'!$A$2:$C$64,2,FALSE)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up'!$A$2:$C$64,3,FALSE)</f>
        <v>Cash</v>
      </c>
      <c r="J2729" s="5">
        <f>VLOOKUP(F2729,'Set up'!$A$2:$D$64,4,FALSE)</f>
        <v>0</v>
      </c>
      <c r="K2729" s="4">
        <f t="shared" si="818"/>
        <v>45367</v>
      </c>
      <c r="L2729" s="5">
        <f t="shared" si="819"/>
        <v>3</v>
      </c>
      <c r="M2729" s="5">
        <f t="shared" si="820"/>
        <v>2024</v>
      </c>
      <c r="N2729" s="12">
        <v>187.5</v>
      </c>
      <c r="O2729" s="6">
        <f t="shared" ref="O2729:O2739" si="833">-N2729</f>
        <v>-187.5</v>
      </c>
      <c r="P2729" s="6">
        <f t="shared" si="826"/>
        <v>0</v>
      </c>
      <c r="Q2729" s="7">
        <f>SUM(Q2728+N2729)</f>
        <v>4442134.1500000004</v>
      </c>
      <c r="R2729" s="44" t="str">
        <f>VLOOKUP(F2729,'Set up'!$A$2:$E$64,5,FALSE)</f>
        <v>Trsf</v>
      </c>
      <c r="S2729" s="1" t="s">
        <v>3071</v>
      </c>
    </row>
    <row r="2730" spans="1:19" ht="15" customHeight="1" x14ac:dyDescent="0.35">
      <c r="A2730" s="4">
        <v>45367</v>
      </c>
      <c r="B2730" s="5">
        <f t="shared" si="829"/>
        <v>3</v>
      </c>
      <c r="C2730" s="5">
        <f t="shared" si="830"/>
        <v>2024</v>
      </c>
      <c r="D2730" s="5" t="s">
        <v>2444</v>
      </c>
      <c r="E2730" s="5" t="str">
        <f>VLOOKUP(F2730,'Set up'!$A$2:$C$64,2,FALSE)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up'!$A$2:$C$64,3,FALSE)</f>
        <v>Cash</v>
      </c>
      <c r="J2730" s="5">
        <f>VLOOKUP(F2730,'Set up'!$A$2:$D$64,4,FALSE)</f>
        <v>0</v>
      </c>
      <c r="K2730" s="4">
        <f t="shared" si="818"/>
        <v>45367</v>
      </c>
      <c r="L2730" s="5">
        <f t="shared" si="819"/>
        <v>3</v>
      </c>
      <c r="M2730" s="5">
        <f t="shared" si="820"/>
        <v>2024</v>
      </c>
      <c r="N2730" s="12">
        <v>4818</v>
      </c>
      <c r="O2730" s="6">
        <f t="shared" si="833"/>
        <v>-4818</v>
      </c>
      <c r="P2730" s="6">
        <f t="shared" si="826"/>
        <v>0</v>
      </c>
      <c r="Q2730" s="7">
        <f t="shared" ref="Q2730:Q2768" si="834">SUM(Q2729+N2730)</f>
        <v>4446952.1500000004</v>
      </c>
      <c r="R2730" s="44" t="str">
        <f>VLOOKUP(F2730,'Set up'!$A$2:$E$64,5,FALSE)</f>
        <v>Trsf</v>
      </c>
      <c r="S2730" s="1" t="s">
        <v>3072</v>
      </c>
    </row>
    <row r="2731" spans="1:19" ht="15" customHeight="1" x14ac:dyDescent="0.35">
      <c r="A2731" s="4">
        <v>45367</v>
      </c>
      <c r="B2731" s="5">
        <f t="shared" si="829"/>
        <v>3</v>
      </c>
      <c r="C2731" s="5">
        <f t="shared" si="830"/>
        <v>2024</v>
      </c>
      <c r="D2731" s="5" t="s">
        <v>2444</v>
      </c>
      <c r="E2731" s="5" t="str">
        <f>VLOOKUP(F2731,'Set up'!$A$2:$C$64,2,FALSE)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up'!$A$2:$C$64,3,FALSE)</f>
        <v>Cash</v>
      </c>
      <c r="J2731" s="5">
        <f>VLOOKUP(F2731,'Set up'!$A$2:$D$64,4,FALSE)</f>
        <v>0</v>
      </c>
      <c r="K2731" s="4">
        <f t="shared" si="818"/>
        <v>45367</v>
      </c>
      <c r="L2731" s="5">
        <f t="shared" si="819"/>
        <v>3</v>
      </c>
      <c r="M2731" s="5">
        <f t="shared" si="820"/>
        <v>2024</v>
      </c>
      <c r="N2731" s="12">
        <v>1931.4</v>
      </c>
      <c r="O2731" s="6">
        <f t="shared" si="833"/>
        <v>-1931.4</v>
      </c>
      <c r="P2731" s="6">
        <f t="shared" si="826"/>
        <v>0</v>
      </c>
      <c r="Q2731" s="7">
        <f t="shared" si="834"/>
        <v>4448883.5500000007</v>
      </c>
      <c r="R2731" s="44" t="str">
        <f>VLOOKUP(F2731,'Set up'!$A$2:$E$64,5,FALSE)</f>
        <v>Trsf</v>
      </c>
      <c r="S2731" s="1" t="s">
        <v>3073</v>
      </c>
    </row>
    <row r="2732" spans="1:19" ht="15" customHeight="1" x14ac:dyDescent="0.35">
      <c r="A2732" s="4">
        <v>45367</v>
      </c>
      <c r="B2732" s="5">
        <f t="shared" si="829"/>
        <v>3</v>
      </c>
      <c r="C2732" s="5">
        <f t="shared" si="830"/>
        <v>2024</v>
      </c>
      <c r="D2732" s="5" t="s">
        <v>2444</v>
      </c>
      <c r="E2732" s="5" t="str">
        <f>VLOOKUP(F2732,'Set up'!$A$2:$C$64,2,FALSE)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up'!$A$2:$C$64,3,FALSE)</f>
        <v>Cash</v>
      </c>
      <c r="J2732" s="5">
        <f>VLOOKUP(F2732,'Set up'!$A$2:$D$64,4,FALSE)</f>
        <v>0</v>
      </c>
      <c r="K2732" s="4">
        <f t="shared" si="818"/>
        <v>45367</v>
      </c>
      <c r="L2732" s="5">
        <f t="shared" si="819"/>
        <v>3</v>
      </c>
      <c r="M2732" s="5">
        <f t="shared" si="820"/>
        <v>2024</v>
      </c>
      <c r="N2732" s="12">
        <v>1170</v>
      </c>
      <c r="O2732" s="6">
        <f t="shared" si="833"/>
        <v>-1170</v>
      </c>
      <c r="P2732" s="6">
        <f t="shared" si="826"/>
        <v>0</v>
      </c>
      <c r="Q2732" s="7">
        <f t="shared" si="834"/>
        <v>4450053.5500000007</v>
      </c>
      <c r="R2732" s="44" t="str">
        <f>VLOOKUP(F2732,'Set up'!$A$2:$E$64,5,FALSE)</f>
        <v>Trsf</v>
      </c>
      <c r="S2732" s="1" t="s">
        <v>3074</v>
      </c>
    </row>
    <row r="2733" spans="1:19" ht="15" customHeight="1" x14ac:dyDescent="0.35">
      <c r="A2733" s="4">
        <v>45367</v>
      </c>
      <c r="B2733" s="5">
        <f t="shared" si="829"/>
        <v>3</v>
      </c>
      <c r="C2733" s="5">
        <f t="shared" si="830"/>
        <v>2024</v>
      </c>
      <c r="D2733" s="5" t="s">
        <v>2444</v>
      </c>
      <c r="E2733" s="5" t="str">
        <f>VLOOKUP(F2733,'Set up'!$A$2:$C$64,2,FALSE)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up'!$A$2:$C$64,3,FALSE)</f>
        <v>Cash</v>
      </c>
      <c r="J2733" s="5">
        <f>VLOOKUP(F2733,'Set up'!$A$2:$D$64,4,FALSE)</f>
        <v>0</v>
      </c>
      <c r="K2733" s="4">
        <f t="shared" si="818"/>
        <v>45367</v>
      </c>
      <c r="L2733" s="5">
        <f t="shared" si="819"/>
        <v>3</v>
      </c>
      <c r="M2733" s="5">
        <f t="shared" si="820"/>
        <v>2024</v>
      </c>
      <c r="N2733" s="12">
        <v>1000</v>
      </c>
      <c r="O2733" s="6">
        <f t="shared" si="833"/>
        <v>-1000</v>
      </c>
      <c r="P2733" s="6">
        <f t="shared" si="826"/>
        <v>0</v>
      </c>
      <c r="Q2733" s="7">
        <f t="shared" si="834"/>
        <v>4451053.5500000007</v>
      </c>
      <c r="R2733" s="44" t="str">
        <f>VLOOKUP(F2733,'Set up'!$A$2:$E$64,5,FALSE)</f>
        <v>Trsf</v>
      </c>
      <c r="S2733" s="1" t="s">
        <v>3069</v>
      </c>
    </row>
    <row r="2734" spans="1:19" ht="15" customHeight="1" x14ac:dyDescent="0.35">
      <c r="A2734" s="4">
        <v>45367</v>
      </c>
      <c r="B2734" s="5">
        <f t="shared" si="829"/>
        <v>3</v>
      </c>
      <c r="C2734" s="5">
        <f t="shared" si="830"/>
        <v>2024</v>
      </c>
      <c r="D2734" s="5" t="s">
        <v>2444</v>
      </c>
      <c r="E2734" s="5" t="str">
        <f>VLOOKUP(F2734,'Set up'!$A$2:$C$64,2,FALSE)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up'!$A$2:$C$64,3,FALSE)</f>
        <v>Cash</v>
      </c>
      <c r="J2734" s="5">
        <f>VLOOKUP(F2734,'Set up'!$A$2:$D$64,4,FALSE)</f>
        <v>0</v>
      </c>
      <c r="K2734" s="4">
        <f t="shared" si="818"/>
        <v>45367</v>
      </c>
      <c r="L2734" s="5">
        <f t="shared" si="819"/>
        <v>3</v>
      </c>
      <c r="M2734" s="5">
        <f t="shared" si="820"/>
        <v>2024</v>
      </c>
      <c r="N2734" s="12">
        <v>380</v>
      </c>
      <c r="O2734" s="6">
        <f t="shared" si="833"/>
        <v>-380</v>
      </c>
      <c r="P2734" s="6">
        <f t="shared" si="826"/>
        <v>0</v>
      </c>
      <c r="Q2734" s="7">
        <f t="shared" si="834"/>
        <v>4451433.5500000007</v>
      </c>
      <c r="R2734" s="44" t="str">
        <f>VLOOKUP(F2734,'Set up'!$A$2:$E$64,5,FALSE)</f>
        <v>Trsf</v>
      </c>
      <c r="S2734" s="1" t="s">
        <v>3067</v>
      </c>
    </row>
    <row r="2735" spans="1:19" ht="15" customHeight="1" x14ac:dyDescent="0.35">
      <c r="A2735" s="4">
        <v>45370</v>
      </c>
      <c r="B2735" s="5">
        <f t="shared" si="829"/>
        <v>3</v>
      </c>
      <c r="C2735" s="5">
        <f t="shared" si="830"/>
        <v>2024</v>
      </c>
      <c r="D2735" s="5" t="s">
        <v>2445</v>
      </c>
      <c r="E2735" s="5" t="str">
        <f>VLOOKUP(F2735,'Set up'!$A$2:$C$64,2,FALSE)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up'!$A$2:$C$64,3,FALSE)</f>
        <v>Cash</v>
      </c>
      <c r="J2735" s="5">
        <f>VLOOKUP(F2735,'Set up'!$A$2:$D$64,4,FALSE)</f>
        <v>0</v>
      </c>
      <c r="K2735" s="4">
        <f t="shared" si="818"/>
        <v>45370</v>
      </c>
      <c r="L2735" s="5">
        <f t="shared" si="819"/>
        <v>3</v>
      </c>
      <c r="M2735" s="5">
        <f t="shared" si="820"/>
        <v>2024</v>
      </c>
      <c r="N2735" s="12">
        <v>125</v>
      </c>
      <c r="O2735" s="6">
        <f t="shared" si="833"/>
        <v>-125</v>
      </c>
      <c r="P2735" s="6">
        <f t="shared" si="826"/>
        <v>0</v>
      </c>
      <c r="Q2735" s="7">
        <f t="shared" si="834"/>
        <v>4451558.5500000007</v>
      </c>
      <c r="R2735" s="44" t="str">
        <f>VLOOKUP(F2735,'Set up'!$A$2:$E$64,5,FALSE)</f>
        <v>Trsf</v>
      </c>
      <c r="S2735" s="1" t="s">
        <v>3075</v>
      </c>
    </row>
    <row r="2736" spans="1:19" ht="15" customHeight="1" x14ac:dyDescent="0.35">
      <c r="A2736" s="4">
        <v>45370</v>
      </c>
      <c r="B2736" s="5">
        <f t="shared" si="829"/>
        <v>3</v>
      </c>
      <c r="C2736" s="5">
        <f t="shared" si="830"/>
        <v>2024</v>
      </c>
      <c r="D2736" s="5" t="s">
        <v>2446</v>
      </c>
      <c r="E2736" s="5" t="str">
        <f>VLOOKUP(F2736,'Set up'!$A$2:$C$64,2,FALSE)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up'!$A$2:$C$64,3,FALSE)</f>
        <v>Cash</v>
      </c>
      <c r="J2736" s="5">
        <f>VLOOKUP(F2736,'Set up'!$A$2:$D$64,4,FALSE)</f>
        <v>0</v>
      </c>
      <c r="K2736" s="4">
        <f t="shared" si="818"/>
        <v>45370</v>
      </c>
      <c r="L2736" s="5">
        <f t="shared" si="819"/>
        <v>3</v>
      </c>
      <c r="M2736" s="5">
        <f t="shared" si="820"/>
        <v>2024</v>
      </c>
      <c r="N2736" s="12">
        <v>3212</v>
      </c>
      <c r="O2736" s="6">
        <f t="shared" si="833"/>
        <v>-3212</v>
      </c>
      <c r="P2736" s="6">
        <f t="shared" si="826"/>
        <v>0</v>
      </c>
      <c r="Q2736" s="7">
        <f t="shared" si="834"/>
        <v>4454770.5500000007</v>
      </c>
      <c r="R2736" s="44" t="str">
        <f>VLOOKUP(F2736,'Set up'!$A$2:$E$64,5,FALSE)</f>
        <v>Trsf</v>
      </c>
      <c r="S2736" s="1" t="s">
        <v>3076</v>
      </c>
    </row>
    <row r="2737" spans="1:19" ht="15" customHeight="1" x14ac:dyDescent="0.35">
      <c r="A2737" s="4">
        <v>45370</v>
      </c>
      <c r="B2737" s="5">
        <f t="shared" si="829"/>
        <v>3</v>
      </c>
      <c r="C2737" s="5">
        <f t="shared" si="830"/>
        <v>2024</v>
      </c>
      <c r="D2737" s="5" t="s">
        <v>2446</v>
      </c>
      <c r="E2737" s="5" t="str">
        <f>VLOOKUP(F2737,'Set up'!$A$2:$C$64,2,FALSE)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up'!$A$2:$C$64,3,FALSE)</f>
        <v>Cash</v>
      </c>
      <c r="J2737" s="5">
        <f>VLOOKUP(F2737,'Set up'!$A$2:$D$64,4,FALSE)</f>
        <v>0</v>
      </c>
      <c r="K2737" s="4">
        <f t="shared" si="818"/>
        <v>45370</v>
      </c>
      <c r="L2737" s="5">
        <f t="shared" si="819"/>
        <v>3</v>
      </c>
      <c r="M2737" s="5">
        <f t="shared" si="820"/>
        <v>2024</v>
      </c>
      <c r="N2737" s="12">
        <v>1073</v>
      </c>
      <c r="O2737" s="6">
        <f t="shared" si="833"/>
        <v>-1073</v>
      </c>
      <c r="P2737" s="6">
        <f t="shared" si="826"/>
        <v>0</v>
      </c>
      <c r="Q2737" s="7">
        <f t="shared" si="834"/>
        <v>4455843.5500000007</v>
      </c>
      <c r="R2737" s="44" t="str">
        <f>VLOOKUP(F2737,'Set up'!$A$2:$E$64,5,FALSE)</f>
        <v>Trsf</v>
      </c>
      <c r="S2737" s="1" t="s">
        <v>3077</v>
      </c>
    </row>
    <row r="2738" spans="1:19" ht="15" customHeight="1" x14ac:dyDescent="0.35">
      <c r="A2738" s="4">
        <v>45370</v>
      </c>
      <c r="B2738" s="5">
        <f t="shared" si="829"/>
        <v>3</v>
      </c>
      <c r="C2738" s="5">
        <f t="shared" si="830"/>
        <v>2024</v>
      </c>
      <c r="D2738" s="5" t="s">
        <v>2446</v>
      </c>
      <c r="E2738" s="5" t="str">
        <f>VLOOKUP(F2738,'Set up'!$A$2:$C$64,2,FALSE)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up'!$A$2:$C$64,3,FALSE)</f>
        <v>Cash</v>
      </c>
      <c r="J2738" s="5">
        <f>VLOOKUP(F2738,'Set up'!$A$2:$D$64,4,FALSE)</f>
        <v>0</v>
      </c>
      <c r="K2738" s="4">
        <f t="shared" si="818"/>
        <v>45370</v>
      </c>
      <c r="L2738" s="5">
        <f t="shared" si="819"/>
        <v>3</v>
      </c>
      <c r="M2738" s="5">
        <f t="shared" si="820"/>
        <v>2024</v>
      </c>
      <c r="N2738" s="12">
        <v>702</v>
      </c>
      <c r="O2738" s="6">
        <f t="shared" si="833"/>
        <v>-702</v>
      </c>
      <c r="P2738" s="6">
        <f t="shared" si="826"/>
        <v>0</v>
      </c>
      <c r="Q2738" s="7">
        <f t="shared" si="834"/>
        <v>4456545.5500000007</v>
      </c>
      <c r="R2738" s="44" t="str">
        <f>VLOOKUP(F2738,'Set up'!$A$2:$E$64,5,FALSE)</f>
        <v>Trsf</v>
      </c>
      <c r="S2738" s="1" t="s">
        <v>3078</v>
      </c>
    </row>
    <row r="2739" spans="1:19" ht="15" customHeight="1" x14ac:dyDescent="0.35">
      <c r="A2739" s="4">
        <v>45370</v>
      </c>
      <c r="B2739" s="5">
        <f t="shared" si="829"/>
        <v>3</v>
      </c>
      <c r="C2739" s="5">
        <f t="shared" si="830"/>
        <v>2024</v>
      </c>
      <c r="D2739" s="5" t="s">
        <v>2446</v>
      </c>
      <c r="E2739" s="5" t="str">
        <f>VLOOKUP(F2739,'Set up'!$A$2:$C$64,2,FALSE)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up'!$A$2:$C$64,3,FALSE)</f>
        <v>Cash</v>
      </c>
      <c r="J2739" s="5">
        <f>VLOOKUP(F2739,'Set up'!$A$2:$D$64,4,FALSE)</f>
        <v>0</v>
      </c>
      <c r="K2739" s="4">
        <f t="shared" si="818"/>
        <v>45370</v>
      </c>
      <c r="L2739" s="5">
        <f t="shared" si="819"/>
        <v>3</v>
      </c>
      <c r="M2739" s="5">
        <f t="shared" si="820"/>
        <v>2024</v>
      </c>
      <c r="N2739" s="12">
        <v>1000</v>
      </c>
      <c r="O2739" s="6">
        <f t="shared" si="833"/>
        <v>-1000</v>
      </c>
      <c r="P2739" s="6">
        <f t="shared" si="826"/>
        <v>0</v>
      </c>
      <c r="Q2739" s="7">
        <f t="shared" si="834"/>
        <v>4457545.5500000007</v>
      </c>
      <c r="R2739" s="44" t="str">
        <f>VLOOKUP(F2739,'Set up'!$A$2:$E$64,5,FALSE)</f>
        <v>Trsf</v>
      </c>
      <c r="S2739" s="1" t="s">
        <v>3069</v>
      </c>
    </row>
    <row r="2740" spans="1:19" ht="15" customHeight="1" x14ac:dyDescent="0.35">
      <c r="A2740" s="4">
        <v>45371</v>
      </c>
      <c r="B2740" s="5">
        <f t="shared" si="829"/>
        <v>3</v>
      </c>
      <c r="C2740" s="5">
        <f t="shared" si="830"/>
        <v>2024</v>
      </c>
      <c r="D2740" s="5" t="s">
        <v>2447</v>
      </c>
      <c r="E2740" s="5" t="str">
        <f>VLOOKUP(F2740,'Set up'!$A$2:$C$64,2,FALSE)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up'!$A$2:$C$64,3,FALSE)</f>
        <v>30</v>
      </c>
      <c r="J2740" s="5">
        <f>VLOOKUP(F2740,'Set up'!$A$2:$D$64,4,FALSE)</f>
        <v>30</v>
      </c>
      <c r="K2740" s="4">
        <f t="shared" si="818"/>
        <v>45401</v>
      </c>
      <c r="L2740" s="5">
        <f t="shared" si="819"/>
        <v>4</v>
      </c>
      <c r="M2740" s="5">
        <f t="shared" si="820"/>
        <v>2024</v>
      </c>
      <c r="N2740" s="12">
        <v>5214</v>
      </c>
      <c r="O2740" s="6">
        <f t="shared" ref="O2740:O2751" si="835">-N2740</f>
        <v>-5214</v>
      </c>
      <c r="P2740" s="6">
        <f t="shared" si="826"/>
        <v>0</v>
      </c>
      <c r="Q2740" s="7">
        <f t="shared" si="834"/>
        <v>4462759.5500000007</v>
      </c>
      <c r="R2740" s="44" t="str">
        <f>VLOOKUP(F2740,'Set up'!$A$2:$E$64,5,FALSE)</f>
        <v>Chq</v>
      </c>
      <c r="S2740" s="1" t="s">
        <v>2671</v>
      </c>
    </row>
    <row r="2741" spans="1:19" ht="15" customHeight="1" x14ac:dyDescent="0.35">
      <c r="A2741" s="4">
        <v>45371</v>
      </c>
      <c r="B2741" s="5">
        <f t="shared" si="829"/>
        <v>3</v>
      </c>
      <c r="C2741" s="5">
        <f t="shared" si="830"/>
        <v>2024</v>
      </c>
      <c r="D2741" s="5" t="s">
        <v>2447</v>
      </c>
      <c r="E2741" s="5" t="str">
        <f>VLOOKUP(F2741,'Set up'!$A$2:$C$64,2,FALSE)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up'!$A$2:$C$64,3,FALSE)</f>
        <v>30</v>
      </c>
      <c r="J2741" s="5">
        <f>VLOOKUP(F2741,'Set up'!$A$2:$D$64,4,FALSE)</f>
        <v>30</v>
      </c>
      <c r="K2741" s="4">
        <f t="shared" si="818"/>
        <v>45401</v>
      </c>
      <c r="L2741" s="5">
        <f t="shared" si="819"/>
        <v>4</v>
      </c>
      <c r="M2741" s="5">
        <f t="shared" si="820"/>
        <v>2024</v>
      </c>
      <c r="N2741" s="12">
        <v>1263.5999999999999</v>
      </c>
      <c r="O2741" s="6">
        <f t="shared" si="835"/>
        <v>-1263.5999999999999</v>
      </c>
      <c r="P2741" s="6">
        <f t="shared" si="826"/>
        <v>0</v>
      </c>
      <c r="Q2741" s="7">
        <f t="shared" si="834"/>
        <v>4464023.1500000004</v>
      </c>
      <c r="R2741" s="44" t="str">
        <f>VLOOKUP(F2741,'Set up'!$A$2:$E$64,5,FALSE)</f>
        <v>Chq</v>
      </c>
      <c r="S2741" s="1" t="s">
        <v>2671</v>
      </c>
    </row>
    <row r="2742" spans="1:19" ht="15" customHeight="1" x14ac:dyDescent="0.35">
      <c r="A2742" s="4">
        <v>45371</v>
      </c>
      <c r="B2742" s="5">
        <f t="shared" si="829"/>
        <v>3</v>
      </c>
      <c r="C2742" s="5">
        <f t="shared" si="830"/>
        <v>2024</v>
      </c>
      <c r="D2742" s="5" t="s">
        <v>2447</v>
      </c>
      <c r="E2742" s="5" t="str">
        <f>VLOOKUP(F2742,'Set up'!$A$2:$C$64,2,FALSE)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up'!$A$2:$C$64,3,FALSE)</f>
        <v>30</v>
      </c>
      <c r="J2742" s="5">
        <f>VLOOKUP(F2742,'Set up'!$A$2:$D$64,4,FALSE)</f>
        <v>30</v>
      </c>
      <c r="K2742" s="4">
        <f t="shared" si="818"/>
        <v>45401</v>
      </c>
      <c r="L2742" s="5">
        <f t="shared" si="819"/>
        <v>4</v>
      </c>
      <c r="M2742" s="5">
        <f t="shared" si="820"/>
        <v>2024</v>
      </c>
      <c r="N2742" s="12">
        <v>240</v>
      </c>
      <c r="O2742" s="6">
        <f t="shared" si="835"/>
        <v>-240</v>
      </c>
      <c r="P2742" s="6">
        <f t="shared" si="826"/>
        <v>0</v>
      </c>
      <c r="Q2742" s="7">
        <f t="shared" si="834"/>
        <v>4464263.1500000004</v>
      </c>
      <c r="R2742" s="44" t="str">
        <f>VLOOKUP(F2742,'Set up'!$A$2:$E$64,5,FALSE)</f>
        <v>Chq</v>
      </c>
      <c r="S2742" s="1" t="s">
        <v>2671</v>
      </c>
    </row>
    <row r="2743" spans="1:19" ht="15" customHeight="1" x14ac:dyDescent="0.35">
      <c r="A2743" s="4">
        <v>45371</v>
      </c>
      <c r="B2743" s="5">
        <f t="shared" si="829"/>
        <v>3</v>
      </c>
      <c r="C2743" s="5">
        <f t="shared" si="830"/>
        <v>2024</v>
      </c>
      <c r="D2743" s="5" t="s">
        <v>2447</v>
      </c>
      <c r="E2743" s="5" t="str">
        <f>VLOOKUP(F2743,'Set up'!$A$2:$C$64,2,FALSE)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up'!$A$2:$C$64,3,FALSE)</f>
        <v>30</v>
      </c>
      <c r="J2743" s="5">
        <f>VLOOKUP(F2743,'Set up'!$A$2:$D$64,4,FALSE)</f>
        <v>30</v>
      </c>
      <c r="K2743" s="4">
        <f t="shared" si="818"/>
        <v>45401</v>
      </c>
      <c r="L2743" s="5">
        <f t="shared" si="819"/>
        <v>4</v>
      </c>
      <c r="M2743" s="5">
        <f t="shared" si="820"/>
        <v>2024</v>
      </c>
      <c r="N2743" s="12">
        <v>572</v>
      </c>
      <c r="O2743" s="6">
        <f t="shared" si="835"/>
        <v>-572</v>
      </c>
      <c r="P2743" s="6">
        <f t="shared" si="826"/>
        <v>0</v>
      </c>
      <c r="Q2743" s="7">
        <f t="shared" si="834"/>
        <v>4464835.1500000004</v>
      </c>
      <c r="R2743" s="44" t="str">
        <f>VLOOKUP(F2743,'Set up'!$A$2:$E$64,5,FALSE)</f>
        <v>Chq</v>
      </c>
      <c r="S2743" s="1" t="s">
        <v>2671</v>
      </c>
    </row>
    <row r="2744" spans="1:19" ht="15" customHeight="1" x14ac:dyDescent="0.35">
      <c r="A2744" s="4">
        <v>45371</v>
      </c>
      <c r="B2744" s="5">
        <f t="shared" si="829"/>
        <v>3</v>
      </c>
      <c r="C2744" s="5">
        <f t="shared" si="830"/>
        <v>2024</v>
      </c>
      <c r="D2744" s="5" t="s">
        <v>2447</v>
      </c>
      <c r="E2744" s="5" t="str">
        <f>VLOOKUP(F2744,'Set up'!$A$2:$C$64,2,FALSE)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up'!$A$2:$C$64,3,FALSE)</f>
        <v>30</v>
      </c>
      <c r="J2744" s="5">
        <f>VLOOKUP(F2744,'Set up'!$A$2:$D$64,4,FALSE)</f>
        <v>30</v>
      </c>
      <c r="K2744" s="4">
        <f t="shared" si="818"/>
        <v>45401</v>
      </c>
      <c r="L2744" s="5">
        <f t="shared" si="819"/>
        <v>4</v>
      </c>
      <c r="M2744" s="5">
        <f t="shared" si="820"/>
        <v>2024</v>
      </c>
      <c r="N2744" s="12">
        <v>190</v>
      </c>
      <c r="O2744" s="6">
        <f t="shared" si="835"/>
        <v>-190</v>
      </c>
      <c r="P2744" s="6">
        <f t="shared" si="826"/>
        <v>0</v>
      </c>
      <c r="Q2744" s="7">
        <f t="shared" si="834"/>
        <v>4465025.1500000004</v>
      </c>
      <c r="R2744" s="44" t="str">
        <f>VLOOKUP(F2744,'Set up'!$A$2:$E$64,5,FALSE)</f>
        <v>Chq</v>
      </c>
      <c r="S2744" s="1" t="s">
        <v>2671</v>
      </c>
    </row>
    <row r="2745" spans="1:19" ht="15" customHeight="1" x14ac:dyDescent="0.35">
      <c r="A2745" s="4">
        <v>45372</v>
      </c>
      <c r="B2745" s="5">
        <f t="shared" si="829"/>
        <v>3</v>
      </c>
      <c r="C2745" s="5">
        <f t="shared" si="830"/>
        <v>2024</v>
      </c>
      <c r="D2745" s="5" t="s">
        <v>2448</v>
      </c>
      <c r="E2745" s="5" t="str">
        <f>VLOOKUP(F2745,'Set up'!$A$2:$C$64,2,FALSE)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up'!$A$2:$C$64,3,FALSE)</f>
        <v>120</v>
      </c>
      <c r="J2745" s="5">
        <f>VLOOKUP(F2745,'Set up'!$A$2:$D$64,4,FALSE)</f>
        <v>120</v>
      </c>
      <c r="K2745" s="4">
        <f t="shared" si="818"/>
        <v>45492</v>
      </c>
      <c r="L2745" s="5">
        <f t="shared" si="819"/>
        <v>7</v>
      </c>
      <c r="M2745" s="5">
        <f t="shared" si="820"/>
        <v>2024</v>
      </c>
      <c r="N2745" s="12">
        <v>9636</v>
      </c>
      <c r="O2745" s="6">
        <f t="shared" si="835"/>
        <v>-9636</v>
      </c>
      <c r="P2745" s="6">
        <f t="shared" si="826"/>
        <v>0</v>
      </c>
      <c r="Q2745" s="7">
        <f t="shared" si="834"/>
        <v>4474661.1500000004</v>
      </c>
      <c r="R2745" s="44" t="str">
        <f>VLOOKUP(F2745,'Set up'!$A$2:$E$64,5,FALSE)</f>
        <v>Trsf</v>
      </c>
      <c r="S2745" s="1" t="s">
        <v>2988</v>
      </c>
    </row>
    <row r="2746" spans="1:19" ht="15" customHeight="1" x14ac:dyDescent="0.35">
      <c r="A2746" s="4">
        <v>45372</v>
      </c>
      <c r="B2746" s="5">
        <f t="shared" si="829"/>
        <v>3</v>
      </c>
      <c r="C2746" s="5">
        <f t="shared" si="830"/>
        <v>2024</v>
      </c>
      <c r="D2746" s="5" t="s">
        <v>2448</v>
      </c>
      <c r="E2746" s="5" t="str">
        <f>VLOOKUP(F2746,'Set up'!$A$2:$C$64,2,FALSE)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up'!$A$2:$C$64,3,FALSE)</f>
        <v>120</v>
      </c>
      <c r="J2746" s="5">
        <f>VLOOKUP(F2746,'Set up'!$A$2:$D$64,4,FALSE)</f>
        <v>120</v>
      </c>
      <c r="K2746" s="4">
        <f t="shared" si="818"/>
        <v>45492</v>
      </c>
      <c r="L2746" s="5">
        <f t="shared" si="819"/>
        <v>7</v>
      </c>
      <c r="M2746" s="5">
        <f t="shared" si="820"/>
        <v>2024</v>
      </c>
      <c r="N2746" s="12">
        <v>1740</v>
      </c>
      <c r="O2746" s="6">
        <f t="shared" si="835"/>
        <v>-1740</v>
      </c>
      <c r="P2746" s="6">
        <f t="shared" si="826"/>
        <v>0</v>
      </c>
      <c r="Q2746" s="7">
        <f t="shared" si="834"/>
        <v>4476401.1500000004</v>
      </c>
      <c r="R2746" s="44" t="str">
        <f>VLOOKUP(F2746,'Set up'!$A$2:$E$64,5,FALSE)</f>
        <v>Trsf</v>
      </c>
      <c r="S2746" s="1" t="s">
        <v>2988</v>
      </c>
    </row>
    <row r="2747" spans="1:19" ht="15" customHeight="1" x14ac:dyDescent="0.35">
      <c r="A2747" s="4">
        <v>45372</v>
      </c>
      <c r="B2747" s="5">
        <f t="shared" si="829"/>
        <v>3</v>
      </c>
      <c r="C2747" s="5">
        <f t="shared" si="830"/>
        <v>2024</v>
      </c>
      <c r="D2747" s="5" t="s">
        <v>2448</v>
      </c>
      <c r="E2747" s="5" t="str">
        <f>VLOOKUP(F2747,'Set up'!$A$2:$C$64,2,FALSE)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up'!$A$2:$C$64,3,FALSE)</f>
        <v>120</v>
      </c>
      <c r="J2747" s="5">
        <f>VLOOKUP(F2747,'Set up'!$A$2:$D$64,4,FALSE)</f>
        <v>120</v>
      </c>
      <c r="K2747" s="4">
        <f t="shared" si="818"/>
        <v>45492</v>
      </c>
      <c r="L2747" s="5">
        <f t="shared" si="819"/>
        <v>7</v>
      </c>
      <c r="M2747" s="5">
        <f t="shared" si="820"/>
        <v>2024</v>
      </c>
      <c r="N2747" s="12">
        <v>575</v>
      </c>
      <c r="O2747" s="6">
        <f t="shared" si="835"/>
        <v>-575</v>
      </c>
      <c r="P2747" s="6">
        <f t="shared" si="826"/>
        <v>0</v>
      </c>
      <c r="Q2747" s="7">
        <f t="shared" si="834"/>
        <v>4476976.1500000004</v>
      </c>
      <c r="R2747" s="44" t="str">
        <f>VLOOKUP(F2747,'Set up'!$A$2:$E$64,5,FALSE)</f>
        <v>Trsf</v>
      </c>
      <c r="S2747" s="1" t="s">
        <v>2988</v>
      </c>
    </row>
    <row r="2748" spans="1:19" ht="15" customHeight="1" x14ac:dyDescent="0.35">
      <c r="A2748" s="4">
        <v>45372</v>
      </c>
      <c r="B2748" s="5">
        <f t="shared" si="829"/>
        <v>3</v>
      </c>
      <c r="C2748" s="5">
        <f t="shared" si="830"/>
        <v>2024</v>
      </c>
      <c r="D2748" s="5" t="s">
        <v>2448</v>
      </c>
      <c r="E2748" s="5" t="str">
        <f>VLOOKUP(F2748,'Set up'!$A$2:$C$64,2,FALSE)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up'!$A$2:$C$64,3,FALSE)</f>
        <v>120</v>
      </c>
      <c r="J2748" s="5">
        <f>VLOOKUP(F2748,'Set up'!$A$2:$D$64,4,FALSE)</f>
        <v>120</v>
      </c>
      <c r="K2748" s="4">
        <f t="shared" si="818"/>
        <v>45492</v>
      </c>
      <c r="L2748" s="5">
        <f t="shared" si="819"/>
        <v>7</v>
      </c>
      <c r="M2748" s="5">
        <f t="shared" si="820"/>
        <v>2024</v>
      </c>
      <c r="N2748" s="12">
        <v>880</v>
      </c>
      <c r="O2748" s="6">
        <f t="shared" si="835"/>
        <v>-880</v>
      </c>
      <c r="P2748" s="6">
        <f t="shared" si="826"/>
        <v>0</v>
      </c>
      <c r="Q2748" s="7">
        <f t="shared" si="834"/>
        <v>4477856.1500000004</v>
      </c>
      <c r="R2748" s="44" t="str">
        <f>VLOOKUP(F2748,'Set up'!$A$2:$E$64,5,FALSE)</f>
        <v>Trsf</v>
      </c>
      <c r="S2748" s="1" t="s">
        <v>2988</v>
      </c>
    </row>
    <row r="2749" spans="1:19" ht="15" customHeight="1" x14ac:dyDescent="0.35">
      <c r="A2749" s="4">
        <v>45372</v>
      </c>
      <c r="B2749" s="5">
        <f t="shared" si="829"/>
        <v>3</v>
      </c>
      <c r="C2749" s="5">
        <f t="shared" si="830"/>
        <v>2024</v>
      </c>
      <c r="D2749" s="5" t="s">
        <v>2448</v>
      </c>
      <c r="E2749" s="5" t="str">
        <f>VLOOKUP(F2749,'Set up'!$A$2:$C$64,2,FALSE)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up'!$A$2:$C$64,3,FALSE)</f>
        <v>120</v>
      </c>
      <c r="J2749" s="5">
        <f>VLOOKUP(F2749,'Set up'!$A$2:$D$64,4,FALSE)</f>
        <v>120</v>
      </c>
      <c r="K2749" s="4">
        <f t="shared" si="818"/>
        <v>45492</v>
      </c>
      <c r="L2749" s="5">
        <f t="shared" si="819"/>
        <v>7</v>
      </c>
      <c r="M2749" s="5">
        <f t="shared" si="820"/>
        <v>2024</v>
      </c>
      <c r="N2749" s="12">
        <v>420</v>
      </c>
      <c r="O2749" s="6">
        <f t="shared" si="835"/>
        <v>-420</v>
      </c>
      <c r="P2749" s="6">
        <f t="shared" si="826"/>
        <v>0</v>
      </c>
      <c r="Q2749" s="7">
        <f t="shared" si="834"/>
        <v>4478276.1500000004</v>
      </c>
      <c r="R2749" s="44" t="str">
        <f>VLOOKUP(F2749,'Set up'!$A$2:$E$64,5,FALSE)</f>
        <v>Trsf</v>
      </c>
      <c r="S2749" s="1" t="s">
        <v>2988</v>
      </c>
    </row>
    <row r="2750" spans="1:19" ht="15" customHeight="1" x14ac:dyDescent="0.35">
      <c r="A2750" s="4">
        <v>45372</v>
      </c>
      <c r="B2750" s="5">
        <f t="shared" si="829"/>
        <v>3</v>
      </c>
      <c r="C2750" s="5">
        <f t="shared" si="830"/>
        <v>2024</v>
      </c>
      <c r="D2750" s="5" t="s">
        <v>2448</v>
      </c>
      <c r="E2750" s="5" t="str">
        <f>VLOOKUP(F2750,'Set up'!$A$2:$C$64,2,FALSE)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up'!$A$2:$C$64,3,FALSE)</f>
        <v>120</v>
      </c>
      <c r="J2750" s="5">
        <f>VLOOKUP(F2750,'Set up'!$A$2:$D$64,4,FALSE)</f>
        <v>120</v>
      </c>
      <c r="K2750" s="4">
        <f t="shared" si="818"/>
        <v>45492</v>
      </c>
      <c r="L2750" s="5">
        <f t="shared" si="819"/>
        <v>7</v>
      </c>
      <c r="M2750" s="5">
        <f t="shared" si="820"/>
        <v>2024</v>
      </c>
      <c r="N2750" s="12">
        <v>395</v>
      </c>
      <c r="O2750" s="6">
        <f t="shared" si="835"/>
        <v>-395</v>
      </c>
      <c r="P2750" s="6">
        <f t="shared" si="826"/>
        <v>0</v>
      </c>
      <c r="Q2750" s="7">
        <f t="shared" si="834"/>
        <v>4478671.1500000004</v>
      </c>
      <c r="R2750" s="44" t="str">
        <f>VLOOKUP(F2750,'Set up'!$A$2:$E$64,5,FALSE)</f>
        <v>Trsf</v>
      </c>
      <c r="S2750" s="1" t="s">
        <v>2988</v>
      </c>
    </row>
    <row r="2751" spans="1:19" ht="15" customHeight="1" x14ac:dyDescent="0.35">
      <c r="A2751" s="4">
        <v>45372</v>
      </c>
      <c r="B2751" s="5">
        <f t="shared" si="829"/>
        <v>3</v>
      </c>
      <c r="C2751" s="5">
        <f t="shared" si="830"/>
        <v>2024</v>
      </c>
      <c r="D2751" s="5" t="s">
        <v>2448</v>
      </c>
      <c r="E2751" s="5" t="str">
        <f>VLOOKUP(F2751,'Set up'!$A$2:$C$64,2,FALSE)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up'!$A$2:$C$64,3,FALSE)</f>
        <v>120</v>
      </c>
      <c r="J2751" s="5">
        <f>VLOOKUP(F2751,'Set up'!$A$2:$D$64,4,FALSE)</f>
        <v>120</v>
      </c>
      <c r="K2751" s="4">
        <f t="shared" si="818"/>
        <v>45492</v>
      </c>
      <c r="L2751" s="5">
        <f t="shared" si="819"/>
        <v>7</v>
      </c>
      <c r="M2751" s="5">
        <f t="shared" si="820"/>
        <v>2024</v>
      </c>
      <c r="N2751" s="12">
        <v>1550</v>
      </c>
      <c r="O2751" s="6">
        <f t="shared" si="835"/>
        <v>-1550</v>
      </c>
      <c r="P2751" s="6">
        <f t="shared" si="826"/>
        <v>0</v>
      </c>
      <c r="Q2751" s="7">
        <f t="shared" si="834"/>
        <v>4480221.1500000004</v>
      </c>
      <c r="R2751" s="44" t="str">
        <f>VLOOKUP(F2751,'Set up'!$A$2:$E$64,5,FALSE)</f>
        <v>Trsf</v>
      </c>
      <c r="S2751" s="1" t="s">
        <v>2988</v>
      </c>
    </row>
    <row r="2752" spans="1:19" ht="15" customHeight="1" x14ac:dyDescent="0.35">
      <c r="A2752" s="4">
        <v>45373</v>
      </c>
      <c r="B2752" s="5">
        <f t="shared" si="829"/>
        <v>3</v>
      </c>
      <c r="C2752" s="5">
        <f t="shared" si="830"/>
        <v>2024</v>
      </c>
      <c r="D2752" s="5" t="s">
        <v>2451</v>
      </c>
      <c r="E2752" s="5" t="str">
        <f>VLOOKUP(F2752,'Set up'!$A$2:$C$64,2,FALSE)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up'!$A$2:$C$64,3,FALSE)</f>
        <v>Cash</v>
      </c>
      <c r="J2752" s="5">
        <f>VLOOKUP(F2752,'Set up'!$A$2:$D$64,4,FALSE)</f>
        <v>0</v>
      </c>
      <c r="K2752" s="4">
        <f t="shared" si="818"/>
        <v>45373</v>
      </c>
      <c r="L2752" s="5">
        <f t="shared" si="819"/>
        <v>3</v>
      </c>
      <c r="M2752" s="5">
        <f t="shared" si="820"/>
        <v>2024</v>
      </c>
      <c r="N2752" s="12">
        <v>1628</v>
      </c>
      <c r="O2752" s="12">
        <f>-1500-128</f>
        <v>-1628</v>
      </c>
      <c r="P2752" s="6">
        <f t="shared" si="826"/>
        <v>0</v>
      </c>
      <c r="Q2752" s="7">
        <f t="shared" si="834"/>
        <v>4481849.1500000004</v>
      </c>
      <c r="R2752" s="44" t="str">
        <f>VLOOKUP(F2752,'Set up'!$A$2:$E$64,5,FALSE)</f>
        <v>Cash</v>
      </c>
      <c r="S2752" s="1" t="s">
        <v>2496</v>
      </c>
    </row>
    <row r="2753" spans="1:21" ht="15" customHeight="1" x14ac:dyDescent="0.35">
      <c r="A2753" s="4">
        <v>45373</v>
      </c>
      <c r="B2753" s="5">
        <f t="shared" si="829"/>
        <v>3</v>
      </c>
      <c r="C2753" s="5">
        <f t="shared" si="830"/>
        <v>2024</v>
      </c>
      <c r="D2753" s="5" t="s">
        <v>2451</v>
      </c>
      <c r="E2753" s="5" t="str">
        <f>VLOOKUP(F2753,'Set up'!$A$2:$C$64,2,FALSE)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up'!$A$2:$C$64,3,FALSE)</f>
        <v>Cash</v>
      </c>
      <c r="J2753" s="5">
        <f>VLOOKUP(F2753,'Set up'!$A$2:$D$64,4,FALSE)</f>
        <v>0</v>
      </c>
      <c r="K2753" s="4">
        <f t="shared" si="818"/>
        <v>45373</v>
      </c>
      <c r="L2753" s="5">
        <f t="shared" si="819"/>
        <v>3</v>
      </c>
      <c r="M2753" s="5">
        <f t="shared" si="820"/>
        <v>2024</v>
      </c>
      <c r="N2753" s="12">
        <v>420</v>
      </c>
      <c r="O2753" s="6">
        <f t="shared" ref="O2753:O2755" si="836">-N2753</f>
        <v>-420</v>
      </c>
      <c r="P2753" s="6">
        <f t="shared" si="826"/>
        <v>0</v>
      </c>
      <c r="Q2753" s="7">
        <f t="shared" si="834"/>
        <v>4482269.1500000004</v>
      </c>
      <c r="R2753" s="44" t="str">
        <f>VLOOKUP(F2753,'Set up'!$A$2:$E$64,5,FALSE)</f>
        <v>Cash</v>
      </c>
      <c r="S2753" s="1" t="s">
        <v>2497</v>
      </c>
    </row>
    <row r="2754" spans="1:21" ht="15" customHeight="1" x14ac:dyDescent="0.35">
      <c r="A2754" s="4">
        <v>45373</v>
      </c>
      <c r="B2754" s="5">
        <f t="shared" si="829"/>
        <v>3</v>
      </c>
      <c r="C2754" s="5">
        <f t="shared" si="830"/>
        <v>2024</v>
      </c>
      <c r="D2754" s="5" t="s">
        <v>2451</v>
      </c>
      <c r="E2754" s="5" t="str">
        <f>VLOOKUP(F2754,'Set up'!$A$2:$C$64,2,FALSE)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up'!$A$2:$C$64,3,FALSE)</f>
        <v>Cash</v>
      </c>
      <c r="J2754" s="5">
        <f>VLOOKUP(F2754,'Set up'!$A$2:$D$64,4,FALSE)</f>
        <v>0</v>
      </c>
      <c r="K2754" s="4">
        <f t="shared" si="818"/>
        <v>45373</v>
      </c>
      <c r="L2754" s="5">
        <f t="shared" si="819"/>
        <v>3</v>
      </c>
      <c r="M2754" s="5">
        <f t="shared" si="820"/>
        <v>2024</v>
      </c>
      <c r="N2754" s="12">
        <v>280</v>
      </c>
      <c r="O2754" s="6">
        <f t="shared" si="836"/>
        <v>-280</v>
      </c>
      <c r="P2754" s="6">
        <f t="shared" si="826"/>
        <v>0</v>
      </c>
      <c r="Q2754" s="7">
        <f t="shared" si="834"/>
        <v>4482549.1500000004</v>
      </c>
      <c r="R2754" s="44" t="str">
        <f>VLOOKUP(F2754,'Set up'!$A$2:$E$64,5,FALSE)</f>
        <v>Cash</v>
      </c>
      <c r="S2754" s="1" t="s">
        <v>2498</v>
      </c>
    </row>
    <row r="2755" spans="1:21" ht="15" customHeight="1" x14ac:dyDescent="0.35">
      <c r="A2755" s="4">
        <v>45373</v>
      </c>
      <c r="B2755" s="5">
        <f t="shared" si="829"/>
        <v>3</v>
      </c>
      <c r="C2755" s="5">
        <f t="shared" si="830"/>
        <v>2024</v>
      </c>
      <c r="D2755" s="5" t="s">
        <v>2451</v>
      </c>
      <c r="E2755" s="5" t="str">
        <f>VLOOKUP(F2755,'Set up'!$A$2:$C$64,2,FALSE)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up'!$A$2:$C$64,3,FALSE)</f>
        <v>Cash</v>
      </c>
      <c r="J2755" s="5">
        <f>VLOOKUP(F2755,'Set up'!$A$2:$D$64,4,FALSE)</f>
        <v>0</v>
      </c>
      <c r="K2755" s="4">
        <f t="shared" ref="K2755:K2818" si="837">A2755+J2755</f>
        <v>45373</v>
      </c>
      <c r="L2755" s="5">
        <f t="shared" ref="L2755:L2818" si="838">MONTH(K2755)</f>
        <v>3</v>
      </c>
      <c r="M2755" s="5">
        <f t="shared" ref="M2755:M2818" si="839">YEAR(K2755)</f>
        <v>2024</v>
      </c>
      <c r="N2755" s="12">
        <v>110</v>
      </c>
      <c r="O2755" s="6">
        <f t="shared" si="836"/>
        <v>-110</v>
      </c>
      <c r="P2755" s="6">
        <f t="shared" si="826"/>
        <v>0</v>
      </c>
      <c r="Q2755" s="7">
        <f t="shared" si="834"/>
        <v>4482659.1500000004</v>
      </c>
      <c r="R2755" s="44" t="str">
        <f>VLOOKUP(F2755,'Set up'!$A$2:$E$64,5,FALSE)</f>
        <v>Cash</v>
      </c>
      <c r="S2755" s="1" t="s">
        <v>2499</v>
      </c>
    </row>
    <row r="2756" spans="1:21" ht="15" customHeight="1" x14ac:dyDescent="0.35">
      <c r="A2756" s="4">
        <v>45379</v>
      </c>
      <c r="B2756" s="5">
        <f t="shared" si="829"/>
        <v>3</v>
      </c>
      <c r="C2756" s="5">
        <f t="shared" si="830"/>
        <v>2024</v>
      </c>
      <c r="D2756" s="5" t="s">
        <v>2452</v>
      </c>
      <c r="E2756" s="5" t="str">
        <f>VLOOKUP(F2756,'Set up'!$A$2:$C$64,2,FALSE)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up'!$A$2:$C$64,3,FALSE)</f>
        <v>Cash</v>
      </c>
      <c r="J2756" s="5">
        <f>VLOOKUP(F2756,'Set up'!$A$2:$D$64,4,FALSE)</f>
        <v>0</v>
      </c>
      <c r="K2756" s="4">
        <f t="shared" si="837"/>
        <v>45379</v>
      </c>
      <c r="L2756" s="5">
        <f t="shared" si="838"/>
        <v>3</v>
      </c>
      <c r="M2756" s="5">
        <f t="shared" si="839"/>
        <v>2024</v>
      </c>
      <c r="N2756" s="98">
        <v>1738</v>
      </c>
      <c r="O2756" s="12"/>
      <c r="P2756" s="6">
        <f t="shared" si="826"/>
        <v>1738</v>
      </c>
      <c r="Q2756" s="7">
        <f t="shared" si="834"/>
        <v>4484397.1500000004</v>
      </c>
      <c r="R2756" s="44" t="str">
        <f>VLOOKUP(F2756,'Set up'!$A$2:$E$64,5,FALSE)</f>
        <v>Trsf</v>
      </c>
    </row>
    <row r="2757" spans="1:21" ht="15" customHeight="1" x14ac:dyDescent="0.35">
      <c r="A2757" s="4">
        <v>45379</v>
      </c>
      <c r="B2757" s="5">
        <f t="shared" si="829"/>
        <v>3</v>
      </c>
      <c r="C2757" s="5">
        <f t="shared" si="830"/>
        <v>2024</v>
      </c>
      <c r="D2757" s="5" t="s">
        <v>2452</v>
      </c>
      <c r="E2757" s="5" t="str">
        <f>VLOOKUP(F2757,'Set up'!$A$2:$C$64,2,FALSE)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up'!$A$2:$C$64,3,FALSE)</f>
        <v>Cash</v>
      </c>
      <c r="J2757" s="5">
        <f>VLOOKUP(F2757,'Set up'!$A$2:$D$64,4,FALSE)</f>
        <v>0</v>
      </c>
      <c r="K2757" s="4">
        <f t="shared" si="837"/>
        <v>45379</v>
      </c>
      <c r="L2757" s="5">
        <f t="shared" si="838"/>
        <v>3</v>
      </c>
      <c r="M2757" s="5">
        <f t="shared" si="839"/>
        <v>2024</v>
      </c>
      <c r="N2757" s="98">
        <v>405</v>
      </c>
      <c r="O2757" s="12"/>
      <c r="P2757" s="6">
        <f t="shared" si="826"/>
        <v>405</v>
      </c>
      <c r="Q2757" s="7">
        <f t="shared" si="834"/>
        <v>4484802.1500000004</v>
      </c>
      <c r="R2757" s="44" t="str">
        <f>VLOOKUP(F2757,'Set up'!$A$2:$E$64,5,FALSE)</f>
        <v>Trsf</v>
      </c>
    </row>
    <row r="2758" spans="1:21" ht="15" customHeight="1" x14ac:dyDescent="0.35">
      <c r="A2758" s="4">
        <v>45379</v>
      </c>
      <c r="B2758" s="5">
        <f t="shared" si="829"/>
        <v>3</v>
      </c>
      <c r="C2758" s="5">
        <f t="shared" si="830"/>
        <v>2024</v>
      </c>
      <c r="D2758" s="5" t="s">
        <v>2452</v>
      </c>
      <c r="E2758" s="5" t="str">
        <f>VLOOKUP(F2758,'Set up'!$A$2:$C$64,2,FALSE)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up'!$A$2:$C$64,3,FALSE)</f>
        <v>Cash</v>
      </c>
      <c r="J2758" s="5">
        <f>VLOOKUP(F2758,'Set up'!$A$2:$D$64,4,FALSE)</f>
        <v>0</v>
      </c>
      <c r="K2758" s="4">
        <f t="shared" si="837"/>
        <v>45379</v>
      </c>
      <c r="L2758" s="5">
        <f t="shared" si="838"/>
        <v>3</v>
      </c>
      <c r="M2758" s="5">
        <f t="shared" si="839"/>
        <v>2024</v>
      </c>
      <c r="N2758" s="98">
        <v>390</v>
      </c>
      <c r="O2758" s="12"/>
      <c r="P2758" s="6">
        <f t="shared" si="826"/>
        <v>390</v>
      </c>
      <c r="Q2758" s="7">
        <f t="shared" si="834"/>
        <v>4485192.1500000004</v>
      </c>
      <c r="R2758" s="44" t="str">
        <f>VLOOKUP(F2758,'Set up'!$A$2:$E$64,5,FALSE)</f>
        <v>Trsf</v>
      </c>
    </row>
    <row r="2759" spans="1:21" ht="15" customHeight="1" x14ac:dyDescent="0.35">
      <c r="A2759" s="4">
        <v>45380</v>
      </c>
      <c r="B2759" s="5">
        <f t="shared" si="829"/>
        <v>3</v>
      </c>
      <c r="C2759" s="5">
        <f t="shared" si="830"/>
        <v>2024</v>
      </c>
      <c r="D2759" s="5" t="s">
        <v>2453</v>
      </c>
      <c r="E2759" s="5" t="str">
        <f>VLOOKUP(F2759,'Set up'!$A$2:$C$64,2,FALSE)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up'!$A$2:$C$64,3,FALSE)</f>
        <v>Cash</v>
      </c>
      <c r="J2759" s="5">
        <f>VLOOKUP(F2759,'Set up'!$A$2:$D$64,4,FALSE)</f>
        <v>0</v>
      </c>
      <c r="K2759" s="4">
        <f t="shared" si="837"/>
        <v>45380</v>
      </c>
      <c r="L2759" s="5">
        <f t="shared" si="838"/>
        <v>3</v>
      </c>
      <c r="M2759" s="5">
        <f t="shared" si="839"/>
        <v>2024</v>
      </c>
      <c r="N2759" s="12">
        <v>250</v>
      </c>
      <c r="O2759" s="6">
        <f>-N2759</f>
        <v>-250</v>
      </c>
      <c r="P2759" s="6">
        <f t="shared" si="826"/>
        <v>0</v>
      </c>
      <c r="Q2759" s="7">
        <f t="shared" si="834"/>
        <v>4485442.1500000004</v>
      </c>
      <c r="R2759" s="44" t="str">
        <f>VLOOKUP(F2759,'Set up'!$A$2:$E$64,5,FALSE)</f>
        <v>Trsf</v>
      </c>
      <c r="S2759" s="1" t="s">
        <v>3079</v>
      </c>
    </row>
    <row r="2760" spans="1:21" ht="15" customHeight="1" x14ac:dyDescent="0.35">
      <c r="A2760" s="4">
        <v>45380</v>
      </c>
      <c r="B2760" s="5">
        <f t="shared" si="829"/>
        <v>3</v>
      </c>
      <c r="C2760" s="5">
        <f t="shared" si="830"/>
        <v>2024</v>
      </c>
      <c r="D2760" s="5" t="s">
        <v>2454</v>
      </c>
      <c r="E2760" s="5" t="str">
        <f>VLOOKUP(F2760,'Set up'!$A$2:$C$64,2,FALSE)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up'!$A$2:$C$64,3,FALSE)</f>
        <v>Cash</v>
      </c>
      <c r="J2760" s="5">
        <f>VLOOKUP(F2760,'Set up'!$A$2:$D$64,4,FALSE)</f>
        <v>0</v>
      </c>
      <c r="K2760" s="4">
        <f t="shared" si="837"/>
        <v>45380</v>
      </c>
      <c r="L2760" s="5">
        <f t="shared" si="838"/>
        <v>3</v>
      </c>
      <c r="M2760" s="5">
        <f t="shared" si="839"/>
        <v>2024</v>
      </c>
      <c r="N2760" s="12">
        <v>6424</v>
      </c>
      <c r="O2760" s="12">
        <f>-6178.6-245.4</f>
        <v>-6424</v>
      </c>
      <c r="P2760" s="6">
        <f t="shared" si="826"/>
        <v>0</v>
      </c>
      <c r="Q2760" s="7">
        <f t="shared" si="834"/>
        <v>4491866.1500000004</v>
      </c>
      <c r="R2760" s="44" t="str">
        <f>VLOOKUP(F2760,'Set up'!$A$2:$E$64,5,FALSE)</f>
        <v>Trsf</v>
      </c>
      <c r="S2760" s="1" t="s">
        <v>3080</v>
      </c>
    </row>
    <row r="2761" spans="1:21" ht="15" customHeight="1" x14ac:dyDescent="0.35">
      <c r="A2761" s="4">
        <v>45380</v>
      </c>
      <c r="B2761" s="5">
        <f t="shared" si="829"/>
        <v>3</v>
      </c>
      <c r="C2761" s="5">
        <f t="shared" si="830"/>
        <v>2024</v>
      </c>
      <c r="D2761" s="5" t="s">
        <v>2454</v>
      </c>
      <c r="E2761" s="5" t="str">
        <f>VLOOKUP(F2761,'Set up'!$A$2:$C$64,2,FALSE)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up'!$A$2:$C$64,3,FALSE)</f>
        <v>Cash</v>
      </c>
      <c r="J2761" s="5">
        <f>VLOOKUP(F2761,'Set up'!$A$2:$D$64,4,FALSE)</f>
        <v>0</v>
      </c>
      <c r="K2761" s="4">
        <f t="shared" si="837"/>
        <v>45380</v>
      </c>
      <c r="L2761" s="5">
        <f t="shared" si="838"/>
        <v>3</v>
      </c>
      <c r="M2761" s="5">
        <f t="shared" si="839"/>
        <v>2024</v>
      </c>
      <c r="N2761" s="12">
        <v>2088</v>
      </c>
      <c r="O2761" s="6">
        <f t="shared" ref="O2761:O2763" si="840">-N2761</f>
        <v>-2088</v>
      </c>
      <c r="P2761" s="6">
        <f t="shared" si="826"/>
        <v>0</v>
      </c>
      <c r="Q2761" s="7">
        <f t="shared" si="834"/>
        <v>4493954.1500000004</v>
      </c>
      <c r="R2761" s="44" t="str">
        <f>VLOOKUP(F2761,'Set up'!$A$2:$E$64,5,FALSE)</f>
        <v>Trsf</v>
      </c>
      <c r="S2761" s="1" t="s">
        <v>3081</v>
      </c>
    </row>
    <row r="2762" spans="1:21" ht="15" customHeight="1" x14ac:dyDescent="0.35">
      <c r="A2762" s="4">
        <v>45380</v>
      </c>
      <c r="B2762" s="5">
        <f t="shared" si="829"/>
        <v>3</v>
      </c>
      <c r="C2762" s="5">
        <f t="shared" si="830"/>
        <v>2024</v>
      </c>
      <c r="D2762" s="5" t="s">
        <v>2454</v>
      </c>
      <c r="E2762" s="5" t="str">
        <f>VLOOKUP(F2762,'Set up'!$A$2:$C$64,2,FALSE)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up'!$A$2:$C$64,3,FALSE)</f>
        <v>Cash</v>
      </c>
      <c r="J2762" s="5">
        <f>VLOOKUP(F2762,'Set up'!$A$2:$D$64,4,FALSE)</f>
        <v>0</v>
      </c>
      <c r="K2762" s="4">
        <f t="shared" si="837"/>
        <v>45380</v>
      </c>
      <c r="L2762" s="5">
        <f t="shared" si="838"/>
        <v>3</v>
      </c>
      <c r="M2762" s="5">
        <f t="shared" si="839"/>
        <v>2024</v>
      </c>
      <c r="N2762" s="12">
        <v>1404</v>
      </c>
      <c r="O2762" s="6">
        <f t="shared" si="840"/>
        <v>-1404</v>
      </c>
      <c r="P2762" s="6">
        <f t="shared" si="826"/>
        <v>0</v>
      </c>
      <c r="Q2762" s="7">
        <f t="shared" si="834"/>
        <v>4495358.1500000004</v>
      </c>
      <c r="R2762" s="44" t="str">
        <f>VLOOKUP(F2762,'Set up'!$A$2:$E$64,5,FALSE)</f>
        <v>Trsf</v>
      </c>
      <c r="S2762" s="1" t="s">
        <v>3082</v>
      </c>
    </row>
    <row r="2763" spans="1:21" ht="15" customHeight="1" x14ac:dyDescent="0.35">
      <c r="A2763" s="4">
        <v>45380</v>
      </c>
      <c r="B2763" s="5">
        <f t="shared" si="829"/>
        <v>3</v>
      </c>
      <c r="C2763" s="5">
        <f t="shared" si="830"/>
        <v>2024</v>
      </c>
      <c r="D2763" s="5" t="s">
        <v>2454</v>
      </c>
      <c r="E2763" s="5" t="str">
        <f>VLOOKUP(F2763,'Set up'!$A$2:$C$64,2,FALSE)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up'!$A$2:$C$64,3,FALSE)</f>
        <v>Cash</v>
      </c>
      <c r="J2763" s="5">
        <f>VLOOKUP(F2763,'Set up'!$A$2:$D$64,4,FALSE)</f>
        <v>0</v>
      </c>
      <c r="K2763" s="4">
        <f t="shared" si="837"/>
        <v>45380</v>
      </c>
      <c r="L2763" s="5">
        <f t="shared" si="838"/>
        <v>3</v>
      </c>
      <c r="M2763" s="5">
        <f t="shared" si="839"/>
        <v>2024</v>
      </c>
      <c r="N2763" s="12">
        <v>380</v>
      </c>
      <c r="O2763" s="6">
        <f t="shared" si="840"/>
        <v>-380</v>
      </c>
      <c r="P2763" s="6">
        <f t="shared" si="826"/>
        <v>0</v>
      </c>
      <c r="Q2763" s="7">
        <f t="shared" si="834"/>
        <v>4495738.1500000004</v>
      </c>
      <c r="R2763" s="44" t="str">
        <f>VLOOKUP(F2763,'Set up'!$A$2:$E$64,5,FALSE)</f>
        <v>Trsf</v>
      </c>
      <c r="S2763" s="1" t="s">
        <v>3083</v>
      </c>
    </row>
    <row r="2764" spans="1:21" ht="15" customHeight="1" x14ac:dyDescent="0.35">
      <c r="A2764" s="4">
        <v>45381</v>
      </c>
      <c r="B2764" s="5">
        <f t="shared" si="829"/>
        <v>3</v>
      </c>
      <c r="C2764" s="5">
        <f t="shared" si="830"/>
        <v>2024</v>
      </c>
      <c r="D2764" s="5" t="s">
        <v>2455</v>
      </c>
      <c r="E2764" s="5" t="str">
        <f>VLOOKUP(F2764,'Set up'!$A$2:$C$64,2,FALSE)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up'!$A$2:$C$64,3,FALSE)</f>
        <v>Cash</v>
      </c>
      <c r="J2764" s="5">
        <f>VLOOKUP(F2764,'Set up'!$A$2:$D$64,4,FALSE)</f>
        <v>0</v>
      </c>
      <c r="K2764" s="4">
        <f t="shared" si="837"/>
        <v>45381</v>
      </c>
      <c r="L2764" s="5">
        <f t="shared" si="838"/>
        <v>3</v>
      </c>
      <c r="M2764" s="5">
        <f t="shared" si="839"/>
        <v>2024</v>
      </c>
      <c r="N2764" s="12">
        <v>1738</v>
      </c>
      <c r="O2764" s="12"/>
      <c r="P2764" s="6">
        <f t="shared" si="826"/>
        <v>1738</v>
      </c>
      <c r="Q2764" s="7">
        <f t="shared" si="834"/>
        <v>4497476.1500000004</v>
      </c>
      <c r="R2764" s="44" t="str">
        <f>VLOOKUP(F2764,'Set up'!$A$2:$E$64,5,FALSE)</f>
        <v>PD Chq</v>
      </c>
    </row>
    <row r="2765" spans="1:21" ht="15" customHeight="1" x14ac:dyDescent="0.35">
      <c r="A2765" s="4">
        <v>45381</v>
      </c>
      <c r="B2765" s="5">
        <f t="shared" si="829"/>
        <v>3</v>
      </c>
      <c r="C2765" s="5">
        <f t="shared" si="830"/>
        <v>2024</v>
      </c>
      <c r="D2765" s="5" t="s">
        <v>2455</v>
      </c>
      <c r="E2765" s="5" t="str">
        <f>VLOOKUP(F2765,'Set up'!$A$2:$C$64,2,FALSE)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up'!$A$2:$C$64,3,FALSE)</f>
        <v>Cash</v>
      </c>
      <c r="J2765" s="5">
        <f>VLOOKUP(F2765,'Set up'!$A$2:$D$64,4,FALSE)</f>
        <v>0</v>
      </c>
      <c r="K2765" s="4">
        <f t="shared" si="837"/>
        <v>45381</v>
      </c>
      <c r="L2765" s="5">
        <f t="shared" si="838"/>
        <v>3</v>
      </c>
      <c r="M2765" s="5">
        <f t="shared" si="839"/>
        <v>2024</v>
      </c>
      <c r="N2765" s="12">
        <v>832.5</v>
      </c>
      <c r="O2765" s="12"/>
      <c r="P2765" s="6">
        <f t="shared" si="826"/>
        <v>832.5</v>
      </c>
      <c r="Q2765" s="7">
        <f t="shared" si="834"/>
        <v>4498308.6500000004</v>
      </c>
      <c r="R2765" s="44" t="str">
        <f>VLOOKUP(F2765,'Set up'!$A$2:$E$64,5,FALSE)</f>
        <v>PD Chq</v>
      </c>
    </row>
    <row r="2766" spans="1:21" ht="15" customHeight="1" x14ac:dyDescent="0.35">
      <c r="A2766" s="4">
        <v>45381</v>
      </c>
      <c r="B2766" s="5">
        <f t="shared" si="829"/>
        <v>3</v>
      </c>
      <c r="C2766" s="5">
        <f t="shared" si="830"/>
        <v>2024</v>
      </c>
      <c r="D2766" s="5" t="s">
        <v>2455</v>
      </c>
      <c r="E2766" s="5" t="str">
        <f>VLOOKUP(F2766,'Set up'!$A$2:$C$64,2,FALSE)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up'!$A$2:$C$64,3,FALSE)</f>
        <v>Cash</v>
      </c>
      <c r="J2766" s="5">
        <f>VLOOKUP(F2766,'Set up'!$A$2:$D$64,4,FALSE)</f>
        <v>0</v>
      </c>
      <c r="K2766" s="4">
        <f t="shared" si="837"/>
        <v>45381</v>
      </c>
      <c r="L2766" s="5">
        <f t="shared" si="838"/>
        <v>3</v>
      </c>
      <c r="M2766" s="5">
        <f t="shared" si="839"/>
        <v>2024</v>
      </c>
      <c r="N2766" s="12">
        <v>95</v>
      </c>
      <c r="O2766" s="12"/>
      <c r="P2766" s="6">
        <f t="shared" si="826"/>
        <v>95</v>
      </c>
      <c r="Q2766" s="7">
        <f t="shared" si="834"/>
        <v>4498403.6500000004</v>
      </c>
      <c r="R2766" s="44" t="str">
        <f>VLOOKUP(F2766,'Set up'!$A$2:$E$64,5,FALSE)</f>
        <v>PD Chq</v>
      </c>
    </row>
    <row r="2767" spans="1:21" ht="15" customHeight="1" x14ac:dyDescent="0.35">
      <c r="A2767" s="4">
        <v>45381</v>
      </c>
      <c r="B2767" s="5">
        <f t="shared" si="829"/>
        <v>3</v>
      </c>
      <c r="C2767" s="5">
        <f t="shared" si="830"/>
        <v>2024</v>
      </c>
      <c r="D2767" s="5" t="s">
        <v>2456</v>
      </c>
      <c r="E2767" s="5" t="str">
        <f>VLOOKUP(F2767,'Set up'!$A$2:$C$64,2,FALSE)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up'!$A$2:$C$64,3,FALSE)</f>
        <v>45</v>
      </c>
      <c r="J2767" s="5">
        <f>VLOOKUP(F2767,'Set up'!$A$2:$D$64,4,FALSE)</f>
        <v>45</v>
      </c>
      <c r="K2767" s="4">
        <f t="shared" si="837"/>
        <v>45426</v>
      </c>
      <c r="L2767" s="5">
        <f t="shared" si="838"/>
        <v>5</v>
      </c>
      <c r="M2767" s="5">
        <f t="shared" si="839"/>
        <v>2024</v>
      </c>
      <c r="N2767" s="12">
        <v>1738</v>
      </c>
      <c r="O2767" s="12">
        <f>-1000-738</f>
        <v>-1738</v>
      </c>
      <c r="P2767" s="6">
        <f t="shared" si="826"/>
        <v>0</v>
      </c>
      <c r="Q2767" s="7">
        <f t="shared" si="834"/>
        <v>4500141.6500000004</v>
      </c>
      <c r="R2767" s="44" t="str">
        <f>VLOOKUP(F2767,'Set up'!$A$2:$E$64,5,FALSE)</f>
        <v>PD Chq</v>
      </c>
      <c r="S2767" s="1" t="s">
        <v>2830</v>
      </c>
      <c r="U2767" s="1" t="s">
        <v>3603</v>
      </c>
    </row>
    <row r="2768" spans="1:21" ht="15" customHeight="1" x14ac:dyDescent="0.35">
      <c r="A2768" s="4">
        <v>45381</v>
      </c>
      <c r="B2768" s="5">
        <f t="shared" si="829"/>
        <v>3</v>
      </c>
      <c r="C2768" s="5">
        <f t="shared" si="830"/>
        <v>2024</v>
      </c>
      <c r="D2768" s="5" t="s">
        <v>2456</v>
      </c>
      <c r="E2768" s="5" t="str">
        <f>VLOOKUP(F2768,'Set up'!$A$2:$C$64,2,FALSE)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up'!$A$2:$C$64,3,FALSE)</f>
        <v>45</v>
      </c>
      <c r="J2768" s="5">
        <f>VLOOKUP(F2768,'Set up'!$A$2:$D$64,4,FALSE)</f>
        <v>45</v>
      </c>
      <c r="K2768" s="4">
        <f t="shared" si="837"/>
        <v>45426</v>
      </c>
      <c r="L2768" s="5">
        <f t="shared" si="838"/>
        <v>5</v>
      </c>
      <c r="M2768" s="5">
        <f t="shared" si="839"/>
        <v>2024</v>
      </c>
      <c r="N2768" s="12">
        <v>220</v>
      </c>
      <c r="O2768" s="6">
        <f>-N2768</f>
        <v>-220</v>
      </c>
      <c r="P2768" s="6">
        <f t="shared" si="826"/>
        <v>0</v>
      </c>
      <c r="Q2768" s="7">
        <f t="shared" si="834"/>
        <v>4500361.6500000004</v>
      </c>
      <c r="R2768" s="44" t="str">
        <f>VLOOKUP(F2768,'Set up'!$A$2:$E$64,5,FALSE)</f>
        <v>PD Chq</v>
      </c>
      <c r="S2768" s="1" t="s">
        <v>2830</v>
      </c>
      <c r="U2768" s="1" t="s">
        <v>3603</v>
      </c>
    </row>
    <row r="2769" spans="1:19" ht="15" customHeight="1" x14ac:dyDescent="0.35">
      <c r="A2769" s="4">
        <v>45386</v>
      </c>
      <c r="B2769" s="5">
        <f t="shared" si="829"/>
        <v>4</v>
      </c>
      <c r="C2769" s="5">
        <f t="shared" si="830"/>
        <v>2024</v>
      </c>
      <c r="D2769" s="5" t="s">
        <v>2506</v>
      </c>
      <c r="E2769" s="5" t="str">
        <f>VLOOKUP(F2769,'Set up'!$A$2:$C$64,2,FALSE)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up'!$A$2:$C$64,3,FALSE)</f>
        <v>Cash</v>
      </c>
      <c r="J2769" s="5">
        <f>VLOOKUP(F2769,'Set up'!$A$2:$D$64,4,FALSE)</f>
        <v>0</v>
      </c>
      <c r="K2769" s="4">
        <f t="shared" si="837"/>
        <v>45386</v>
      </c>
      <c r="L2769" s="5">
        <f t="shared" si="838"/>
        <v>4</v>
      </c>
      <c r="M2769" s="5">
        <f t="shared" si="839"/>
        <v>2024</v>
      </c>
      <c r="N2769" s="12">
        <v>1650</v>
      </c>
      <c r="O2769" s="6">
        <f t="shared" ref="O2769:O2776" si="841">-N2769</f>
        <v>-1650</v>
      </c>
      <c r="P2769" s="6">
        <f t="shared" si="826"/>
        <v>0</v>
      </c>
      <c r="Q2769" s="7">
        <v>4493023.6499999994</v>
      </c>
      <c r="R2769" s="44" t="str">
        <f>VLOOKUP(F2769,'Set up'!$A$2:$E$64,5,FALSE)</f>
        <v>Cash</v>
      </c>
      <c r="S2769" s="1" t="s">
        <v>2624</v>
      </c>
    </row>
    <row r="2770" spans="1:19" ht="15" customHeight="1" x14ac:dyDescent="0.35">
      <c r="A2770" s="4">
        <v>45386</v>
      </c>
      <c r="B2770" s="5">
        <f t="shared" si="829"/>
        <v>4</v>
      </c>
      <c r="C2770" s="5">
        <f t="shared" si="830"/>
        <v>2024</v>
      </c>
      <c r="D2770" s="5" t="s">
        <v>2506</v>
      </c>
      <c r="E2770" s="5" t="str">
        <f>VLOOKUP(F2770,'Set up'!$A$2:$C$64,2,FALSE)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up'!$A$2:$C$64,3,FALSE)</f>
        <v>Cash</v>
      </c>
      <c r="J2770" s="5">
        <f>VLOOKUP(F2770,'Set up'!$A$2:$D$64,4,FALSE)</f>
        <v>0</v>
      </c>
      <c r="K2770" s="4">
        <f t="shared" si="837"/>
        <v>45386</v>
      </c>
      <c r="L2770" s="5">
        <f t="shared" si="838"/>
        <v>4</v>
      </c>
      <c r="M2770" s="5">
        <f t="shared" si="839"/>
        <v>2024</v>
      </c>
      <c r="N2770" s="12">
        <v>420</v>
      </c>
      <c r="O2770" s="6">
        <f t="shared" si="841"/>
        <v>-420</v>
      </c>
      <c r="P2770" s="6">
        <f t="shared" si="826"/>
        <v>0</v>
      </c>
      <c r="Q2770" s="7">
        <v>4493443.6499999994</v>
      </c>
      <c r="R2770" s="44" t="str">
        <f>VLOOKUP(F2770,'Set up'!$A$2:$E$64,5,FALSE)</f>
        <v>Cash</v>
      </c>
      <c r="S2770" s="1" t="s">
        <v>2624</v>
      </c>
    </row>
    <row r="2771" spans="1:19" ht="15" customHeight="1" x14ac:dyDescent="0.35">
      <c r="A2771" s="4">
        <v>45387</v>
      </c>
      <c r="B2771" s="5">
        <f t="shared" si="829"/>
        <v>4</v>
      </c>
      <c r="C2771" s="5">
        <f t="shared" si="830"/>
        <v>2024</v>
      </c>
      <c r="D2771" s="5" t="s">
        <v>2507</v>
      </c>
      <c r="E2771" s="5" t="str">
        <f>VLOOKUP(F2771,'Set up'!$A$2:$C$64,2,FALSE)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up'!$A$2:$C$64,3,FALSE)</f>
        <v>60</v>
      </c>
      <c r="J2771" s="5">
        <f>VLOOKUP(F2771,'Set up'!$A$2:$D$64,4,FALSE)</f>
        <v>60</v>
      </c>
      <c r="K2771" s="4">
        <f t="shared" si="837"/>
        <v>45447</v>
      </c>
      <c r="L2771" s="5">
        <f t="shared" si="838"/>
        <v>6</v>
      </c>
      <c r="M2771" s="5">
        <f t="shared" si="839"/>
        <v>2024</v>
      </c>
      <c r="N2771" s="12">
        <v>3256</v>
      </c>
      <c r="O2771" s="6">
        <f t="shared" si="841"/>
        <v>-3256</v>
      </c>
      <c r="P2771" s="6">
        <f t="shared" si="826"/>
        <v>0</v>
      </c>
      <c r="Q2771" s="7">
        <v>4495071.6499999994</v>
      </c>
      <c r="R2771" s="44" t="str">
        <f>VLOOKUP(F2771,'Set up'!$A$2:$E$64,5,FALSE)</f>
        <v>Chq</v>
      </c>
      <c r="S2771" s="1" t="s">
        <v>3203</v>
      </c>
    </row>
    <row r="2772" spans="1:19" ht="15" customHeight="1" x14ac:dyDescent="0.35">
      <c r="A2772" s="4">
        <v>45387</v>
      </c>
      <c r="B2772" s="5">
        <f t="shared" si="829"/>
        <v>4</v>
      </c>
      <c r="C2772" s="5">
        <f t="shared" si="830"/>
        <v>2024</v>
      </c>
      <c r="D2772" s="5" t="s">
        <v>2507</v>
      </c>
      <c r="E2772" s="5" t="str">
        <f>VLOOKUP(F2772,'Set up'!$A$2:$C$64,2,FALSE)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up'!$A$2:$C$64,3,FALSE)</f>
        <v>60</v>
      </c>
      <c r="J2772" s="5">
        <f>VLOOKUP(F2772,'Set up'!$A$2:$D$64,4,FALSE)</f>
        <v>60</v>
      </c>
      <c r="K2772" s="4">
        <f t="shared" si="837"/>
        <v>45447</v>
      </c>
      <c r="L2772" s="5">
        <f t="shared" si="838"/>
        <v>6</v>
      </c>
      <c r="M2772" s="5">
        <f t="shared" si="839"/>
        <v>2024</v>
      </c>
      <c r="N2772" s="12">
        <v>1628</v>
      </c>
      <c r="O2772" s="6">
        <f t="shared" si="841"/>
        <v>-1628</v>
      </c>
      <c r="P2772" s="6">
        <f t="shared" si="826"/>
        <v>0</v>
      </c>
      <c r="Q2772" s="7">
        <v>4496699.6499999994</v>
      </c>
      <c r="R2772" s="44" t="str">
        <f>VLOOKUP(F2772,'Set up'!$A$2:$E$64,5,FALSE)</f>
        <v>Chq</v>
      </c>
      <c r="S2772" s="1" t="s">
        <v>3203</v>
      </c>
    </row>
    <row r="2773" spans="1:19" ht="15" customHeight="1" x14ac:dyDescent="0.35">
      <c r="A2773" s="4">
        <v>45387</v>
      </c>
      <c r="B2773" s="5">
        <f t="shared" si="829"/>
        <v>4</v>
      </c>
      <c r="C2773" s="5">
        <f t="shared" si="830"/>
        <v>2024</v>
      </c>
      <c r="D2773" s="5" t="s">
        <v>2507</v>
      </c>
      <c r="E2773" s="5" t="str">
        <f>VLOOKUP(F2773,'Set up'!$A$2:$C$64,2,FALSE)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up'!$A$2:$C$64,3,FALSE)</f>
        <v>60</v>
      </c>
      <c r="J2773" s="5">
        <f>VLOOKUP(F2773,'Set up'!$A$2:$D$64,4,FALSE)</f>
        <v>60</v>
      </c>
      <c r="K2773" s="4">
        <f t="shared" si="837"/>
        <v>45447</v>
      </c>
      <c r="L2773" s="5">
        <f t="shared" si="838"/>
        <v>6</v>
      </c>
      <c r="M2773" s="5">
        <f t="shared" si="839"/>
        <v>2024</v>
      </c>
      <c r="N2773" s="12">
        <v>626.4</v>
      </c>
      <c r="O2773" s="6">
        <f t="shared" si="841"/>
        <v>-626.4</v>
      </c>
      <c r="P2773" s="6">
        <f t="shared" ref="P2773:P2836" si="842">SUM(N2773+O2773)</f>
        <v>0</v>
      </c>
      <c r="Q2773" s="7">
        <v>4497326.05</v>
      </c>
      <c r="R2773" s="44" t="str">
        <f>VLOOKUP(F2773,'Set up'!$A$2:$E$64,5,FALSE)</f>
        <v>Chq</v>
      </c>
      <c r="S2773" s="1" t="s">
        <v>3203</v>
      </c>
    </row>
    <row r="2774" spans="1:19" ht="15" customHeight="1" x14ac:dyDescent="0.35">
      <c r="A2774" s="4">
        <v>45387</v>
      </c>
      <c r="B2774" s="5">
        <f t="shared" si="829"/>
        <v>4</v>
      </c>
      <c r="C2774" s="5">
        <f t="shared" si="830"/>
        <v>2024</v>
      </c>
      <c r="D2774" s="5" t="s">
        <v>2507</v>
      </c>
      <c r="E2774" s="5" t="str">
        <f>VLOOKUP(F2774,'Set up'!$A$2:$C$64,2,FALSE)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up'!$A$2:$C$64,3,FALSE)</f>
        <v>60</v>
      </c>
      <c r="J2774" s="5">
        <f>VLOOKUP(F2774,'Set up'!$A$2:$D$64,4,FALSE)</f>
        <v>60</v>
      </c>
      <c r="K2774" s="4">
        <f t="shared" si="837"/>
        <v>45447</v>
      </c>
      <c r="L2774" s="5">
        <f t="shared" si="838"/>
        <v>6</v>
      </c>
      <c r="M2774" s="5">
        <f t="shared" si="839"/>
        <v>2024</v>
      </c>
      <c r="N2774" s="12">
        <v>626.4</v>
      </c>
      <c r="O2774" s="6">
        <f t="shared" si="841"/>
        <v>-626.4</v>
      </c>
      <c r="P2774" s="6">
        <f t="shared" si="842"/>
        <v>0</v>
      </c>
      <c r="Q2774" s="7">
        <v>4497952.45</v>
      </c>
      <c r="R2774" s="44" t="str">
        <f>VLOOKUP(F2774,'Set up'!$A$2:$E$64,5,FALSE)</f>
        <v>Chq</v>
      </c>
      <c r="S2774" s="1" t="s">
        <v>3203</v>
      </c>
    </row>
    <row r="2775" spans="1:19" ht="15" customHeight="1" x14ac:dyDescent="0.35">
      <c r="A2775" s="4">
        <v>45387</v>
      </c>
      <c r="B2775" s="5">
        <f t="shared" si="829"/>
        <v>4</v>
      </c>
      <c r="C2775" s="5">
        <f t="shared" si="830"/>
        <v>2024</v>
      </c>
      <c r="D2775" s="5" t="s">
        <v>2507</v>
      </c>
      <c r="E2775" s="5" t="str">
        <f>VLOOKUP(F2775,'Set up'!$A$2:$C$64,2,FALSE)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up'!$A$2:$C$64,3,FALSE)</f>
        <v>60</v>
      </c>
      <c r="J2775" s="5">
        <f>VLOOKUP(F2775,'Set up'!$A$2:$D$64,4,FALSE)</f>
        <v>60</v>
      </c>
      <c r="K2775" s="4">
        <f t="shared" si="837"/>
        <v>45447</v>
      </c>
      <c r="L2775" s="5">
        <f t="shared" si="838"/>
        <v>6</v>
      </c>
      <c r="M2775" s="5">
        <f t="shared" si="839"/>
        <v>2024</v>
      </c>
      <c r="N2775" s="12">
        <v>62.5</v>
      </c>
      <c r="O2775" s="6">
        <f t="shared" si="841"/>
        <v>-62.5</v>
      </c>
      <c r="P2775" s="6">
        <f t="shared" si="842"/>
        <v>0</v>
      </c>
      <c r="Q2775" s="7">
        <v>4498014.95</v>
      </c>
      <c r="R2775" s="44" t="str">
        <f>VLOOKUP(F2775,'Set up'!$A$2:$E$64,5,FALSE)</f>
        <v>Chq</v>
      </c>
      <c r="S2775" s="1" t="s">
        <v>3203</v>
      </c>
    </row>
    <row r="2776" spans="1:19" ht="15" customHeight="1" x14ac:dyDescent="0.35">
      <c r="A2776" s="4">
        <v>45387</v>
      </c>
      <c r="B2776" s="5">
        <f t="shared" si="829"/>
        <v>4</v>
      </c>
      <c r="C2776" s="5">
        <f t="shared" si="830"/>
        <v>2024</v>
      </c>
      <c r="D2776" s="5" t="s">
        <v>2507</v>
      </c>
      <c r="E2776" s="5" t="str">
        <f>VLOOKUP(F2776,'Set up'!$A$2:$C$64,2,FALSE)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up'!$A$2:$C$64,3,FALSE)</f>
        <v>60</v>
      </c>
      <c r="J2776" s="5">
        <f>VLOOKUP(F2776,'Set up'!$A$2:$D$64,4,FALSE)</f>
        <v>60</v>
      </c>
      <c r="K2776" s="4">
        <f t="shared" si="837"/>
        <v>45447</v>
      </c>
      <c r="L2776" s="5">
        <f t="shared" si="838"/>
        <v>6</v>
      </c>
      <c r="M2776" s="5">
        <f t="shared" si="839"/>
        <v>2024</v>
      </c>
      <c r="N2776" s="12">
        <v>420</v>
      </c>
      <c r="O2776" s="6">
        <f t="shared" si="841"/>
        <v>-420</v>
      </c>
      <c r="P2776" s="6">
        <f t="shared" si="842"/>
        <v>0</v>
      </c>
      <c r="Q2776" s="7">
        <v>4498434.95</v>
      </c>
      <c r="R2776" s="44" t="str">
        <f>VLOOKUP(F2776,'Set up'!$A$2:$E$64,5,FALSE)</f>
        <v>Chq</v>
      </c>
      <c r="S2776" s="1" t="s">
        <v>3203</v>
      </c>
    </row>
    <row r="2777" spans="1:19" ht="15" customHeight="1" x14ac:dyDescent="0.35">
      <c r="A2777" s="4">
        <v>45390</v>
      </c>
      <c r="B2777" s="5">
        <f t="shared" si="829"/>
        <v>4</v>
      </c>
      <c r="C2777" s="5">
        <f t="shared" si="830"/>
        <v>2024</v>
      </c>
      <c r="D2777" s="5" t="s">
        <v>2508</v>
      </c>
      <c r="E2777" s="5" t="str">
        <f>VLOOKUP(F2777,'Set up'!$A$2:$C$64,2,FALSE)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up'!$A$2:$C$64,3,FALSE)</f>
        <v>60</v>
      </c>
      <c r="J2777" s="5">
        <f>VLOOKUP(F2777,'Set up'!$A$2:$D$64,4,FALSE)</f>
        <v>60</v>
      </c>
      <c r="K2777" s="4">
        <f t="shared" si="837"/>
        <v>45450</v>
      </c>
      <c r="L2777" s="5">
        <f t="shared" si="838"/>
        <v>6</v>
      </c>
      <c r="M2777" s="5">
        <f t="shared" si="839"/>
        <v>2024</v>
      </c>
      <c r="N2777" s="12">
        <v>260</v>
      </c>
      <c r="O2777" s="6">
        <f t="shared" ref="O2777" si="843">-N2777</f>
        <v>-260</v>
      </c>
      <c r="P2777" s="6">
        <f t="shared" si="842"/>
        <v>0</v>
      </c>
      <c r="Q2777" s="7">
        <v>4498694.95</v>
      </c>
      <c r="R2777" s="44" t="str">
        <f>VLOOKUP(F2777,'Set up'!$A$2:$E$64,5,FALSE)</f>
        <v>Chq</v>
      </c>
      <c r="S2777" s="1" t="s">
        <v>3036</v>
      </c>
    </row>
    <row r="2778" spans="1:19" ht="15" customHeight="1" x14ac:dyDescent="0.35">
      <c r="A2778" s="4">
        <v>45390</v>
      </c>
      <c r="B2778" s="5">
        <f t="shared" si="829"/>
        <v>4</v>
      </c>
      <c r="C2778" s="5">
        <f t="shared" si="830"/>
        <v>2024</v>
      </c>
      <c r="D2778" s="5" t="s">
        <v>2509</v>
      </c>
      <c r="E2778" s="5" t="str">
        <f>VLOOKUP(F2778,'Set up'!$A$2:$C$64,2,FALSE)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up'!$A$2:$C$64,3,FALSE)</f>
        <v>Cash</v>
      </c>
      <c r="J2778" s="5">
        <f>VLOOKUP(F2778,'Set up'!$A$2:$D$64,4,FALSE)</f>
        <v>0</v>
      </c>
      <c r="K2778" s="4">
        <f t="shared" si="837"/>
        <v>45390</v>
      </c>
      <c r="L2778" s="5">
        <f t="shared" si="838"/>
        <v>4</v>
      </c>
      <c r="M2778" s="5">
        <f t="shared" si="839"/>
        <v>2024</v>
      </c>
      <c r="N2778" s="12">
        <v>1738</v>
      </c>
      <c r="O2778" s="12"/>
      <c r="P2778" s="6">
        <f t="shared" si="842"/>
        <v>1738</v>
      </c>
      <c r="Q2778" s="7">
        <v>4500432.95</v>
      </c>
      <c r="R2778" s="44" t="str">
        <f>VLOOKUP(F2778,'Set up'!$A$2:$E$64,5,FALSE)</f>
        <v>Trsf</v>
      </c>
    </row>
    <row r="2779" spans="1:19" ht="15" customHeight="1" x14ac:dyDescent="0.35">
      <c r="A2779" s="4">
        <v>45390</v>
      </c>
      <c r="B2779" s="5">
        <f t="shared" si="829"/>
        <v>4</v>
      </c>
      <c r="C2779" s="5">
        <f t="shared" si="830"/>
        <v>2024</v>
      </c>
      <c r="D2779" s="5" t="s">
        <v>2509</v>
      </c>
      <c r="E2779" s="5" t="str">
        <f>VLOOKUP(F2779,'Set up'!$A$2:$C$64,2,FALSE)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up'!$A$2:$C$64,3,FALSE)</f>
        <v>Cash</v>
      </c>
      <c r="J2779" s="5">
        <f>VLOOKUP(F2779,'Set up'!$A$2:$D$64,4,FALSE)</f>
        <v>0</v>
      </c>
      <c r="K2779" s="4">
        <f t="shared" si="837"/>
        <v>45390</v>
      </c>
      <c r="L2779" s="5">
        <f t="shared" si="838"/>
        <v>4</v>
      </c>
      <c r="M2779" s="5">
        <f t="shared" si="839"/>
        <v>2024</v>
      </c>
      <c r="N2779" s="12">
        <v>405</v>
      </c>
      <c r="O2779" s="12"/>
      <c r="P2779" s="6">
        <f t="shared" si="842"/>
        <v>405</v>
      </c>
      <c r="Q2779" s="7">
        <v>4500837.95</v>
      </c>
      <c r="R2779" s="44" t="str">
        <f>VLOOKUP(F2779,'Set up'!$A$2:$E$64,5,FALSE)</f>
        <v>Trsf</v>
      </c>
    </row>
    <row r="2780" spans="1:19" ht="15" customHeight="1" x14ac:dyDescent="0.35">
      <c r="A2780" s="4">
        <v>45390</v>
      </c>
      <c r="B2780" s="5">
        <f t="shared" si="829"/>
        <v>4</v>
      </c>
      <c r="C2780" s="5">
        <f t="shared" si="830"/>
        <v>2024</v>
      </c>
      <c r="D2780" s="5" t="s">
        <v>2509</v>
      </c>
      <c r="E2780" s="5" t="str">
        <f>VLOOKUP(F2780,'Set up'!$A$2:$C$64,2,FALSE)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up'!$A$2:$C$64,3,FALSE)</f>
        <v>Cash</v>
      </c>
      <c r="J2780" s="5">
        <f>VLOOKUP(F2780,'Set up'!$A$2:$D$64,4,FALSE)</f>
        <v>0</v>
      </c>
      <c r="K2780" s="4">
        <f t="shared" si="837"/>
        <v>45390</v>
      </c>
      <c r="L2780" s="5">
        <f t="shared" si="838"/>
        <v>4</v>
      </c>
      <c r="M2780" s="5">
        <f t="shared" si="839"/>
        <v>2024</v>
      </c>
      <c r="N2780" s="12">
        <v>395</v>
      </c>
      <c r="O2780" s="12"/>
      <c r="P2780" s="6">
        <f t="shared" si="842"/>
        <v>395</v>
      </c>
      <c r="Q2780" s="7">
        <v>4501232.95</v>
      </c>
      <c r="R2780" s="44" t="str">
        <f>VLOOKUP(F2780,'Set up'!$A$2:$E$64,5,FALSE)</f>
        <v>Trsf</v>
      </c>
    </row>
    <row r="2781" spans="1:19" ht="15" customHeight="1" x14ac:dyDescent="0.35">
      <c r="A2781" s="4">
        <v>45390</v>
      </c>
      <c r="B2781" s="5">
        <f t="shared" si="829"/>
        <v>4</v>
      </c>
      <c r="C2781" s="5">
        <f t="shared" si="830"/>
        <v>2024</v>
      </c>
      <c r="D2781" s="5" t="s">
        <v>2509</v>
      </c>
      <c r="E2781" s="5" t="str">
        <f>VLOOKUP(F2781,'Set up'!$A$2:$C$64,2,FALSE)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up'!$A$2:$C$64,3,FALSE)</f>
        <v>Cash</v>
      </c>
      <c r="J2781" s="5">
        <f>VLOOKUP(F2781,'Set up'!$A$2:$D$64,4,FALSE)</f>
        <v>0</v>
      </c>
      <c r="K2781" s="4">
        <f t="shared" si="837"/>
        <v>45390</v>
      </c>
      <c r="L2781" s="5">
        <f t="shared" si="838"/>
        <v>4</v>
      </c>
      <c r="M2781" s="5">
        <f t="shared" si="839"/>
        <v>2024</v>
      </c>
      <c r="N2781" s="12">
        <v>150</v>
      </c>
      <c r="O2781" s="12"/>
      <c r="P2781" s="6">
        <f t="shared" si="842"/>
        <v>150</v>
      </c>
      <c r="Q2781" s="7">
        <v>4501382.95</v>
      </c>
      <c r="R2781" s="44" t="str">
        <f>VLOOKUP(F2781,'Set up'!$A$2:$E$64,5,FALSE)</f>
        <v>Trsf</v>
      </c>
    </row>
    <row r="2782" spans="1:19" ht="15" customHeight="1" x14ac:dyDescent="0.35">
      <c r="A2782" s="4">
        <v>45390</v>
      </c>
      <c r="B2782" s="5">
        <f t="shared" si="829"/>
        <v>4</v>
      </c>
      <c r="C2782" s="5">
        <f t="shared" si="830"/>
        <v>2024</v>
      </c>
      <c r="D2782" s="5" t="s">
        <v>2510</v>
      </c>
      <c r="E2782" s="5" t="str">
        <f>VLOOKUP(F2782,'Set up'!$A$2:$C$64,2,FALSE)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up'!$A$2:$C$64,3,FALSE)</f>
        <v>Cash</v>
      </c>
      <c r="J2782" s="5">
        <f>VLOOKUP(F2782,'Set up'!$A$2:$D$64,4,FALSE)</f>
        <v>0</v>
      </c>
      <c r="K2782" s="4">
        <f t="shared" si="837"/>
        <v>45390</v>
      </c>
      <c r="L2782" s="5">
        <f t="shared" si="838"/>
        <v>4</v>
      </c>
      <c r="M2782" s="5">
        <f t="shared" si="839"/>
        <v>2024</v>
      </c>
      <c r="N2782" s="12">
        <v>1738</v>
      </c>
      <c r="O2782" s="12"/>
      <c r="P2782" s="6">
        <f t="shared" si="842"/>
        <v>1738</v>
      </c>
      <c r="Q2782" s="7">
        <v>4503120.95</v>
      </c>
      <c r="R2782" s="44" t="str">
        <f>VLOOKUP(F2782,'Set up'!$A$2:$E$64,5,FALSE)</f>
        <v>PD Chq</v>
      </c>
    </row>
    <row r="2783" spans="1:19" ht="15" customHeight="1" x14ac:dyDescent="0.35">
      <c r="A2783" s="4">
        <v>45390</v>
      </c>
      <c r="B2783" s="5">
        <f t="shared" si="829"/>
        <v>4</v>
      </c>
      <c r="C2783" s="5">
        <f t="shared" si="830"/>
        <v>2024</v>
      </c>
      <c r="D2783" s="5" t="s">
        <v>2510</v>
      </c>
      <c r="E2783" s="5" t="str">
        <f>VLOOKUP(F2783,'Set up'!$A$2:$C$64,2,FALSE)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up'!$A$2:$C$64,3,FALSE)</f>
        <v>Cash</v>
      </c>
      <c r="J2783" s="5">
        <f>VLOOKUP(F2783,'Set up'!$A$2:$D$64,4,FALSE)</f>
        <v>0</v>
      </c>
      <c r="K2783" s="4">
        <f t="shared" si="837"/>
        <v>45390</v>
      </c>
      <c r="L2783" s="5">
        <f t="shared" si="838"/>
        <v>4</v>
      </c>
      <c r="M2783" s="5">
        <f t="shared" si="839"/>
        <v>2024</v>
      </c>
      <c r="N2783" s="12">
        <v>832.5</v>
      </c>
      <c r="O2783" s="12"/>
      <c r="P2783" s="6">
        <f t="shared" si="842"/>
        <v>832.5</v>
      </c>
      <c r="Q2783" s="7">
        <v>4503953.45</v>
      </c>
      <c r="R2783" s="44" t="str">
        <f>VLOOKUP(F2783,'Set up'!$A$2:$E$64,5,FALSE)</f>
        <v>PD Chq</v>
      </c>
    </row>
    <row r="2784" spans="1:19" ht="15" customHeight="1" x14ac:dyDescent="0.35">
      <c r="A2784" s="4">
        <v>45390</v>
      </c>
      <c r="B2784" s="5">
        <f t="shared" ref="B2784:B2827" si="844">MONTH(A2784)</f>
        <v>4</v>
      </c>
      <c r="C2784" s="5">
        <f t="shared" ref="C2784:C2827" si="845">YEAR(A2784)</f>
        <v>2024</v>
      </c>
      <c r="D2784" s="5" t="s">
        <v>2510</v>
      </c>
      <c r="E2784" s="5" t="str">
        <f>VLOOKUP(F2784,'Set up'!$A$2:$C$64,2,FALSE)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up'!$A$2:$C$64,3,FALSE)</f>
        <v>Cash</v>
      </c>
      <c r="J2784" s="5">
        <f>VLOOKUP(F2784,'Set up'!$A$2:$D$64,4,FALSE)</f>
        <v>0</v>
      </c>
      <c r="K2784" s="4">
        <f t="shared" si="837"/>
        <v>45390</v>
      </c>
      <c r="L2784" s="5">
        <f t="shared" si="838"/>
        <v>4</v>
      </c>
      <c r="M2784" s="5">
        <f t="shared" si="839"/>
        <v>2024</v>
      </c>
      <c r="N2784" s="12">
        <v>95</v>
      </c>
      <c r="O2784" s="12"/>
      <c r="P2784" s="6">
        <f t="shared" si="842"/>
        <v>95</v>
      </c>
      <c r="Q2784" s="7">
        <v>4504048.45</v>
      </c>
      <c r="R2784" s="44" t="str">
        <f>VLOOKUP(F2784,'Set up'!$A$2:$E$64,5,FALSE)</f>
        <v>PD Chq</v>
      </c>
    </row>
    <row r="2785" spans="1:19" ht="15" customHeight="1" x14ac:dyDescent="0.35">
      <c r="A2785" s="4">
        <v>45388</v>
      </c>
      <c r="B2785" s="5">
        <f t="shared" si="844"/>
        <v>4</v>
      </c>
      <c r="C2785" s="5">
        <f t="shared" si="845"/>
        <v>2024</v>
      </c>
      <c r="D2785" s="5" t="s">
        <v>2511</v>
      </c>
      <c r="E2785" s="5" t="str">
        <f>VLOOKUP(F2785,'Set up'!$A$2:$C$64,2,FALSE)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up'!$A$2:$C$64,3,FALSE)</f>
        <v>Cash</v>
      </c>
      <c r="J2785" s="5">
        <f>VLOOKUP(F2785,'Set up'!$A$2:$D$64,4,FALSE)</f>
        <v>0</v>
      </c>
      <c r="K2785" s="4">
        <f t="shared" si="837"/>
        <v>45388</v>
      </c>
      <c r="L2785" s="5">
        <f t="shared" si="838"/>
        <v>4</v>
      </c>
      <c r="M2785" s="5">
        <f t="shared" si="839"/>
        <v>2024</v>
      </c>
      <c r="N2785" s="12">
        <v>1000</v>
      </c>
      <c r="O2785" s="6">
        <f>-382.6-617.4</f>
        <v>-1000</v>
      </c>
      <c r="P2785" s="6">
        <f t="shared" si="842"/>
        <v>0</v>
      </c>
      <c r="Q2785" s="7">
        <v>4505048.45</v>
      </c>
      <c r="R2785" s="44" t="str">
        <f>VLOOKUP(F2785,'Set up'!$A$2:$E$64,5,FALSE)</f>
        <v>Trsf</v>
      </c>
      <c r="S2785" s="1" t="s">
        <v>3084</v>
      </c>
    </row>
    <row r="2786" spans="1:19" ht="15" customHeight="1" x14ac:dyDescent="0.35">
      <c r="A2786" s="4">
        <v>45394</v>
      </c>
      <c r="B2786" s="5">
        <f t="shared" si="844"/>
        <v>4</v>
      </c>
      <c r="C2786" s="5">
        <f t="shared" si="845"/>
        <v>2024</v>
      </c>
      <c r="D2786" s="5" t="s">
        <v>2512</v>
      </c>
      <c r="E2786" s="5" t="str">
        <f>VLOOKUP(F2786,'Set up'!$A$2:$C$64,2,FALSE)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up'!$A$2:$C$64,3,FALSE)</f>
        <v>Cash</v>
      </c>
      <c r="J2786" s="5">
        <f>VLOOKUP(F2786,'Set up'!$A$2:$D$64,4,FALSE)</f>
        <v>0</v>
      </c>
      <c r="K2786" s="4">
        <f t="shared" si="837"/>
        <v>45394</v>
      </c>
      <c r="L2786" s="5">
        <f t="shared" si="838"/>
        <v>4</v>
      </c>
      <c r="M2786" s="5">
        <f t="shared" si="839"/>
        <v>2024</v>
      </c>
      <c r="N2786" s="12">
        <v>3476</v>
      </c>
      <c r="O2786" s="6">
        <f>-N2786</f>
        <v>-3476</v>
      </c>
      <c r="P2786" s="6">
        <f t="shared" si="842"/>
        <v>0</v>
      </c>
      <c r="Q2786" s="7">
        <v>4508524.45</v>
      </c>
      <c r="R2786" s="44" t="str">
        <f>VLOOKUP(F2786,'Set up'!$A$2:$E$64,5,FALSE)</f>
        <v>Chq</v>
      </c>
      <c r="S2786" s="1" t="s">
        <v>2731</v>
      </c>
    </row>
    <row r="2787" spans="1:19" ht="15" customHeight="1" x14ac:dyDescent="0.35">
      <c r="A2787" s="4">
        <v>45394</v>
      </c>
      <c r="B2787" s="5">
        <f t="shared" si="844"/>
        <v>4</v>
      </c>
      <c r="C2787" s="5">
        <f t="shared" si="845"/>
        <v>2024</v>
      </c>
      <c r="D2787" s="5" t="s">
        <v>2512</v>
      </c>
      <c r="E2787" s="5" t="str">
        <f>VLOOKUP(F2787,'Set up'!$A$2:$C$64,2,FALSE)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up'!$A$2:$C$64,3,FALSE)</f>
        <v>Cash</v>
      </c>
      <c r="J2787" s="5">
        <f>VLOOKUP(F2787,'Set up'!$A$2:$D$64,4,FALSE)</f>
        <v>0</v>
      </c>
      <c r="K2787" s="4">
        <f t="shared" si="837"/>
        <v>45394</v>
      </c>
      <c r="L2787" s="5">
        <f t="shared" si="838"/>
        <v>4</v>
      </c>
      <c r="M2787" s="5">
        <f t="shared" si="839"/>
        <v>2024</v>
      </c>
      <c r="N2787" s="12">
        <v>675</v>
      </c>
      <c r="O2787" s="6">
        <f>-N2787</f>
        <v>-675</v>
      </c>
      <c r="P2787" s="6">
        <f t="shared" si="842"/>
        <v>0</v>
      </c>
      <c r="Q2787" s="7">
        <v>4509199.45</v>
      </c>
      <c r="R2787" s="44" t="str">
        <f>VLOOKUP(F2787,'Set up'!$A$2:$E$64,5,FALSE)</f>
        <v>Chq</v>
      </c>
      <c r="S2787" s="1" t="s">
        <v>2731</v>
      </c>
    </row>
    <row r="2788" spans="1:19" ht="15" customHeight="1" x14ac:dyDescent="0.35">
      <c r="A2788" s="4">
        <v>45394</v>
      </c>
      <c r="B2788" s="5">
        <f t="shared" si="844"/>
        <v>4</v>
      </c>
      <c r="C2788" s="5">
        <f t="shared" si="845"/>
        <v>2024</v>
      </c>
      <c r="D2788" s="5" t="s">
        <v>2513</v>
      </c>
      <c r="E2788" s="5" t="str">
        <f>VLOOKUP(F2788,'Set up'!$A$2:$C$64,2,FALSE)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up'!$A$2:$C$64,3,FALSE)</f>
        <v>Cash</v>
      </c>
      <c r="J2788" s="5">
        <f>VLOOKUP(F2788,'Set up'!$A$2:$D$64,4,FALSE)</f>
        <v>0</v>
      </c>
      <c r="K2788" s="4">
        <f t="shared" si="837"/>
        <v>45394</v>
      </c>
      <c r="L2788" s="5">
        <f t="shared" si="838"/>
        <v>4</v>
      </c>
      <c r="M2788" s="5">
        <f t="shared" si="839"/>
        <v>2024</v>
      </c>
      <c r="N2788" s="12">
        <v>375</v>
      </c>
      <c r="O2788" s="6">
        <f t="shared" ref="O2788:O2793" si="846">-N2788</f>
        <v>-375</v>
      </c>
      <c r="P2788" s="6">
        <f t="shared" si="842"/>
        <v>0</v>
      </c>
      <c r="Q2788" s="7">
        <v>4509574.45</v>
      </c>
      <c r="R2788" s="44" t="str">
        <f>VLOOKUP(F2788,'Set up'!$A$2:$E$64,5,FALSE)</f>
        <v>Trsf</v>
      </c>
      <c r="S2788" s="1" t="s">
        <v>3085</v>
      </c>
    </row>
    <row r="2789" spans="1:19" ht="15" customHeight="1" x14ac:dyDescent="0.35">
      <c r="A2789" s="4">
        <v>45394</v>
      </c>
      <c r="B2789" s="5">
        <f t="shared" si="844"/>
        <v>4</v>
      </c>
      <c r="C2789" s="5">
        <f t="shared" si="845"/>
        <v>2024</v>
      </c>
      <c r="D2789" s="5" t="s">
        <v>2514</v>
      </c>
      <c r="E2789" s="5" t="str">
        <f>VLOOKUP(F2789,'Set up'!$A$2:$C$64,2,FALSE)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up'!$A$2:$C$64,3,FALSE)</f>
        <v>Cash</v>
      </c>
      <c r="J2789" s="5">
        <f>VLOOKUP(F2789,'Set up'!$A$2:$D$64,4,FALSE)</f>
        <v>0</v>
      </c>
      <c r="K2789" s="4">
        <f t="shared" si="837"/>
        <v>45394</v>
      </c>
      <c r="L2789" s="5">
        <f t="shared" si="838"/>
        <v>4</v>
      </c>
      <c r="M2789" s="5">
        <f t="shared" si="839"/>
        <v>2024</v>
      </c>
      <c r="N2789" s="12">
        <v>9768</v>
      </c>
      <c r="O2789" s="6">
        <f t="shared" si="846"/>
        <v>-9768</v>
      </c>
      <c r="P2789" s="6">
        <f t="shared" si="842"/>
        <v>0</v>
      </c>
      <c r="Q2789" s="7">
        <v>4519342.45</v>
      </c>
      <c r="R2789" s="44" t="str">
        <f>VLOOKUP(F2789,'Set up'!$A$2:$E$64,5,FALSE)</f>
        <v>Trsf</v>
      </c>
      <c r="S2789" s="1" t="s">
        <v>3086</v>
      </c>
    </row>
    <row r="2790" spans="1:19" ht="15" customHeight="1" x14ac:dyDescent="0.35">
      <c r="A2790" s="4">
        <v>45394</v>
      </c>
      <c r="B2790" s="5">
        <f t="shared" si="844"/>
        <v>4</v>
      </c>
      <c r="C2790" s="5">
        <f t="shared" si="845"/>
        <v>2024</v>
      </c>
      <c r="D2790" s="5" t="s">
        <v>2514</v>
      </c>
      <c r="E2790" s="5" t="str">
        <f>VLOOKUP(F2790,'Set up'!$A$2:$C$64,2,FALSE)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up'!$A$2:$C$64,3,FALSE)</f>
        <v>Cash</v>
      </c>
      <c r="J2790" s="5">
        <f>VLOOKUP(F2790,'Set up'!$A$2:$D$64,4,FALSE)</f>
        <v>0</v>
      </c>
      <c r="K2790" s="4">
        <f t="shared" si="837"/>
        <v>45394</v>
      </c>
      <c r="L2790" s="5">
        <f t="shared" si="838"/>
        <v>4</v>
      </c>
      <c r="M2790" s="5">
        <f t="shared" si="839"/>
        <v>2024</v>
      </c>
      <c r="N2790" s="12">
        <v>3480</v>
      </c>
      <c r="O2790" s="6">
        <f t="shared" si="846"/>
        <v>-3480</v>
      </c>
      <c r="P2790" s="6">
        <f t="shared" si="842"/>
        <v>0</v>
      </c>
      <c r="Q2790" s="7">
        <v>4522822.45</v>
      </c>
      <c r="R2790" s="44" t="str">
        <f>VLOOKUP(F2790,'Set up'!$A$2:$E$64,5,FALSE)</f>
        <v>Trsf</v>
      </c>
      <c r="S2790" s="1" t="s">
        <v>3087</v>
      </c>
    </row>
    <row r="2791" spans="1:19" ht="15" customHeight="1" x14ac:dyDescent="0.35">
      <c r="A2791" s="4">
        <v>45394</v>
      </c>
      <c r="B2791" s="5">
        <f t="shared" si="844"/>
        <v>4</v>
      </c>
      <c r="C2791" s="5">
        <f t="shared" si="845"/>
        <v>2024</v>
      </c>
      <c r="D2791" s="5" t="s">
        <v>2514</v>
      </c>
      <c r="E2791" s="5" t="str">
        <f>VLOOKUP(F2791,'Set up'!$A$2:$C$64,2,FALSE)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up'!$A$2:$C$64,3,FALSE)</f>
        <v>Cash</v>
      </c>
      <c r="J2791" s="5">
        <f>VLOOKUP(F2791,'Set up'!$A$2:$D$64,4,FALSE)</f>
        <v>0</v>
      </c>
      <c r="K2791" s="4">
        <f t="shared" si="837"/>
        <v>45394</v>
      </c>
      <c r="L2791" s="5">
        <f t="shared" si="838"/>
        <v>4</v>
      </c>
      <c r="M2791" s="5">
        <f t="shared" si="839"/>
        <v>2024</v>
      </c>
      <c r="N2791" s="12">
        <v>2340</v>
      </c>
      <c r="O2791" s="6">
        <f t="shared" si="846"/>
        <v>-2340</v>
      </c>
      <c r="P2791" s="6">
        <f t="shared" si="842"/>
        <v>0</v>
      </c>
      <c r="Q2791" s="7">
        <v>4525162.45</v>
      </c>
      <c r="R2791" s="44" t="str">
        <f>VLOOKUP(F2791,'Set up'!$A$2:$E$64,5,FALSE)</f>
        <v>Trsf</v>
      </c>
      <c r="S2791" s="1" t="s">
        <v>3088</v>
      </c>
    </row>
    <row r="2792" spans="1:19" ht="15" customHeight="1" x14ac:dyDescent="0.35">
      <c r="A2792" s="4">
        <v>45394</v>
      </c>
      <c r="B2792" s="5">
        <f t="shared" si="844"/>
        <v>4</v>
      </c>
      <c r="C2792" s="5">
        <f t="shared" si="845"/>
        <v>2024</v>
      </c>
      <c r="D2792" s="5" t="s">
        <v>2514</v>
      </c>
      <c r="E2792" s="5" t="str">
        <f>VLOOKUP(F2792,'Set up'!$A$2:$C$64,2,FALSE)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up'!$A$2:$C$64,3,FALSE)</f>
        <v>Cash</v>
      </c>
      <c r="J2792" s="5">
        <f>VLOOKUP(F2792,'Set up'!$A$2:$D$64,4,FALSE)</f>
        <v>0</v>
      </c>
      <c r="K2792" s="4">
        <f t="shared" si="837"/>
        <v>45394</v>
      </c>
      <c r="L2792" s="5">
        <f t="shared" si="838"/>
        <v>4</v>
      </c>
      <c r="M2792" s="5">
        <f t="shared" si="839"/>
        <v>2024</v>
      </c>
      <c r="N2792" s="12">
        <v>380</v>
      </c>
      <c r="O2792" s="6">
        <f t="shared" si="846"/>
        <v>-380</v>
      </c>
      <c r="P2792" s="6">
        <f t="shared" si="842"/>
        <v>0</v>
      </c>
      <c r="Q2792" s="7">
        <v>4525542.45</v>
      </c>
      <c r="R2792" s="44" t="str">
        <f>VLOOKUP(F2792,'Set up'!$A$2:$E$64,5,FALSE)</f>
        <v>Trsf</v>
      </c>
      <c r="S2792" s="1" t="s">
        <v>3089</v>
      </c>
    </row>
    <row r="2793" spans="1:19" ht="15" customHeight="1" x14ac:dyDescent="0.35">
      <c r="A2793" s="4">
        <v>45394</v>
      </c>
      <c r="B2793" s="5">
        <f t="shared" si="844"/>
        <v>4</v>
      </c>
      <c r="C2793" s="5">
        <f t="shared" si="845"/>
        <v>2024</v>
      </c>
      <c r="D2793" s="5" t="s">
        <v>2514</v>
      </c>
      <c r="E2793" s="5" t="str">
        <f>VLOOKUP(F2793,'Set up'!$A$2:$C$64,2,FALSE)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up'!$A$2:$C$64,3,FALSE)</f>
        <v>Cash</v>
      </c>
      <c r="J2793" s="5">
        <f>VLOOKUP(F2793,'Set up'!$A$2:$D$64,4,FALSE)</f>
        <v>0</v>
      </c>
      <c r="K2793" s="4">
        <f t="shared" si="837"/>
        <v>45394</v>
      </c>
      <c r="L2793" s="5">
        <f t="shared" si="838"/>
        <v>4</v>
      </c>
      <c r="M2793" s="5">
        <f t="shared" si="839"/>
        <v>2024</v>
      </c>
      <c r="N2793" s="12">
        <v>1000</v>
      </c>
      <c r="O2793" s="6">
        <f t="shared" si="846"/>
        <v>-1000</v>
      </c>
      <c r="P2793" s="6">
        <f t="shared" si="842"/>
        <v>0</v>
      </c>
      <c r="Q2793" s="7">
        <v>4526542.45</v>
      </c>
      <c r="R2793" s="44" t="str">
        <f>VLOOKUP(F2793,'Set up'!$A$2:$E$64,5,FALSE)</f>
        <v>Trsf</v>
      </c>
      <c r="S2793" s="1" t="s">
        <v>3090</v>
      </c>
    </row>
    <row r="2794" spans="1:19" ht="15" customHeight="1" x14ac:dyDescent="0.35">
      <c r="A2794" s="4">
        <v>45402</v>
      </c>
      <c r="B2794" s="5">
        <f t="shared" si="844"/>
        <v>4</v>
      </c>
      <c r="C2794" s="5">
        <f t="shared" si="845"/>
        <v>2024</v>
      </c>
      <c r="D2794" s="5" t="s">
        <v>2515</v>
      </c>
      <c r="E2794" s="5" t="str">
        <f>VLOOKUP(F2794,'Set up'!$A$2:$C$64,2,FALSE)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up'!$A$2:$C$64,3,FALSE)</f>
        <v>Cash</v>
      </c>
      <c r="J2794" s="5">
        <f>VLOOKUP(F2794,'Set up'!$A$2:$D$64,4,FALSE)</f>
        <v>0</v>
      </c>
      <c r="K2794" s="4">
        <f t="shared" si="837"/>
        <v>45402</v>
      </c>
      <c r="L2794" s="5">
        <f t="shared" si="838"/>
        <v>4</v>
      </c>
      <c r="M2794" s="5">
        <f t="shared" si="839"/>
        <v>2024</v>
      </c>
      <c r="N2794" s="12">
        <v>1738</v>
      </c>
      <c r="O2794" s="12"/>
      <c r="P2794" s="6">
        <f t="shared" si="842"/>
        <v>1738</v>
      </c>
      <c r="Q2794" s="7">
        <v>4528280.45</v>
      </c>
      <c r="R2794" s="44" t="str">
        <f>VLOOKUP(F2794,'Set up'!$A$2:$E$64,5,FALSE)</f>
        <v>Trsf</v>
      </c>
    </row>
    <row r="2795" spans="1:19" ht="15" customHeight="1" x14ac:dyDescent="0.35">
      <c r="A2795" s="4">
        <v>45402</v>
      </c>
      <c r="B2795" s="5">
        <f t="shared" si="844"/>
        <v>4</v>
      </c>
      <c r="C2795" s="5">
        <f t="shared" si="845"/>
        <v>2024</v>
      </c>
      <c r="D2795" s="5" t="s">
        <v>2515</v>
      </c>
      <c r="E2795" s="5" t="str">
        <f>VLOOKUP(F2795,'Set up'!$A$2:$C$64,2,FALSE)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up'!$A$2:$C$64,3,FALSE)</f>
        <v>Cash</v>
      </c>
      <c r="J2795" s="5">
        <f>VLOOKUP(F2795,'Set up'!$A$2:$D$64,4,FALSE)</f>
        <v>0</v>
      </c>
      <c r="K2795" s="4">
        <f t="shared" si="837"/>
        <v>45402</v>
      </c>
      <c r="L2795" s="5">
        <f t="shared" si="838"/>
        <v>4</v>
      </c>
      <c r="M2795" s="5">
        <f t="shared" si="839"/>
        <v>2024</v>
      </c>
      <c r="N2795" s="12">
        <v>187.5</v>
      </c>
      <c r="O2795" s="12"/>
      <c r="P2795" s="6">
        <f t="shared" si="842"/>
        <v>187.5</v>
      </c>
      <c r="Q2795" s="7">
        <v>4528467.95</v>
      </c>
      <c r="R2795" s="44" t="str">
        <f>VLOOKUP(F2795,'Set up'!$A$2:$E$64,5,FALSE)</f>
        <v>Trsf</v>
      </c>
    </row>
    <row r="2796" spans="1:19" ht="15" customHeight="1" x14ac:dyDescent="0.35">
      <c r="A2796" s="4">
        <v>45404</v>
      </c>
      <c r="B2796" s="5">
        <f t="shared" si="844"/>
        <v>4</v>
      </c>
      <c r="C2796" s="5">
        <f t="shared" si="845"/>
        <v>2024</v>
      </c>
      <c r="D2796" s="5" t="s">
        <v>2516</v>
      </c>
      <c r="E2796" s="5" t="str">
        <f>VLOOKUP(F2796,'Set up'!$A$2:$C$64,2,FALSE)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up'!$A$2:$C$64,3,FALSE)</f>
        <v>120</v>
      </c>
      <c r="J2796" s="5">
        <f>VLOOKUP(F2796,'Set up'!$A$2:$D$64,4,FALSE)</f>
        <v>120</v>
      </c>
      <c r="K2796" s="4">
        <f t="shared" si="837"/>
        <v>45524</v>
      </c>
      <c r="L2796" s="5">
        <f t="shared" si="838"/>
        <v>8</v>
      </c>
      <c r="M2796" s="5">
        <f t="shared" si="839"/>
        <v>2024</v>
      </c>
      <c r="N2796" s="12">
        <v>9768</v>
      </c>
      <c r="O2796" s="6">
        <f t="shared" ref="O2796:O2799" si="847">-N2796</f>
        <v>-9768</v>
      </c>
      <c r="P2796" s="6">
        <f t="shared" si="842"/>
        <v>0</v>
      </c>
      <c r="Q2796" s="7">
        <v>4538235.95</v>
      </c>
      <c r="R2796" s="44" t="str">
        <f>VLOOKUP(F2796,'Set up'!$A$2:$E$64,5,FALSE)</f>
        <v>Trsf</v>
      </c>
      <c r="S2796" s="1" t="s">
        <v>2988</v>
      </c>
    </row>
    <row r="2797" spans="1:19" ht="15" customHeight="1" x14ac:dyDescent="0.35">
      <c r="A2797" s="4">
        <v>45404</v>
      </c>
      <c r="B2797" s="5">
        <f t="shared" si="844"/>
        <v>4</v>
      </c>
      <c r="C2797" s="5">
        <f t="shared" si="845"/>
        <v>2024</v>
      </c>
      <c r="D2797" s="5" t="s">
        <v>2516</v>
      </c>
      <c r="E2797" s="5" t="str">
        <f>VLOOKUP(F2797,'Set up'!$A$2:$C$64,2,FALSE)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up'!$A$2:$C$64,3,FALSE)</f>
        <v>120</v>
      </c>
      <c r="J2797" s="5">
        <f>VLOOKUP(F2797,'Set up'!$A$2:$D$64,4,FALSE)</f>
        <v>120</v>
      </c>
      <c r="K2797" s="4">
        <f t="shared" si="837"/>
        <v>45524</v>
      </c>
      <c r="L2797" s="5">
        <f t="shared" si="838"/>
        <v>8</v>
      </c>
      <c r="M2797" s="5">
        <f t="shared" si="839"/>
        <v>2024</v>
      </c>
      <c r="N2797" s="12">
        <v>1740</v>
      </c>
      <c r="O2797" s="6">
        <f t="shared" si="847"/>
        <v>-1740</v>
      </c>
      <c r="P2797" s="6">
        <f t="shared" si="842"/>
        <v>0</v>
      </c>
      <c r="Q2797" s="7">
        <v>4539975.95</v>
      </c>
      <c r="R2797" s="44" t="str">
        <f>VLOOKUP(F2797,'Set up'!$A$2:$E$64,5,FALSE)</f>
        <v>Trsf</v>
      </c>
      <c r="S2797" s="1" t="s">
        <v>2988</v>
      </c>
    </row>
    <row r="2798" spans="1:19" ht="15" customHeight="1" x14ac:dyDescent="0.35">
      <c r="A2798" s="4">
        <v>45404</v>
      </c>
      <c r="B2798" s="5">
        <f t="shared" si="844"/>
        <v>4</v>
      </c>
      <c r="C2798" s="5">
        <f t="shared" si="845"/>
        <v>2024</v>
      </c>
      <c r="D2798" s="5" t="s">
        <v>2516</v>
      </c>
      <c r="E2798" s="5" t="str">
        <f>VLOOKUP(F2798,'Set up'!$A$2:$C$64,2,FALSE)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up'!$A$2:$C$64,3,FALSE)</f>
        <v>120</v>
      </c>
      <c r="J2798" s="5">
        <f>VLOOKUP(F2798,'Set up'!$A$2:$D$64,4,FALSE)</f>
        <v>120</v>
      </c>
      <c r="K2798" s="4">
        <f t="shared" si="837"/>
        <v>45524</v>
      </c>
      <c r="L2798" s="5">
        <f t="shared" si="838"/>
        <v>8</v>
      </c>
      <c r="M2798" s="5">
        <f t="shared" si="839"/>
        <v>2024</v>
      </c>
      <c r="N2798" s="12">
        <v>440</v>
      </c>
      <c r="O2798" s="6">
        <f t="shared" si="847"/>
        <v>-440</v>
      </c>
      <c r="P2798" s="6">
        <f t="shared" si="842"/>
        <v>0</v>
      </c>
      <c r="Q2798" s="7">
        <v>4540415.95</v>
      </c>
      <c r="R2798" s="44" t="str">
        <f>VLOOKUP(F2798,'Set up'!$A$2:$E$64,5,FALSE)</f>
        <v>Trsf</v>
      </c>
      <c r="S2798" s="1" t="s">
        <v>2988</v>
      </c>
    </row>
    <row r="2799" spans="1:19" ht="15" customHeight="1" x14ac:dyDescent="0.35">
      <c r="A2799" s="4">
        <v>45404</v>
      </c>
      <c r="B2799" s="5">
        <f t="shared" si="844"/>
        <v>4</v>
      </c>
      <c r="C2799" s="5">
        <f t="shared" si="845"/>
        <v>2024</v>
      </c>
      <c r="D2799" s="5" t="s">
        <v>2516</v>
      </c>
      <c r="E2799" s="5" t="str">
        <f>VLOOKUP(F2799,'Set up'!$A$2:$C$64,2,FALSE)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up'!$A$2:$C$64,3,FALSE)</f>
        <v>120</v>
      </c>
      <c r="J2799" s="5">
        <f>VLOOKUP(F2799,'Set up'!$A$2:$D$64,4,FALSE)</f>
        <v>120</v>
      </c>
      <c r="K2799" s="4">
        <f t="shared" si="837"/>
        <v>45524</v>
      </c>
      <c r="L2799" s="5">
        <f t="shared" si="838"/>
        <v>8</v>
      </c>
      <c r="M2799" s="5">
        <f t="shared" si="839"/>
        <v>2024</v>
      </c>
      <c r="N2799" s="12">
        <v>395</v>
      </c>
      <c r="O2799" s="6">
        <f t="shared" si="847"/>
        <v>-395</v>
      </c>
      <c r="P2799" s="6">
        <f t="shared" si="842"/>
        <v>0</v>
      </c>
      <c r="Q2799" s="7">
        <v>4540810.95</v>
      </c>
      <c r="R2799" s="44" t="str">
        <f>VLOOKUP(F2799,'Set up'!$A$2:$E$64,5,FALSE)</f>
        <v>Trsf</v>
      </c>
      <c r="S2799" s="1" t="s">
        <v>2988</v>
      </c>
    </row>
    <row r="2800" spans="1:19" ht="15" customHeight="1" x14ac:dyDescent="0.35">
      <c r="A2800" s="4">
        <v>45406</v>
      </c>
      <c r="B2800" s="5">
        <f t="shared" si="844"/>
        <v>4</v>
      </c>
      <c r="C2800" s="5">
        <f t="shared" si="845"/>
        <v>2024</v>
      </c>
      <c r="D2800" s="5" t="s">
        <v>2517</v>
      </c>
      <c r="E2800" s="5" t="str">
        <f>VLOOKUP(F2800,'Set up'!$A$2:$C$64,2,FALSE)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up'!$A$2:$C$64,3,FALSE)</f>
        <v>Cash</v>
      </c>
      <c r="J2800" s="5">
        <f>VLOOKUP(F2800,'Set up'!$A$2:$D$64,4,FALSE)</f>
        <v>0</v>
      </c>
      <c r="K2800" s="4">
        <f t="shared" si="837"/>
        <v>45406</v>
      </c>
      <c r="L2800" s="5">
        <f t="shared" si="838"/>
        <v>4</v>
      </c>
      <c r="M2800" s="5">
        <f t="shared" si="839"/>
        <v>2024</v>
      </c>
      <c r="N2800" s="12">
        <v>1628</v>
      </c>
      <c r="O2800" s="6">
        <f t="shared" ref="O2800:O2805" si="848">-N2800</f>
        <v>-1628</v>
      </c>
      <c r="P2800" s="6">
        <f t="shared" si="842"/>
        <v>0</v>
      </c>
      <c r="Q2800" s="7">
        <v>4542438.95</v>
      </c>
      <c r="R2800" s="44" t="str">
        <f>VLOOKUP(F2800,'Set up'!$A$2:$E$64,5,FALSE)</f>
        <v>Cash</v>
      </c>
      <c r="S2800" s="1" t="s">
        <v>2545</v>
      </c>
    </row>
    <row r="2801" spans="1:19" ht="15" customHeight="1" x14ac:dyDescent="0.35">
      <c r="A2801" s="4">
        <v>45406</v>
      </c>
      <c r="B2801" s="5">
        <f t="shared" si="844"/>
        <v>4</v>
      </c>
      <c r="C2801" s="5">
        <f t="shared" si="845"/>
        <v>2024</v>
      </c>
      <c r="D2801" s="5" t="s">
        <v>2517</v>
      </c>
      <c r="E2801" s="5" t="str">
        <f>VLOOKUP(F2801,'Set up'!$A$2:$C$64,2,FALSE)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up'!$A$2:$C$64,3,FALSE)</f>
        <v>Cash</v>
      </c>
      <c r="J2801" s="5">
        <f>VLOOKUP(F2801,'Set up'!$A$2:$D$64,4,FALSE)</f>
        <v>0</v>
      </c>
      <c r="K2801" s="4">
        <f t="shared" si="837"/>
        <v>45406</v>
      </c>
      <c r="L2801" s="5">
        <f t="shared" si="838"/>
        <v>4</v>
      </c>
      <c r="M2801" s="5">
        <f t="shared" si="839"/>
        <v>2024</v>
      </c>
      <c r="N2801" s="12">
        <v>621</v>
      </c>
      <c r="O2801" s="6">
        <f t="shared" si="848"/>
        <v>-621</v>
      </c>
      <c r="P2801" s="6">
        <f t="shared" si="842"/>
        <v>0</v>
      </c>
      <c r="Q2801" s="7">
        <v>4543059.95</v>
      </c>
      <c r="R2801" s="44" t="str">
        <f>VLOOKUP(F2801,'Set up'!$A$2:$E$64,5,FALSE)</f>
        <v>Cash</v>
      </c>
      <c r="S2801" s="1" t="s">
        <v>2545</v>
      </c>
    </row>
    <row r="2802" spans="1:19" ht="15" customHeight="1" x14ac:dyDescent="0.35">
      <c r="A2802" s="4">
        <v>45406</v>
      </c>
      <c r="B2802" s="5">
        <f t="shared" si="844"/>
        <v>4</v>
      </c>
      <c r="C2802" s="5">
        <f t="shared" si="845"/>
        <v>2024</v>
      </c>
      <c r="D2802" s="5" t="s">
        <v>2517</v>
      </c>
      <c r="E2802" s="5" t="str">
        <f>VLOOKUP(F2802,'Set up'!$A$2:$C$64,2,FALSE)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up'!$A$2:$C$64,3,FALSE)</f>
        <v>Cash</v>
      </c>
      <c r="J2802" s="5">
        <f>VLOOKUP(F2802,'Set up'!$A$2:$D$64,4,FALSE)</f>
        <v>0</v>
      </c>
      <c r="K2802" s="4">
        <f t="shared" si="837"/>
        <v>45406</v>
      </c>
      <c r="L2802" s="5">
        <f t="shared" si="838"/>
        <v>4</v>
      </c>
      <c r="M2802" s="5">
        <f t="shared" si="839"/>
        <v>2024</v>
      </c>
      <c r="N2802" s="12">
        <v>283.8</v>
      </c>
      <c r="O2802" s="6">
        <f t="shared" si="848"/>
        <v>-283.8</v>
      </c>
      <c r="P2802" s="6">
        <f t="shared" si="842"/>
        <v>0</v>
      </c>
      <c r="Q2802" s="7">
        <v>4543343.75</v>
      </c>
      <c r="R2802" s="44" t="str">
        <f>VLOOKUP(F2802,'Set up'!$A$2:$E$64,5,FALSE)</f>
        <v>Cash</v>
      </c>
      <c r="S2802" s="1" t="s">
        <v>2545</v>
      </c>
    </row>
    <row r="2803" spans="1:19" ht="15" customHeight="1" x14ac:dyDescent="0.35">
      <c r="A2803" s="4">
        <v>45406</v>
      </c>
      <c r="B2803" s="5">
        <f t="shared" si="844"/>
        <v>4</v>
      </c>
      <c r="C2803" s="5">
        <f t="shared" si="845"/>
        <v>2024</v>
      </c>
      <c r="D2803" s="5" t="s">
        <v>2517</v>
      </c>
      <c r="E2803" s="5" t="str">
        <f>VLOOKUP(F2803,'Set up'!$A$2:$C$64,2,FALSE)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up'!$A$2:$C$64,3,FALSE)</f>
        <v>Cash</v>
      </c>
      <c r="J2803" s="5">
        <f>VLOOKUP(F2803,'Set up'!$A$2:$D$64,4,FALSE)</f>
        <v>0</v>
      </c>
      <c r="K2803" s="4">
        <f t="shared" si="837"/>
        <v>45406</v>
      </c>
      <c r="L2803" s="5">
        <f t="shared" si="838"/>
        <v>4</v>
      </c>
      <c r="M2803" s="5">
        <f t="shared" si="839"/>
        <v>2024</v>
      </c>
      <c r="N2803" s="12">
        <v>160</v>
      </c>
      <c r="O2803" s="6">
        <f t="shared" si="848"/>
        <v>-160</v>
      </c>
      <c r="P2803" s="6">
        <f t="shared" si="842"/>
        <v>0</v>
      </c>
      <c r="Q2803" s="7">
        <v>4543503.75</v>
      </c>
      <c r="R2803" s="44" t="str">
        <f>VLOOKUP(F2803,'Set up'!$A$2:$E$64,5,FALSE)</f>
        <v>Cash</v>
      </c>
      <c r="S2803" s="1" t="s">
        <v>2545</v>
      </c>
    </row>
    <row r="2804" spans="1:19" ht="15" customHeight="1" x14ac:dyDescent="0.35">
      <c r="A2804" s="4">
        <v>45406</v>
      </c>
      <c r="B2804" s="5">
        <f t="shared" si="844"/>
        <v>4</v>
      </c>
      <c r="C2804" s="5">
        <f t="shared" si="845"/>
        <v>2024</v>
      </c>
      <c r="D2804" s="5" t="s">
        <v>2517</v>
      </c>
      <c r="E2804" s="5" t="str">
        <f>VLOOKUP(F2804,'Set up'!$A$2:$C$64,2,FALSE)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up'!$A$2:$C$64,3,FALSE)</f>
        <v>Cash</v>
      </c>
      <c r="J2804" s="5">
        <f>VLOOKUP(F2804,'Set up'!$A$2:$D$64,4,FALSE)</f>
        <v>0</v>
      </c>
      <c r="K2804" s="4">
        <f t="shared" si="837"/>
        <v>45406</v>
      </c>
      <c r="L2804" s="5">
        <f t="shared" si="838"/>
        <v>4</v>
      </c>
      <c r="M2804" s="5">
        <f t="shared" si="839"/>
        <v>2024</v>
      </c>
      <c r="N2804" s="12">
        <v>165</v>
      </c>
      <c r="O2804" s="6">
        <f t="shared" si="848"/>
        <v>-165</v>
      </c>
      <c r="P2804" s="6">
        <f t="shared" si="842"/>
        <v>0</v>
      </c>
      <c r="Q2804" s="7">
        <v>4543668.75</v>
      </c>
      <c r="R2804" s="44" t="str">
        <f>VLOOKUP(F2804,'Set up'!$A$2:$E$64,5,FALSE)</f>
        <v>Cash</v>
      </c>
      <c r="S2804" s="1" t="s">
        <v>2545</v>
      </c>
    </row>
    <row r="2805" spans="1:19" ht="15" customHeight="1" x14ac:dyDescent="0.35">
      <c r="A2805" s="4">
        <v>45406</v>
      </c>
      <c r="B2805" s="5">
        <f t="shared" si="844"/>
        <v>4</v>
      </c>
      <c r="C2805" s="5">
        <f t="shared" si="845"/>
        <v>2024</v>
      </c>
      <c r="D2805" s="5" t="s">
        <v>2517</v>
      </c>
      <c r="E2805" s="5" t="str">
        <f>VLOOKUP(F2805,'Set up'!$A$2:$C$64,2,FALSE)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up'!$A$2:$C$64,3,FALSE)</f>
        <v>Cash</v>
      </c>
      <c r="J2805" s="5">
        <f>VLOOKUP(F2805,'Set up'!$A$2:$D$64,4,FALSE)</f>
        <v>0</v>
      </c>
      <c r="K2805" s="4">
        <f t="shared" si="837"/>
        <v>45406</v>
      </c>
      <c r="L2805" s="5">
        <f t="shared" si="838"/>
        <v>4</v>
      </c>
      <c r="M2805" s="5">
        <f t="shared" si="839"/>
        <v>2024</v>
      </c>
      <c r="N2805" s="12">
        <v>110</v>
      </c>
      <c r="O2805" s="6">
        <f t="shared" si="848"/>
        <v>-110</v>
      </c>
      <c r="P2805" s="6">
        <f t="shared" si="842"/>
        <v>0</v>
      </c>
      <c r="Q2805" s="7">
        <v>4543778.75</v>
      </c>
      <c r="R2805" s="44" t="str">
        <f>VLOOKUP(F2805,'Set up'!$A$2:$E$64,5,FALSE)</f>
        <v>Cash</v>
      </c>
      <c r="S2805" s="1" t="s">
        <v>2545</v>
      </c>
    </row>
    <row r="2806" spans="1:19" ht="15" customHeight="1" x14ac:dyDescent="0.35">
      <c r="A2806" s="4">
        <v>45406</v>
      </c>
      <c r="B2806" s="5">
        <f t="shared" si="844"/>
        <v>4</v>
      </c>
      <c r="C2806" s="5">
        <f t="shared" si="845"/>
        <v>2024</v>
      </c>
      <c r="D2806" s="5" t="s">
        <v>2517</v>
      </c>
      <c r="E2806" s="5" t="str">
        <f>VLOOKUP(F2806,'Set up'!$A$2:$C$64,2,FALSE)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up'!$A$2:$C$64,3,FALSE)</f>
        <v>Cash</v>
      </c>
      <c r="J2806" s="5">
        <f>VLOOKUP(F2806,'Set up'!$A$2:$D$64,4,FALSE)</f>
        <v>0</v>
      </c>
      <c r="K2806" s="4">
        <f t="shared" si="837"/>
        <v>45406</v>
      </c>
      <c r="L2806" s="5">
        <f t="shared" si="838"/>
        <v>4</v>
      </c>
      <c r="M2806" s="5">
        <f t="shared" si="839"/>
        <v>2024</v>
      </c>
      <c r="N2806" s="12">
        <v>120</v>
      </c>
      <c r="O2806" s="6">
        <f t="shared" ref="O2806" si="849">-N2806</f>
        <v>-120</v>
      </c>
      <c r="P2806" s="6">
        <f t="shared" si="842"/>
        <v>0</v>
      </c>
      <c r="Q2806" s="7">
        <v>4543898.75</v>
      </c>
      <c r="R2806" s="44" t="str">
        <f>VLOOKUP(F2806,'Set up'!$A$2:$E$64,5,FALSE)</f>
        <v>Cash</v>
      </c>
      <c r="S2806" s="1" t="s">
        <v>2545</v>
      </c>
    </row>
    <row r="2807" spans="1:19" ht="15" customHeight="1" x14ac:dyDescent="0.35">
      <c r="A2807" s="4">
        <v>45407</v>
      </c>
      <c r="B2807" s="5">
        <f t="shared" si="844"/>
        <v>4</v>
      </c>
      <c r="C2807" s="5">
        <f t="shared" si="845"/>
        <v>2024</v>
      </c>
      <c r="D2807" s="5" t="s">
        <v>2518</v>
      </c>
      <c r="E2807" s="5" t="str">
        <f>VLOOKUP(F2807,'Set up'!$A$2:$C$64,2,FALSE)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up'!$A$2:$C$64,3,FALSE)</f>
        <v>Cash</v>
      </c>
      <c r="J2807" s="5">
        <f>VLOOKUP(F2807,'Set up'!$A$2:$D$64,4,FALSE)</f>
        <v>0</v>
      </c>
      <c r="K2807" s="4">
        <f t="shared" si="837"/>
        <v>45407</v>
      </c>
      <c r="L2807" s="5">
        <f t="shared" si="838"/>
        <v>4</v>
      </c>
      <c r="M2807" s="5">
        <f t="shared" si="839"/>
        <v>2024</v>
      </c>
      <c r="N2807" s="12">
        <v>1738</v>
      </c>
      <c r="O2807" s="12"/>
      <c r="P2807" s="6">
        <f t="shared" si="842"/>
        <v>1738</v>
      </c>
      <c r="Q2807" s="7">
        <v>4545636.75</v>
      </c>
      <c r="R2807" s="44" t="str">
        <f>VLOOKUP(F2807,'Set up'!$A$2:$E$64,5,FALSE)</f>
        <v>PD Chq</v>
      </c>
    </row>
    <row r="2808" spans="1:19" ht="15" customHeight="1" x14ac:dyDescent="0.35">
      <c r="A2808" s="4">
        <v>45407</v>
      </c>
      <c r="B2808" s="5">
        <f t="shared" si="844"/>
        <v>4</v>
      </c>
      <c r="C2808" s="5">
        <f t="shared" si="845"/>
        <v>2024</v>
      </c>
      <c r="D2808" s="5" t="s">
        <v>2518</v>
      </c>
      <c r="E2808" s="5" t="str">
        <f>VLOOKUP(F2808,'Set up'!$A$2:$C$64,2,FALSE)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up'!$A$2:$C$64,3,FALSE)</f>
        <v>Cash</v>
      </c>
      <c r="J2808" s="5">
        <f>VLOOKUP(F2808,'Set up'!$A$2:$D$64,4,FALSE)</f>
        <v>0</v>
      </c>
      <c r="K2808" s="4">
        <f t="shared" si="837"/>
        <v>45407</v>
      </c>
      <c r="L2808" s="5">
        <f t="shared" si="838"/>
        <v>4</v>
      </c>
      <c r="M2808" s="5">
        <f t="shared" si="839"/>
        <v>2024</v>
      </c>
      <c r="N2808" s="12">
        <v>555</v>
      </c>
      <c r="O2808" s="12"/>
      <c r="P2808" s="6">
        <f t="shared" si="842"/>
        <v>555</v>
      </c>
      <c r="Q2808" s="7">
        <v>4470238.1499999994</v>
      </c>
      <c r="R2808" s="44" t="str">
        <f>VLOOKUP(F2808,'Set up'!$A$2:$E$64,5,FALSE)</f>
        <v>PD Chq</v>
      </c>
    </row>
    <row r="2809" spans="1:19" ht="15" customHeight="1" x14ac:dyDescent="0.35">
      <c r="A2809" s="4">
        <v>45407</v>
      </c>
      <c r="B2809" s="5">
        <f t="shared" si="844"/>
        <v>4</v>
      </c>
      <c r="C2809" s="5">
        <f t="shared" si="845"/>
        <v>2024</v>
      </c>
      <c r="D2809" s="5" t="s">
        <v>2518</v>
      </c>
      <c r="E2809" s="5" t="str">
        <f>VLOOKUP(F2809,'Set up'!$A$2:$C$64,2,FALSE)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up'!$A$2:$C$64,3,FALSE)</f>
        <v>Cash</v>
      </c>
      <c r="J2809" s="5">
        <f>VLOOKUP(F2809,'Set up'!$A$2:$D$64,4,FALSE)</f>
        <v>0</v>
      </c>
      <c r="K2809" s="4">
        <f t="shared" si="837"/>
        <v>45407</v>
      </c>
      <c r="L2809" s="5">
        <f t="shared" si="838"/>
        <v>4</v>
      </c>
      <c r="M2809" s="5">
        <f t="shared" si="839"/>
        <v>2024</v>
      </c>
      <c r="N2809" s="12">
        <v>95</v>
      </c>
      <c r="O2809" s="12"/>
      <c r="P2809" s="6">
        <f t="shared" si="842"/>
        <v>95</v>
      </c>
      <c r="Q2809" s="7">
        <v>4471328.1499999994</v>
      </c>
      <c r="R2809" s="44" t="str">
        <f>VLOOKUP(F2809,'Set up'!$A$2:$E$64,5,FALSE)</f>
        <v>PD Chq</v>
      </c>
    </row>
    <row r="2810" spans="1:19" ht="15" customHeight="1" x14ac:dyDescent="0.35">
      <c r="A2810" s="4">
        <v>45407</v>
      </c>
      <c r="B2810" s="5">
        <f t="shared" si="844"/>
        <v>4</v>
      </c>
      <c r="C2810" s="5">
        <f t="shared" si="845"/>
        <v>2024</v>
      </c>
      <c r="D2810" s="5" t="s">
        <v>2518</v>
      </c>
      <c r="E2810" s="5" t="str">
        <f>VLOOKUP(F2810,'Set up'!$A$2:$C$64,2,FALSE)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up'!$A$2:$C$64,3,FALSE)</f>
        <v>Cash</v>
      </c>
      <c r="J2810" s="5">
        <f>VLOOKUP(F2810,'Set up'!$A$2:$D$64,4,FALSE)</f>
        <v>0</v>
      </c>
      <c r="K2810" s="4">
        <f t="shared" si="837"/>
        <v>45407</v>
      </c>
      <c r="L2810" s="5">
        <f t="shared" si="838"/>
        <v>4</v>
      </c>
      <c r="M2810" s="5">
        <f t="shared" si="839"/>
        <v>2024</v>
      </c>
      <c r="N2810" s="12">
        <v>312.5</v>
      </c>
      <c r="O2810" s="12"/>
      <c r="P2810" s="6">
        <f t="shared" si="842"/>
        <v>312.5</v>
      </c>
      <c r="Q2810" s="7">
        <v>4473173.6499999994</v>
      </c>
      <c r="R2810" s="44" t="str">
        <f>VLOOKUP(F2810,'Set up'!$A$2:$E$64,5,FALSE)</f>
        <v>PD Chq</v>
      </c>
    </row>
    <row r="2811" spans="1:19" ht="15" customHeight="1" x14ac:dyDescent="0.35">
      <c r="A2811" s="4">
        <v>45407</v>
      </c>
      <c r="B2811" s="5">
        <f t="shared" si="844"/>
        <v>4</v>
      </c>
      <c r="C2811" s="5">
        <f t="shared" si="845"/>
        <v>2024</v>
      </c>
      <c r="D2811" s="5" t="s">
        <v>2518</v>
      </c>
      <c r="E2811" s="5" t="str">
        <f>VLOOKUP(F2811,'Set up'!$A$2:$C$64,2,FALSE)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up'!$A$2:$C$64,3,FALSE)</f>
        <v>Cash</v>
      </c>
      <c r="J2811" s="5">
        <f>VLOOKUP(F2811,'Set up'!$A$2:$D$64,4,FALSE)</f>
        <v>0</v>
      </c>
      <c r="K2811" s="4">
        <f t="shared" si="837"/>
        <v>45407</v>
      </c>
      <c r="L2811" s="5">
        <f t="shared" si="838"/>
        <v>4</v>
      </c>
      <c r="M2811" s="5">
        <f t="shared" si="839"/>
        <v>2024</v>
      </c>
      <c r="N2811" s="12">
        <v>480</v>
      </c>
      <c r="O2811" s="12"/>
      <c r="P2811" s="6">
        <f t="shared" si="842"/>
        <v>480</v>
      </c>
      <c r="Q2811" s="7">
        <v>4473761.1499999994</v>
      </c>
      <c r="R2811" s="44" t="str">
        <f>VLOOKUP(F2811,'Set up'!$A$2:$E$64,5,FALSE)</f>
        <v>PD Chq</v>
      </c>
    </row>
    <row r="2812" spans="1:19" ht="15" customHeight="1" x14ac:dyDescent="0.35">
      <c r="A2812" s="4">
        <v>45408</v>
      </c>
      <c r="B2812" s="5">
        <f t="shared" si="844"/>
        <v>4</v>
      </c>
      <c r="C2812" s="5">
        <f t="shared" si="845"/>
        <v>2024</v>
      </c>
      <c r="D2812" s="5" t="s">
        <v>2520</v>
      </c>
      <c r="E2812" s="5" t="str">
        <f>VLOOKUP(F2812,'Set up'!$A$2:$C$64,2,FALSE)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up'!$A$2:$C$64,3,FALSE)</f>
        <v>Cash</v>
      </c>
      <c r="J2812" s="5">
        <f>VLOOKUP(F2812,'Set up'!$A$2:$D$64,4,FALSE)</f>
        <v>0</v>
      </c>
      <c r="K2812" s="4">
        <f t="shared" si="837"/>
        <v>45408</v>
      </c>
      <c r="L2812" s="5">
        <f t="shared" si="838"/>
        <v>4</v>
      </c>
      <c r="M2812" s="5">
        <f t="shared" si="839"/>
        <v>2024</v>
      </c>
      <c r="N2812" s="12">
        <v>1650</v>
      </c>
      <c r="O2812" s="6">
        <f t="shared" ref="O2812:O2814" si="850">-N2812</f>
        <v>-1650</v>
      </c>
      <c r="P2812" s="6">
        <f t="shared" si="842"/>
        <v>0</v>
      </c>
      <c r="Q2812" s="7">
        <v>4475211.1499999994</v>
      </c>
      <c r="R2812" s="44" t="str">
        <f>VLOOKUP(F2812,'Set up'!$A$2:$E$64,5,FALSE)</f>
        <v>Cash</v>
      </c>
      <c r="S2812" s="1" t="s">
        <v>2546</v>
      </c>
    </row>
    <row r="2813" spans="1:19" ht="15" customHeight="1" x14ac:dyDescent="0.35">
      <c r="A2813" s="4">
        <v>45408</v>
      </c>
      <c r="B2813" s="5">
        <f t="shared" si="844"/>
        <v>4</v>
      </c>
      <c r="C2813" s="5">
        <f t="shared" si="845"/>
        <v>2024</v>
      </c>
      <c r="D2813" s="5" t="s">
        <v>2520</v>
      </c>
      <c r="E2813" s="5" t="str">
        <f>VLOOKUP(F2813,'Set up'!$A$2:$C$64,2,FALSE)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up'!$A$2:$C$64,3,FALSE)</f>
        <v>Cash</v>
      </c>
      <c r="J2813" s="5">
        <f>VLOOKUP(F2813,'Set up'!$A$2:$D$64,4,FALSE)</f>
        <v>0</v>
      </c>
      <c r="K2813" s="4">
        <f t="shared" si="837"/>
        <v>45408</v>
      </c>
      <c r="L2813" s="5">
        <f t="shared" si="838"/>
        <v>4</v>
      </c>
      <c r="M2813" s="5">
        <f t="shared" si="839"/>
        <v>2024</v>
      </c>
      <c r="N2813" s="12">
        <v>420</v>
      </c>
      <c r="O2813" s="6">
        <f t="shared" si="850"/>
        <v>-420</v>
      </c>
      <c r="P2813" s="6">
        <f t="shared" si="842"/>
        <v>0</v>
      </c>
      <c r="Q2813" s="7">
        <v>4474091.1499999994</v>
      </c>
      <c r="R2813" s="44" t="str">
        <f>VLOOKUP(F2813,'Set up'!$A$2:$E$64,5,FALSE)</f>
        <v>Cash</v>
      </c>
      <c r="S2813" s="1" t="s">
        <v>2546</v>
      </c>
    </row>
    <row r="2814" spans="1:19" ht="15" customHeight="1" x14ac:dyDescent="0.35">
      <c r="A2814" s="4">
        <v>45408</v>
      </c>
      <c r="B2814" s="5">
        <f t="shared" si="844"/>
        <v>4</v>
      </c>
      <c r="C2814" s="5">
        <f t="shared" si="845"/>
        <v>2024</v>
      </c>
      <c r="D2814" s="5" t="s">
        <v>2520</v>
      </c>
      <c r="E2814" s="5" t="str">
        <f>VLOOKUP(F2814,'Set up'!$A$2:$C$64,2,FALSE)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up'!$A$2:$C$64,3,FALSE)</f>
        <v>Cash</v>
      </c>
      <c r="J2814" s="5">
        <f>VLOOKUP(F2814,'Set up'!$A$2:$D$64,4,FALSE)</f>
        <v>0</v>
      </c>
      <c r="K2814" s="4">
        <f t="shared" si="837"/>
        <v>45408</v>
      </c>
      <c r="L2814" s="5">
        <f t="shared" si="838"/>
        <v>4</v>
      </c>
      <c r="M2814" s="5">
        <f t="shared" si="839"/>
        <v>2024</v>
      </c>
      <c r="N2814" s="12">
        <v>60</v>
      </c>
      <c r="O2814" s="6">
        <f t="shared" si="850"/>
        <v>-60</v>
      </c>
      <c r="P2814" s="6">
        <f t="shared" si="842"/>
        <v>0</v>
      </c>
      <c r="Q2814" s="7">
        <v>4475469.1499999994</v>
      </c>
      <c r="R2814" s="44" t="str">
        <f>VLOOKUP(F2814,'Set up'!$A$2:$E$64,5,FALSE)</f>
        <v>Cash</v>
      </c>
      <c r="S2814" s="1" t="s">
        <v>2546</v>
      </c>
    </row>
    <row r="2815" spans="1:19" ht="15" customHeight="1" x14ac:dyDescent="0.35">
      <c r="A2815" s="4">
        <v>45411</v>
      </c>
      <c r="B2815" s="5">
        <f t="shared" si="844"/>
        <v>4</v>
      </c>
      <c r="C2815" s="5">
        <f t="shared" si="845"/>
        <v>2024</v>
      </c>
      <c r="D2815" s="5" t="s">
        <v>2521</v>
      </c>
      <c r="E2815" s="5" t="str">
        <f>VLOOKUP(F2815,'Set up'!$A$2:$C$64,2,FALSE)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up'!$A$2:$C$64,3,FALSE)</f>
        <v>Cash</v>
      </c>
      <c r="J2815" s="5">
        <f>VLOOKUP(F2815,'Set up'!$A$2:$D$64,4,FALSE)</f>
        <v>0</v>
      </c>
      <c r="K2815" s="4">
        <f t="shared" si="837"/>
        <v>45411</v>
      </c>
      <c r="L2815" s="5">
        <f t="shared" si="838"/>
        <v>4</v>
      </c>
      <c r="M2815" s="5">
        <f t="shared" si="839"/>
        <v>2024</v>
      </c>
      <c r="N2815" s="12">
        <v>420</v>
      </c>
      <c r="O2815" s="12"/>
      <c r="P2815" s="6">
        <f t="shared" si="842"/>
        <v>420</v>
      </c>
      <c r="Q2815" s="7">
        <v>4476234.1499999994</v>
      </c>
      <c r="R2815" s="44" t="str">
        <f>VLOOKUP(F2815,'Set up'!$A$2:$E$64,5,FALSE)</f>
        <v>Trsf</v>
      </c>
    </row>
    <row r="2816" spans="1:19" ht="15" customHeight="1" x14ac:dyDescent="0.35">
      <c r="A2816" s="4">
        <v>45411</v>
      </c>
      <c r="B2816" s="5">
        <f t="shared" si="844"/>
        <v>4</v>
      </c>
      <c r="C2816" s="5">
        <f t="shared" si="845"/>
        <v>2024</v>
      </c>
      <c r="D2816" s="5" t="s">
        <v>2521</v>
      </c>
      <c r="E2816" s="5" t="str">
        <f>VLOOKUP(F2816,'Set up'!$A$2:$C$64,2,FALSE)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up'!$A$2:$C$64,3,FALSE)</f>
        <v>Cash</v>
      </c>
      <c r="J2816" s="5">
        <f>VLOOKUP(F2816,'Set up'!$A$2:$D$64,4,FALSE)</f>
        <v>0</v>
      </c>
      <c r="K2816" s="4">
        <f t="shared" si="837"/>
        <v>45411</v>
      </c>
      <c r="L2816" s="5">
        <f t="shared" si="838"/>
        <v>4</v>
      </c>
      <c r="M2816" s="5">
        <f t="shared" si="839"/>
        <v>2024</v>
      </c>
      <c r="N2816" s="12">
        <v>110</v>
      </c>
      <c r="O2816" s="12"/>
      <c r="P2816" s="6">
        <f t="shared" si="842"/>
        <v>110</v>
      </c>
      <c r="Q2816" s="7">
        <v>4476314.1499999994</v>
      </c>
      <c r="R2816" s="44" t="str">
        <f>VLOOKUP(F2816,'Set up'!$A$2:$E$64,5,FALSE)</f>
        <v>Trsf</v>
      </c>
    </row>
    <row r="2817" spans="1:19" ht="15" customHeight="1" x14ac:dyDescent="0.35">
      <c r="A2817" s="4">
        <v>45411</v>
      </c>
      <c r="B2817" s="5">
        <f t="shared" si="844"/>
        <v>4</v>
      </c>
      <c r="C2817" s="5">
        <f t="shared" si="845"/>
        <v>2024</v>
      </c>
      <c r="D2817" s="5" t="s">
        <v>2522</v>
      </c>
      <c r="E2817" s="5" t="str">
        <f>VLOOKUP(F2817,'Set up'!$A$2:$C$64,2,FALSE)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up'!$A$2:$C$64,3,FALSE)</f>
        <v>Cash</v>
      </c>
      <c r="J2817" s="5">
        <f>VLOOKUP(F2817,'Set up'!$A$2:$D$64,4,FALSE)</f>
        <v>0</v>
      </c>
      <c r="K2817" s="4">
        <f t="shared" si="837"/>
        <v>45411</v>
      </c>
      <c r="L2817" s="5">
        <f t="shared" si="838"/>
        <v>4</v>
      </c>
      <c r="M2817" s="5">
        <f t="shared" si="839"/>
        <v>2024</v>
      </c>
      <c r="N2817" s="12">
        <v>474</v>
      </c>
      <c r="O2817" s="6">
        <f t="shared" ref="O2817:O2826" si="851">-N2817</f>
        <v>-474</v>
      </c>
      <c r="P2817" s="6">
        <f t="shared" si="842"/>
        <v>0</v>
      </c>
      <c r="Q2817" s="7">
        <v>4476928.1499999994</v>
      </c>
      <c r="R2817" s="44" t="str">
        <f>VLOOKUP(F2817,'Set up'!$A$2:$E$64,5,FALSE)</f>
        <v>Trsf</v>
      </c>
      <c r="S2817" s="1" t="s">
        <v>2544</v>
      </c>
    </row>
    <row r="2818" spans="1:19" ht="15" customHeight="1" x14ac:dyDescent="0.35">
      <c r="A2818" s="4">
        <v>45411</v>
      </c>
      <c r="B2818" s="5">
        <f t="shared" si="844"/>
        <v>4</v>
      </c>
      <c r="C2818" s="5">
        <f t="shared" si="845"/>
        <v>2024</v>
      </c>
      <c r="D2818" s="5" t="s">
        <v>2522</v>
      </c>
      <c r="E2818" s="5" t="str">
        <f>VLOOKUP(F2818,'Set up'!$A$2:$C$64,2,FALSE)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up'!$A$2:$C$64,3,FALSE)</f>
        <v>Cash</v>
      </c>
      <c r="J2818" s="5">
        <f>VLOOKUP(F2818,'Set up'!$A$2:$D$64,4,FALSE)</f>
        <v>0</v>
      </c>
      <c r="K2818" s="4">
        <f t="shared" si="837"/>
        <v>45411</v>
      </c>
      <c r="L2818" s="5">
        <f t="shared" si="838"/>
        <v>4</v>
      </c>
      <c r="M2818" s="5">
        <f t="shared" si="839"/>
        <v>2024</v>
      </c>
      <c r="N2818" s="12">
        <v>185</v>
      </c>
      <c r="O2818" s="6">
        <f t="shared" si="851"/>
        <v>-185</v>
      </c>
      <c r="P2818" s="6">
        <f t="shared" si="842"/>
        <v>0</v>
      </c>
      <c r="Q2818" s="7">
        <v>4483063.1499999994</v>
      </c>
      <c r="R2818" s="44" t="str">
        <f>VLOOKUP(F2818,'Set up'!$A$2:$E$64,5,FALSE)</f>
        <v>Trsf</v>
      </c>
      <c r="S2818" s="1" t="s">
        <v>2544</v>
      </c>
    </row>
    <row r="2819" spans="1:19" ht="15" customHeight="1" x14ac:dyDescent="0.35">
      <c r="A2819" s="4">
        <v>45411</v>
      </c>
      <c r="B2819" s="5">
        <f t="shared" si="844"/>
        <v>4</v>
      </c>
      <c r="C2819" s="5">
        <f t="shared" si="845"/>
        <v>2024</v>
      </c>
      <c r="D2819" s="5" t="s">
        <v>2525</v>
      </c>
      <c r="E2819" s="5" t="str">
        <f>VLOOKUP(F2819,'Set up'!$A$2:$C$64,2,FALSE)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up'!$A$2:$C$64,3,FALSE)</f>
        <v>60</v>
      </c>
      <c r="J2819" s="5">
        <f>VLOOKUP(F2819,'Set up'!$A$2:$D$64,4,FALSE)</f>
        <v>60</v>
      </c>
      <c r="K2819" s="4">
        <f t="shared" ref="K2819:K2882" si="852">A2819+J2819</f>
        <v>45471</v>
      </c>
      <c r="L2819" s="5">
        <f t="shared" ref="L2819:L2882" si="853">MONTH(K2819)</f>
        <v>6</v>
      </c>
      <c r="M2819" s="5">
        <f t="shared" ref="M2819:M2882" si="854">YEAR(K2819)</f>
        <v>2024</v>
      </c>
      <c r="N2819" s="12">
        <v>3256</v>
      </c>
      <c r="O2819" s="6">
        <f t="shared" si="851"/>
        <v>-3256</v>
      </c>
      <c r="P2819" s="6">
        <f t="shared" si="842"/>
        <v>0</v>
      </c>
      <c r="Q2819" s="7">
        <v>4488222.1499999994</v>
      </c>
      <c r="R2819" s="44" t="str">
        <f>VLOOKUP(F2819,'Set up'!$A$2:$E$64,5,FALSE)</f>
        <v>Chq</v>
      </c>
      <c r="S2819" s="1" t="s">
        <v>3036</v>
      </c>
    </row>
    <row r="2820" spans="1:19" ht="15" customHeight="1" x14ac:dyDescent="0.35">
      <c r="A2820" s="4">
        <v>45411</v>
      </c>
      <c r="B2820" s="5">
        <f t="shared" si="844"/>
        <v>4</v>
      </c>
      <c r="C2820" s="5">
        <f t="shared" si="845"/>
        <v>2024</v>
      </c>
      <c r="D2820" s="5" t="s">
        <v>2525</v>
      </c>
      <c r="E2820" s="5" t="str">
        <f>VLOOKUP(F2820,'Set up'!$A$2:$C$64,2,FALSE)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up'!$A$2:$C$64,3,FALSE)</f>
        <v>60</v>
      </c>
      <c r="J2820" s="5">
        <f>VLOOKUP(F2820,'Set up'!$A$2:$D$64,4,FALSE)</f>
        <v>60</v>
      </c>
      <c r="K2820" s="4">
        <f t="shared" si="852"/>
        <v>45471</v>
      </c>
      <c r="L2820" s="5">
        <f t="shared" si="853"/>
        <v>6</v>
      </c>
      <c r="M2820" s="5">
        <f t="shared" si="854"/>
        <v>2024</v>
      </c>
      <c r="N2820" s="12">
        <v>1628</v>
      </c>
      <c r="O2820" s="6">
        <f t="shared" si="851"/>
        <v>-1628</v>
      </c>
      <c r="P2820" s="6">
        <f t="shared" si="842"/>
        <v>0</v>
      </c>
      <c r="Q2820" s="7">
        <v>4487998.1499999994</v>
      </c>
      <c r="R2820" s="44" t="str">
        <f>VLOOKUP(F2820,'Set up'!$A$2:$E$64,5,FALSE)</f>
        <v>Chq</v>
      </c>
      <c r="S2820" s="1" t="s">
        <v>3036</v>
      </c>
    </row>
    <row r="2821" spans="1:19" ht="15" customHeight="1" x14ac:dyDescent="0.35">
      <c r="A2821" s="4">
        <v>45411</v>
      </c>
      <c r="B2821" s="5">
        <f t="shared" si="844"/>
        <v>4</v>
      </c>
      <c r="C2821" s="5">
        <f t="shared" si="845"/>
        <v>2024</v>
      </c>
      <c r="D2821" s="5" t="s">
        <v>2525</v>
      </c>
      <c r="E2821" s="5" t="str">
        <f>VLOOKUP(F2821,'Set up'!$A$2:$C$64,2,FALSE)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up'!$A$2:$C$64,3,FALSE)</f>
        <v>60</v>
      </c>
      <c r="J2821" s="5">
        <f>VLOOKUP(F2821,'Set up'!$A$2:$D$64,4,FALSE)</f>
        <v>60</v>
      </c>
      <c r="K2821" s="4">
        <f t="shared" si="852"/>
        <v>45471</v>
      </c>
      <c r="L2821" s="5">
        <f t="shared" si="853"/>
        <v>6</v>
      </c>
      <c r="M2821" s="5">
        <f t="shared" si="854"/>
        <v>2024</v>
      </c>
      <c r="N2821" s="12">
        <v>450</v>
      </c>
      <c r="O2821" s="6">
        <f t="shared" si="851"/>
        <v>-450</v>
      </c>
      <c r="P2821" s="6">
        <f t="shared" si="842"/>
        <v>0</v>
      </c>
      <c r="Q2821" s="7">
        <v>4487200.1499999994</v>
      </c>
      <c r="R2821" s="44" t="str">
        <f>VLOOKUP(F2821,'Set up'!$A$2:$E$64,5,FALSE)</f>
        <v>Chq</v>
      </c>
      <c r="S2821" s="1" t="s">
        <v>3036</v>
      </c>
    </row>
    <row r="2822" spans="1:19" ht="15" customHeight="1" x14ac:dyDescent="0.35">
      <c r="A2822" s="4">
        <v>45411</v>
      </c>
      <c r="B2822" s="5">
        <f t="shared" si="844"/>
        <v>4</v>
      </c>
      <c r="C2822" s="5">
        <f t="shared" si="845"/>
        <v>2024</v>
      </c>
      <c r="D2822" s="5" t="s">
        <v>2526</v>
      </c>
      <c r="E2822" s="5" t="str">
        <f>VLOOKUP(F2822,'Set up'!$A$2:$C$64,2,FALSE)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up'!$A$2:$C$64,3,FALSE)</f>
        <v>Cash</v>
      </c>
      <c r="J2822" s="5">
        <f>VLOOKUP(F2822,'Set up'!$A$2:$D$64,4,FALSE)</f>
        <v>0</v>
      </c>
      <c r="K2822" s="4">
        <f t="shared" si="852"/>
        <v>45411</v>
      </c>
      <c r="L2822" s="5">
        <f t="shared" si="853"/>
        <v>4</v>
      </c>
      <c r="M2822" s="5">
        <f t="shared" si="854"/>
        <v>2024</v>
      </c>
      <c r="N2822" s="12">
        <v>437.5</v>
      </c>
      <c r="O2822" s="6">
        <f t="shared" si="851"/>
        <v>-437.5</v>
      </c>
      <c r="P2822" s="6">
        <f t="shared" si="842"/>
        <v>0</v>
      </c>
      <c r="Q2822" s="7">
        <v>4488925.6499999994</v>
      </c>
      <c r="R2822" s="44" t="str">
        <f>VLOOKUP(F2822,'Set up'!$A$2:$E$64,5,FALSE)</f>
        <v>Trsf</v>
      </c>
      <c r="S2822" s="1" t="s">
        <v>3091</v>
      </c>
    </row>
    <row r="2823" spans="1:19" ht="15" customHeight="1" x14ac:dyDescent="0.35">
      <c r="A2823" s="4">
        <v>45411</v>
      </c>
      <c r="B2823" s="5">
        <f t="shared" si="844"/>
        <v>4</v>
      </c>
      <c r="C2823" s="5">
        <f t="shared" si="845"/>
        <v>2024</v>
      </c>
      <c r="D2823" s="5" t="s">
        <v>2526</v>
      </c>
      <c r="E2823" s="5" t="str">
        <f>VLOOKUP(F2823,'Set up'!$A$2:$C$64,2,FALSE)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up'!$A$2:$C$64,3,FALSE)</f>
        <v>Cash</v>
      </c>
      <c r="J2823" s="5">
        <f>VLOOKUP(F2823,'Set up'!$A$2:$D$64,4,FALSE)</f>
        <v>0</v>
      </c>
      <c r="K2823" s="4">
        <f t="shared" si="852"/>
        <v>45411</v>
      </c>
      <c r="L2823" s="5">
        <f t="shared" si="853"/>
        <v>4</v>
      </c>
      <c r="M2823" s="5">
        <f t="shared" si="854"/>
        <v>2024</v>
      </c>
      <c r="N2823" s="12">
        <v>0</v>
      </c>
      <c r="O2823" s="6">
        <f t="shared" si="851"/>
        <v>0</v>
      </c>
      <c r="P2823" s="6">
        <f t="shared" si="842"/>
        <v>0</v>
      </c>
      <c r="Q2823" s="7">
        <v>4489320.6499999994</v>
      </c>
      <c r="R2823" s="44" t="str">
        <f>VLOOKUP(F2823,'Set up'!$A$2:$E$64,5,FALSE)</f>
        <v>Trsf</v>
      </c>
      <c r="S2823" s="1" t="s">
        <v>3092</v>
      </c>
    </row>
    <row r="2824" spans="1:19" ht="15" customHeight="1" x14ac:dyDescent="0.35">
      <c r="A2824" s="4">
        <v>45411</v>
      </c>
      <c r="B2824" s="5">
        <f t="shared" si="844"/>
        <v>4</v>
      </c>
      <c r="C2824" s="5">
        <f t="shared" si="845"/>
        <v>2024</v>
      </c>
      <c r="D2824" s="5" t="s">
        <v>2528</v>
      </c>
      <c r="E2824" s="5" t="str">
        <f>VLOOKUP(F2824,'Set up'!$A$2:$C$64,2,FALSE)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up'!$A$2:$C$64,3,FALSE)</f>
        <v>Cash</v>
      </c>
      <c r="J2824" s="5">
        <f>VLOOKUP(F2824,'Set up'!$A$2:$D$64,4,FALSE)</f>
        <v>0</v>
      </c>
      <c r="K2824" s="4">
        <f t="shared" si="852"/>
        <v>45411</v>
      </c>
      <c r="L2824" s="5">
        <f t="shared" si="853"/>
        <v>4</v>
      </c>
      <c r="M2824" s="5">
        <f t="shared" si="854"/>
        <v>2024</v>
      </c>
      <c r="N2824" s="12">
        <v>11396</v>
      </c>
      <c r="O2824" s="6">
        <f t="shared" si="851"/>
        <v>-11396</v>
      </c>
      <c r="P2824" s="6">
        <f t="shared" si="842"/>
        <v>0</v>
      </c>
      <c r="Q2824" s="7">
        <v>4500811.6499999994</v>
      </c>
      <c r="R2824" s="44" t="str">
        <f>VLOOKUP(F2824,'Set up'!$A$2:$E$64,5,FALSE)</f>
        <v>Trsf</v>
      </c>
      <c r="S2824" s="1" t="s">
        <v>3093</v>
      </c>
    </row>
    <row r="2825" spans="1:19" ht="15" customHeight="1" x14ac:dyDescent="0.35">
      <c r="A2825" s="4">
        <v>45411</v>
      </c>
      <c r="B2825" s="5">
        <f t="shared" si="844"/>
        <v>4</v>
      </c>
      <c r="C2825" s="5">
        <f t="shared" si="845"/>
        <v>2024</v>
      </c>
      <c r="D2825" s="5" t="s">
        <v>2528</v>
      </c>
      <c r="E2825" s="5" t="str">
        <f>VLOOKUP(F2825,'Set up'!$A$2:$C$64,2,FALSE)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up'!$A$2:$C$64,3,FALSE)</f>
        <v>Cash</v>
      </c>
      <c r="J2825" s="5">
        <f>VLOOKUP(F2825,'Set up'!$A$2:$D$64,4,FALSE)</f>
        <v>0</v>
      </c>
      <c r="K2825" s="4">
        <f t="shared" si="852"/>
        <v>45411</v>
      </c>
      <c r="L2825" s="5">
        <f t="shared" si="853"/>
        <v>4</v>
      </c>
      <c r="M2825" s="5">
        <f t="shared" si="854"/>
        <v>2024</v>
      </c>
      <c r="N2825" s="12">
        <v>3654</v>
      </c>
      <c r="O2825" s="6">
        <f t="shared" si="851"/>
        <v>-3654</v>
      </c>
      <c r="P2825" s="6">
        <f t="shared" si="842"/>
        <v>0</v>
      </c>
      <c r="Q2825" s="7">
        <v>4494807.6499999994</v>
      </c>
      <c r="R2825" s="44" t="str">
        <f>VLOOKUP(F2825,'Set up'!$A$2:$E$64,5,FALSE)</f>
        <v>Trsf</v>
      </c>
      <c r="S2825" s="1" t="s">
        <v>3094</v>
      </c>
    </row>
    <row r="2826" spans="1:19" ht="15" customHeight="1" x14ac:dyDescent="0.35">
      <c r="A2826" s="4">
        <v>45411</v>
      </c>
      <c r="B2826" s="5">
        <f t="shared" si="844"/>
        <v>4</v>
      </c>
      <c r="C2826" s="5">
        <f t="shared" si="845"/>
        <v>2024</v>
      </c>
      <c r="D2826" s="5" t="s">
        <v>2528</v>
      </c>
      <c r="E2826" s="5" t="str">
        <f>VLOOKUP(F2826,'Set up'!$A$2:$C$64,2,FALSE)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up'!$A$2:$C$64,3,FALSE)</f>
        <v>Cash</v>
      </c>
      <c r="J2826" s="5">
        <f>VLOOKUP(F2826,'Set up'!$A$2:$D$64,4,FALSE)</f>
        <v>0</v>
      </c>
      <c r="K2826" s="4">
        <f t="shared" si="852"/>
        <v>45411</v>
      </c>
      <c r="L2826" s="5">
        <f t="shared" si="853"/>
        <v>4</v>
      </c>
      <c r="M2826" s="5">
        <f t="shared" si="854"/>
        <v>2024</v>
      </c>
      <c r="N2826" s="12">
        <v>1872</v>
      </c>
      <c r="O2826" s="6">
        <f t="shared" si="851"/>
        <v>-1872</v>
      </c>
      <c r="P2826" s="6">
        <f t="shared" si="842"/>
        <v>0</v>
      </c>
      <c r="Q2826" s="7">
        <v>4493245.6499999994</v>
      </c>
      <c r="R2826" s="44" t="str">
        <f>VLOOKUP(F2826,'Set up'!$A$2:$E$64,5,FALSE)</f>
        <v>Trsf</v>
      </c>
      <c r="S2826" s="1" t="s">
        <v>3095</v>
      </c>
    </row>
    <row r="2827" spans="1:19" ht="15" customHeight="1" x14ac:dyDescent="0.35">
      <c r="A2827" s="4">
        <v>45411</v>
      </c>
      <c r="B2827" s="5">
        <f t="shared" si="844"/>
        <v>4</v>
      </c>
      <c r="C2827" s="5">
        <f t="shared" si="845"/>
        <v>2024</v>
      </c>
      <c r="D2827" s="5" t="s">
        <v>2528</v>
      </c>
      <c r="E2827" s="5" t="str">
        <f>VLOOKUP(F2827,'Set up'!$A$2:$C$64,2,FALSE)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up'!$A$2:$C$64,3,FALSE)</f>
        <v>Cash</v>
      </c>
      <c r="J2827" s="5">
        <f>VLOOKUP(F2827,'Set up'!$A$2:$D$64,4,FALSE)</f>
        <v>0</v>
      </c>
      <c r="K2827" s="4">
        <f t="shared" si="852"/>
        <v>45411</v>
      </c>
      <c r="L2827" s="5">
        <f t="shared" si="853"/>
        <v>4</v>
      </c>
      <c r="M2827" s="5">
        <f t="shared" si="854"/>
        <v>2024</v>
      </c>
      <c r="N2827" s="12">
        <v>1000</v>
      </c>
      <c r="O2827" s="12">
        <f>-680.1-319.9</f>
        <v>-1000</v>
      </c>
      <c r="P2827" s="6">
        <f t="shared" si="842"/>
        <v>0</v>
      </c>
      <c r="Q2827" s="7">
        <v>4494023.6499999994</v>
      </c>
      <c r="R2827" s="44" t="str">
        <f>VLOOKUP(F2827,'Set up'!$A$2:$E$64,5,FALSE)</f>
        <v>Trsf</v>
      </c>
      <c r="S2827" s="1" t="s">
        <v>3096</v>
      </c>
    </row>
    <row r="2828" spans="1:19" ht="15" customHeight="1" x14ac:dyDescent="0.35">
      <c r="A2828" s="4">
        <v>45413</v>
      </c>
      <c r="B2828" s="5">
        <f t="shared" ref="B2828:B2891" si="855">MONTH(A2828)</f>
        <v>5</v>
      </c>
      <c r="C2828" s="5">
        <f t="shared" ref="C2828:C2891" si="856">YEAR(A2828)</f>
        <v>2024</v>
      </c>
      <c r="D2828" s="5" t="s">
        <v>2548</v>
      </c>
      <c r="E2828" s="5" t="str">
        <f>VLOOKUP(F2828,'Set up'!$A$2:$C$64,2,FALSE)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up'!$A$2:$C$64,3,FALSE)</f>
        <v>Cash</v>
      </c>
      <c r="J2828" s="5">
        <f>VLOOKUP(F2828,'Set up'!$A$2:$D$64,4,FALSE)</f>
        <v>0</v>
      </c>
      <c r="K2828" s="4">
        <f t="shared" si="852"/>
        <v>45413</v>
      </c>
      <c r="L2828" s="5">
        <f t="shared" si="853"/>
        <v>5</v>
      </c>
      <c r="M2828" s="5">
        <f t="shared" si="854"/>
        <v>2024</v>
      </c>
      <c r="N2828" s="12">
        <v>1760</v>
      </c>
      <c r="O2828" s="12"/>
      <c r="P2828" s="6">
        <f t="shared" si="842"/>
        <v>1760</v>
      </c>
      <c r="Q2828" s="7">
        <v>4522710.45</v>
      </c>
      <c r="R2828" s="44" t="str">
        <f>VLOOKUP(F2828,'Set up'!$A$2:$E$64,5,FALSE)</f>
        <v>Trsf</v>
      </c>
    </row>
    <row r="2829" spans="1:19" ht="15" customHeight="1" x14ac:dyDescent="0.35">
      <c r="A2829" s="4">
        <v>45413</v>
      </c>
      <c r="B2829" s="5">
        <f t="shared" si="855"/>
        <v>5</v>
      </c>
      <c r="C2829" s="5">
        <f t="shared" si="856"/>
        <v>2024</v>
      </c>
      <c r="D2829" s="5" t="s">
        <v>2548</v>
      </c>
      <c r="E2829" s="5" t="str">
        <f>VLOOKUP(F2829,'Set up'!$A$2:$C$64,2,FALSE)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up'!$A$2:$C$64,3,FALSE)</f>
        <v>Cash</v>
      </c>
      <c r="J2829" s="5">
        <f>VLOOKUP(F2829,'Set up'!$A$2:$D$64,4,FALSE)</f>
        <v>0</v>
      </c>
      <c r="K2829" s="4">
        <f t="shared" si="852"/>
        <v>45413</v>
      </c>
      <c r="L2829" s="5">
        <f t="shared" si="853"/>
        <v>5</v>
      </c>
      <c r="M2829" s="5">
        <f t="shared" si="854"/>
        <v>2024</v>
      </c>
      <c r="N2829" s="12">
        <v>405</v>
      </c>
      <c r="O2829" s="12"/>
      <c r="P2829" s="6">
        <f t="shared" si="842"/>
        <v>405</v>
      </c>
      <c r="Q2829" s="7">
        <v>4524835.45</v>
      </c>
      <c r="R2829" s="44" t="str">
        <f>VLOOKUP(F2829,'Set up'!$A$2:$E$64,5,FALSE)</f>
        <v>Trsf</v>
      </c>
    </row>
    <row r="2830" spans="1:19" ht="15" customHeight="1" x14ac:dyDescent="0.35">
      <c r="A2830" s="4">
        <v>45413</v>
      </c>
      <c r="B2830" s="5">
        <f t="shared" si="855"/>
        <v>5</v>
      </c>
      <c r="C2830" s="5">
        <f t="shared" si="856"/>
        <v>2024</v>
      </c>
      <c r="D2830" s="5" t="s">
        <v>2548</v>
      </c>
      <c r="E2830" s="5" t="str">
        <f>VLOOKUP(F2830,'Set up'!$A$2:$C$64,2,FALSE)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up'!$A$2:$C$64,3,FALSE)</f>
        <v>Cash</v>
      </c>
      <c r="J2830" s="5">
        <f>VLOOKUP(F2830,'Set up'!$A$2:$D$64,4,FALSE)</f>
        <v>0</v>
      </c>
      <c r="K2830" s="4">
        <f t="shared" si="852"/>
        <v>45413</v>
      </c>
      <c r="L2830" s="5">
        <f t="shared" si="853"/>
        <v>5</v>
      </c>
      <c r="M2830" s="5">
        <f t="shared" si="854"/>
        <v>2024</v>
      </c>
      <c r="N2830" s="12">
        <v>390</v>
      </c>
      <c r="O2830" s="12"/>
      <c r="P2830" s="6">
        <f t="shared" si="842"/>
        <v>390</v>
      </c>
      <c r="Q2830" s="7">
        <v>4527160.45</v>
      </c>
      <c r="R2830" s="44" t="str">
        <f>VLOOKUP(F2830,'Set up'!$A$2:$E$64,5,FALSE)</f>
        <v>Trsf</v>
      </c>
    </row>
    <row r="2831" spans="1:19" ht="15" customHeight="1" x14ac:dyDescent="0.35">
      <c r="A2831" s="4">
        <v>45413</v>
      </c>
      <c r="B2831" s="5">
        <f t="shared" si="855"/>
        <v>5</v>
      </c>
      <c r="C2831" s="5">
        <f t="shared" si="856"/>
        <v>2024</v>
      </c>
      <c r="D2831" s="5" t="s">
        <v>2548</v>
      </c>
      <c r="E2831" s="5" t="str">
        <f>VLOOKUP(F2831,'Set up'!$A$2:$C$64,2,FALSE)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up'!$A$2:$C$64,3,FALSE)</f>
        <v>Cash</v>
      </c>
      <c r="J2831" s="5">
        <f>VLOOKUP(F2831,'Set up'!$A$2:$D$64,4,FALSE)</f>
        <v>0</v>
      </c>
      <c r="K2831" s="4">
        <f t="shared" si="852"/>
        <v>45413</v>
      </c>
      <c r="L2831" s="5">
        <f t="shared" si="853"/>
        <v>5</v>
      </c>
      <c r="M2831" s="5">
        <f t="shared" si="854"/>
        <v>2024</v>
      </c>
      <c r="N2831" s="12">
        <v>187.5</v>
      </c>
      <c r="O2831" s="12"/>
      <c r="P2831" s="6">
        <f t="shared" si="842"/>
        <v>187.5</v>
      </c>
      <c r="Q2831" s="7">
        <v>4527337.95</v>
      </c>
      <c r="R2831" s="44" t="str">
        <f>VLOOKUP(F2831,'Set up'!$A$2:$E$64,5,FALSE)</f>
        <v>Trsf</v>
      </c>
    </row>
    <row r="2832" spans="1:19" ht="15" customHeight="1" x14ac:dyDescent="0.35">
      <c r="A2832" s="4">
        <v>45415</v>
      </c>
      <c r="B2832" s="5">
        <f t="shared" si="855"/>
        <v>5</v>
      </c>
      <c r="C2832" s="5">
        <f t="shared" si="856"/>
        <v>2024</v>
      </c>
      <c r="D2832" s="5" t="s">
        <v>2549</v>
      </c>
      <c r="E2832" s="5" t="str">
        <f>VLOOKUP(F2832,'Set up'!$A$2:$C$64,2,FALSE)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up'!$A$2:$C$64,3,FALSE)</f>
        <v>Cash</v>
      </c>
      <c r="J2832" s="5">
        <f>VLOOKUP(F2832,'Set up'!$A$2:$D$64,4,FALSE)</f>
        <v>0</v>
      </c>
      <c r="K2832" s="4">
        <f t="shared" si="852"/>
        <v>45415</v>
      </c>
      <c r="L2832" s="5">
        <f t="shared" si="853"/>
        <v>5</v>
      </c>
      <c r="M2832" s="5">
        <f t="shared" si="854"/>
        <v>2024</v>
      </c>
      <c r="N2832" s="12">
        <v>283.8</v>
      </c>
      <c r="O2832" s="6">
        <f t="shared" ref="O2832:O2839" si="857">-N2832</f>
        <v>-283.8</v>
      </c>
      <c r="P2832" s="6">
        <f t="shared" si="842"/>
        <v>0</v>
      </c>
      <c r="Q2832" s="7">
        <v>4528433.45</v>
      </c>
      <c r="R2832" s="44" t="str">
        <f>VLOOKUP(F2832,'Set up'!$A$2:$E$64,5,FALSE)</f>
        <v>Cash</v>
      </c>
      <c r="S2832" s="1" t="s">
        <v>2626</v>
      </c>
    </row>
    <row r="2833" spans="1:19" ht="15" customHeight="1" x14ac:dyDescent="0.35">
      <c r="A2833" s="4">
        <v>45415</v>
      </c>
      <c r="B2833" s="5">
        <f t="shared" si="855"/>
        <v>5</v>
      </c>
      <c r="C2833" s="5">
        <f t="shared" si="856"/>
        <v>2024</v>
      </c>
      <c r="D2833" s="5" t="s">
        <v>2549</v>
      </c>
      <c r="E2833" s="5" t="str">
        <f>VLOOKUP(F2833,'Set up'!$A$2:$C$64,2,FALSE)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up'!$A$2:$C$64,3,FALSE)</f>
        <v>Cash</v>
      </c>
      <c r="J2833" s="5">
        <f>VLOOKUP(F2833,'Set up'!$A$2:$D$64,4,FALSE)</f>
        <v>0</v>
      </c>
      <c r="K2833" s="4">
        <f t="shared" si="852"/>
        <v>45415</v>
      </c>
      <c r="L2833" s="5">
        <f t="shared" si="853"/>
        <v>5</v>
      </c>
      <c r="M2833" s="5">
        <f t="shared" si="854"/>
        <v>2024</v>
      </c>
      <c r="N2833" s="12">
        <v>160</v>
      </c>
      <c r="O2833" s="6">
        <f t="shared" si="857"/>
        <v>-160</v>
      </c>
      <c r="P2833" s="6">
        <f t="shared" si="842"/>
        <v>0</v>
      </c>
      <c r="Q2833" s="7">
        <v>4530048.45</v>
      </c>
      <c r="R2833" s="44" t="str">
        <f>VLOOKUP(F2833,'Set up'!$A$2:$E$64,5,FALSE)</f>
        <v>Cash</v>
      </c>
      <c r="S2833" s="1" t="s">
        <v>2626</v>
      </c>
    </row>
    <row r="2834" spans="1:19" ht="15" customHeight="1" x14ac:dyDescent="0.35">
      <c r="A2834" s="4">
        <v>45416</v>
      </c>
      <c r="B2834" s="5">
        <f t="shared" si="855"/>
        <v>5</v>
      </c>
      <c r="C2834" s="5">
        <f t="shared" si="856"/>
        <v>2024</v>
      </c>
      <c r="D2834" s="5" t="s">
        <v>2550</v>
      </c>
      <c r="E2834" s="5" t="str">
        <f>VLOOKUP(F2834,'Set up'!$A$2:$C$64,2,FALSE)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up'!$A$2:$C$64,3,FALSE)</f>
        <v>Cash</v>
      </c>
      <c r="J2834" s="5">
        <f>VLOOKUP(F2834,'Set up'!$A$2:$D$64,4,FALSE)</f>
        <v>0</v>
      </c>
      <c r="K2834" s="4">
        <f t="shared" si="852"/>
        <v>45416</v>
      </c>
      <c r="L2834" s="5">
        <f t="shared" si="853"/>
        <v>5</v>
      </c>
      <c r="M2834" s="5">
        <f t="shared" si="854"/>
        <v>2024</v>
      </c>
      <c r="N2834" s="12">
        <v>500</v>
      </c>
      <c r="O2834" s="6">
        <f t="shared" si="857"/>
        <v>-500</v>
      </c>
      <c r="P2834" s="6">
        <f t="shared" si="842"/>
        <v>0</v>
      </c>
      <c r="Q2834" s="7">
        <v>4530575.95</v>
      </c>
      <c r="R2834" s="44" t="str">
        <f>VLOOKUP(F2834,'Set up'!$A$2:$E$64,5,FALSE)</f>
        <v>Trsf</v>
      </c>
      <c r="S2834" s="1" t="s">
        <v>3149</v>
      </c>
    </row>
    <row r="2835" spans="1:19" ht="15" customHeight="1" x14ac:dyDescent="0.35">
      <c r="A2835" s="4">
        <v>45416</v>
      </c>
      <c r="B2835" s="5">
        <f t="shared" si="855"/>
        <v>5</v>
      </c>
      <c r="C2835" s="5">
        <f t="shared" si="856"/>
        <v>2024</v>
      </c>
      <c r="D2835" s="5" t="s">
        <v>2551</v>
      </c>
      <c r="E2835" s="5" t="str">
        <f>VLOOKUP(F2835,'Set up'!$A$2:$C$64,2,FALSE)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up'!$A$2:$C$64,3,FALSE)</f>
        <v>Cash</v>
      </c>
      <c r="J2835" s="5">
        <f>VLOOKUP(F2835,'Set up'!$A$2:$D$64,4,FALSE)</f>
        <v>0</v>
      </c>
      <c r="K2835" s="4">
        <f t="shared" si="852"/>
        <v>45416</v>
      </c>
      <c r="L2835" s="5">
        <f t="shared" si="853"/>
        <v>5</v>
      </c>
      <c r="M2835" s="5">
        <f t="shared" si="854"/>
        <v>2024</v>
      </c>
      <c r="N2835" s="12">
        <v>13024</v>
      </c>
      <c r="O2835" s="6">
        <f t="shared" si="857"/>
        <v>-13024</v>
      </c>
      <c r="P2835" s="6">
        <f t="shared" si="842"/>
        <v>0</v>
      </c>
      <c r="Q2835" s="7">
        <v>4552867.95</v>
      </c>
      <c r="R2835" s="44" t="str">
        <f>VLOOKUP(F2835,'Set up'!$A$2:$E$64,5,FALSE)</f>
        <v>Trsf</v>
      </c>
      <c r="S2835" s="1" t="s">
        <v>3150</v>
      </c>
    </row>
    <row r="2836" spans="1:19" ht="15" customHeight="1" x14ac:dyDescent="0.35">
      <c r="A2836" s="4">
        <v>45416</v>
      </c>
      <c r="B2836" s="5">
        <f t="shared" si="855"/>
        <v>5</v>
      </c>
      <c r="C2836" s="5">
        <f t="shared" si="856"/>
        <v>2024</v>
      </c>
      <c r="D2836" s="5" t="s">
        <v>2551</v>
      </c>
      <c r="E2836" s="5" t="str">
        <f>VLOOKUP(F2836,'Set up'!$A$2:$C$64,2,FALSE)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up'!$A$2:$C$64,3,FALSE)</f>
        <v>Cash</v>
      </c>
      <c r="J2836" s="5">
        <f>VLOOKUP(F2836,'Set up'!$A$2:$D$64,4,FALSE)</f>
        <v>0</v>
      </c>
      <c r="K2836" s="4">
        <f t="shared" si="852"/>
        <v>45416</v>
      </c>
      <c r="L2836" s="5">
        <f t="shared" si="853"/>
        <v>5</v>
      </c>
      <c r="M2836" s="5">
        <f t="shared" si="854"/>
        <v>2024</v>
      </c>
      <c r="N2836" s="12">
        <v>3828</v>
      </c>
      <c r="O2836" s="6">
        <f t="shared" si="857"/>
        <v>-3828</v>
      </c>
      <c r="P2836" s="6">
        <f t="shared" si="842"/>
        <v>0</v>
      </c>
      <c r="Q2836" s="7">
        <v>4545411.95</v>
      </c>
      <c r="R2836" s="44" t="str">
        <f>VLOOKUP(F2836,'Set up'!$A$2:$E$64,5,FALSE)</f>
        <v>Trsf</v>
      </c>
      <c r="S2836" s="1" t="s">
        <v>3151</v>
      </c>
    </row>
    <row r="2837" spans="1:19" ht="15" customHeight="1" x14ac:dyDescent="0.35">
      <c r="A2837" s="4">
        <v>45416</v>
      </c>
      <c r="B2837" s="5">
        <f t="shared" si="855"/>
        <v>5</v>
      </c>
      <c r="C2837" s="5">
        <f t="shared" si="856"/>
        <v>2024</v>
      </c>
      <c r="D2837" s="5" t="s">
        <v>2551</v>
      </c>
      <c r="E2837" s="5" t="str">
        <f>VLOOKUP(F2837,'Set up'!$A$2:$C$64,2,FALSE)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up'!$A$2:$C$64,3,FALSE)</f>
        <v>Cash</v>
      </c>
      <c r="J2837" s="5">
        <f>VLOOKUP(F2837,'Set up'!$A$2:$D$64,4,FALSE)</f>
        <v>0</v>
      </c>
      <c r="K2837" s="4">
        <f t="shared" si="852"/>
        <v>45416</v>
      </c>
      <c r="L2837" s="5">
        <f t="shared" si="853"/>
        <v>5</v>
      </c>
      <c r="M2837" s="5">
        <f t="shared" si="854"/>
        <v>2024</v>
      </c>
      <c r="N2837" s="12">
        <v>2808</v>
      </c>
      <c r="O2837" s="6">
        <f t="shared" si="857"/>
        <v>-2808</v>
      </c>
      <c r="P2837" s="6">
        <f t="shared" ref="P2837:P2900" si="858">SUM(N2837+O2837)</f>
        <v>0</v>
      </c>
      <c r="Q2837" s="7">
        <v>4544831.95</v>
      </c>
      <c r="R2837" s="44" t="str">
        <f>VLOOKUP(F2837,'Set up'!$A$2:$E$64,5,FALSE)</f>
        <v>Trsf</v>
      </c>
      <c r="S2837" s="1" t="s">
        <v>3152</v>
      </c>
    </row>
    <row r="2838" spans="1:19" ht="15" customHeight="1" x14ac:dyDescent="0.35">
      <c r="A2838" s="4">
        <v>45416</v>
      </c>
      <c r="B2838" s="5">
        <f t="shared" si="855"/>
        <v>5</v>
      </c>
      <c r="C2838" s="5">
        <f t="shared" si="856"/>
        <v>2024</v>
      </c>
      <c r="D2838" s="5" t="s">
        <v>2551</v>
      </c>
      <c r="E2838" s="5" t="str">
        <f>VLOOKUP(F2838,'Set up'!$A$2:$C$64,2,FALSE)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up'!$A$2:$C$64,3,FALSE)</f>
        <v>Cash</v>
      </c>
      <c r="J2838" s="5">
        <f>VLOOKUP(F2838,'Set up'!$A$2:$D$64,4,FALSE)</f>
        <v>0</v>
      </c>
      <c r="K2838" s="4">
        <f t="shared" si="852"/>
        <v>45416</v>
      </c>
      <c r="L2838" s="5">
        <f t="shared" si="853"/>
        <v>5</v>
      </c>
      <c r="M2838" s="5">
        <f t="shared" si="854"/>
        <v>2024</v>
      </c>
      <c r="N2838" s="12">
        <v>1000</v>
      </c>
      <c r="O2838" s="6">
        <f t="shared" si="857"/>
        <v>-1000</v>
      </c>
      <c r="P2838" s="6">
        <f t="shared" si="858"/>
        <v>0</v>
      </c>
      <c r="Q2838" s="7">
        <v>4543418.95</v>
      </c>
      <c r="R2838" s="44" t="str">
        <f>VLOOKUP(F2838,'Set up'!$A$2:$E$64,5,FALSE)</f>
        <v>Trsf</v>
      </c>
      <c r="S2838" s="1" t="s">
        <v>3153</v>
      </c>
    </row>
    <row r="2839" spans="1:19" ht="15" customHeight="1" x14ac:dyDescent="0.35">
      <c r="A2839" s="4">
        <v>45416</v>
      </c>
      <c r="B2839" s="5">
        <f t="shared" si="855"/>
        <v>5</v>
      </c>
      <c r="C2839" s="5">
        <f t="shared" si="856"/>
        <v>2024</v>
      </c>
      <c r="D2839" s="5" t="s">
        <v>2551</v>
      </c>
      <c r="E2839" s="5" t="str">
        <f>VLOOKUP(F2839,'Set up'!$A$2:$C$64,2,FALSE)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up'!$A$2:$C$64,3,FALSE)</f>
        <v>Cash</v>
      </c>
      <c r="J2839" s="5">
        <f>VLOOKUP(F2839,'Set up'!$A$2:$D$64,4,FALSE)</f>
        <v>0</v>
      </c>
      <c r="K2839" s="4">
        <f t="shared" si="852"/>
        <v>45416</v>
      </c>
      <c r="L2839" s="5">
        <f t="shared" si="853"/>
        <v>5</v>
      </c>
      <c r="M2839" s="5">
        <f t="shared" si="854"/>
        <v>2024</v>
      </c>
      <c r="N2839" s="12">
        <v>380</v>
      </c>
      <c r="O2839" s="6">
        <f t="shared" si="857"/>
        <v>-380</v>
      </c>
      <c r="P2839" s="6">
        <f t="shared" si="858"/>
        <v>0</v>
      </c>
      <c r="Q2839" s="7">
        <v>4544426.95</v>
      </c>
      <c r="R2839" s="44" t="str">
        <f>VLOOKUP(F2839,'Set up'!$A$2:$E$64,5,FALSE)</f>
        <v>Trsf</v>
      </c>
      <c r="S2839" s="1" t="s">
        <v>3154</v>
      </c>
    </row>
    <row r="2840" spans="1:19" ht="15" customHeight="1" x14ac:dyDescent="0.35">
      <c r="A2840" s="4">
        <v>45419</v>
      </c>
      <c r="B2840" s="5">
        <f t="shared" si="855"/>
        <v>5</v>
      </c>
      <c r="C2840" s="5">
        <f t="shared" si="856"/>
        <v>2024</v>
      </c>
      <c r="D2840" s="5" t="s">
        <v>2553</v>
      </c>
      <c r="E2840" s="5" t="str">
        <f>VLOOKUP(F2840,'Set up'!$A$2:$C$64,2,FALSE)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up'!$A$2:$C$64,3,FALSE)</f>
        <v>Cash</v>
      </c>
      <c r="J2840" s="5">
        <f>VLOOKUP(F2840,'Set up'!$A$2:$D$64,4,FALSE)</f>
        <v>0</v>
      </c>
      <c r="K2840" s="4">
        <f t="shared" si="852"/>
        <v>45419</v>
      </c>
      <c r="L2840" s="5">
        <f t="shared" si="853"/>
        <v>5</v>
      </c>
      <c r="M2840" s="5">
        <f t="shared" si="854"/>
        <v>2024</v>
      </c>
      <c r="N2840" s="12">
        <v>3476</v>
      </c>
      <c r="O2840" s="12">
        <f>-3000-476</f>
        <v>-3476</v>
      </c>
      <c r="P2840" s="6">
        <f t="shared" si="858"/>
        <v>0</v>
      </c>
      <c r="Q2840" s="7">
        <v>4548143.95</v>
      </c>
      <c r="R2840" s="44" t="str">
        <f>VLOOKUP(F2840,'Set up'!$A$2:$E$64,5,FALSE)</f>
        <v>Trsf</v>
      </c>
      <c r="S2840" s="1" t="s">
        <v>2716</v>
      </c>
    </row>
    <row r="2841" spans="1:19" ht="15" customHeight="1" x14ac:dyDescent="0.35">
      <c r="A2841" s="4">
        <v>45419</v>
      </c>
      <c r="B2841" s="5">
        <f t="shared" si="855"/>
        <v>5</v>
      </c>
      <c r="C2841" s="5">
        <f t="shared" si="856"/>
        <v>2024</v>
      </c>
      <c r="D2841" s="5" t="s">
        <v>2553</v>
      </c>
      <c r="E2841" s="5" t="str">
        <f>VLOOKUP(F2841,'Set up'!$A$2:$C$64,2,FALSE)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up'!$A$2:$C$64,3,FALSE)</f>
        <v>Cash</v>
      </c>
      <c r="J2841" s="5">
        <f>VLOOKUP(F2841,'Set up'!$A$2:$D$64,4,FALSE)</f>
        <v>0</v>
      </c>
      <c r="K2841" s="4">
        <f t="shared" si="852"/>
        <v>45419</v>
      </c>
      <c r="L2841" s="5">
        <f t="shared" si="853"/>
        <v>5</v>
      </c>
      <c r="M2841" s="5">
        <f t="shared" si="854"/>
        <v>2024</v>
      </c>
      <c r="N2841" s="12">
        <v>405</v>
      </c>
      <c r="O2841" s="6">
        <f t="shared" ref="O2841:O2850" si="859">-N2841</f>
        <v>-405</v>
      </c>
      <c r="P2841" s="6">
        <f t="shared" si="858"/>
        <v>0</v>
      </c>
      <c r="Q2841" s="7">
        <v>4545356.75</v>
      </c>
      <c r="R2841" s="44" t="str">
        <f>VLOOKUP(F2841,'Set up'!$A$2:$E$64,5,FALSE)</f>
        <v>Trsf</v>
      </c>
      <c r="S2841" s="1" t="s">
        <v>2717</v>
      </c>
    </row>
    <row r="2842" spans="1:19" ht="15" customHeight="1" x14ac:dyDescent="0.35">
      <c r="A2842" s="4">
        <v>45419</v>
      </c>
      <c r="B2842" s="5">
        <f t="shared" si="855"/>
        <v>5</v>
      </c>
      <c r="C2842" s="5">
        <f t="shared" si="856"/>
        <v>2024</v>
      </c>
      <c r="D2842" s="5" t="s">
        <v>2553</v>
      </c>
      <c r="E2842" s="5" t="str">
        <f>VLOOKUP(F2842,'Set up'!$A$2:$C$64,2,FALSE)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up'!$A$2:$C$64,3,FALSE)</f>
        <v>Cash</v>
      </c>
      <c r="J2842" s="5">
        <f>VLOOKUP(F2842,'Set up'!$A$2:$D$64,4,FALSE)</f>
        <v>0</v>
      </c>
      <c r="K2842" s="4">
        <f t="shared" si="852"/>
        <v>45419</v>
      </c>
      <c r="L2842" s="5">
        <f t="shared" si="853"/>
        <v>5</v>
      </c>
      <c r="M2842" s="5">
        <f t="shared" si="854"/>
        <v>2024</v>
      </c>
      <c r="N2842" s="12">
        <v>220</v>
      </c>
      <c r="O2842" s="6">
        <f t="shared" si="859"/>
        <v>-220</v>
      </c>
      <c r="P2842" s="6">
        <f t="shared" si="858"/>
        <v>0</v>
      </c>
      <c r="Q2842" s="7">
        <v>4545331.75</v>
      </c>
      <c r="R2842" s="44" t="str">
        <f>VLOOKUP(F2842,'Set up'!$A$2:$E$64,5,FALSE)</f>
        <v>Trsf</v>
      </c>
      <c r="S2842" s="1" t="s">
        <v>2718</v>
      </c>
    </row>
    <row r="2843" spans="1:19" ht="15" customHeight="1" x14ac:dyDescent="0.35">
      <c r="A2843" s="4">
        <v>45419</v>
      </c>
      <c r="B2843" s="5">
        <f t="shared" si="855"/>
        <v>5</v>
      </c>
      <c r="C2843" s="5">
        <f t="shared" si="856"/>
        <v>2024</v>
      </c>
      <c r="D2843" s="5" t="s">
        <v>2553</v>
      </c>
      <c r="E2843" s="5" t="str">
        <f>VLOOKUP(F2843,'Set up'!$A$2:$C$64,2,FALSE)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up'!$A$2:$C$64,3,FALSE)</f>
        <v>Cash</v>
      </c>
      <c r="J2843" s="5">
        <f>VLOOKUP(F2843,'Set up'!$A$2:$D$64,4,FALSE)</f>
        <v>0</v>
      </c>
      <c r="K2843" s="4">
        <f t="shared" si="852"/>
        <v>45419</v>
      </c>
      <c r="L2843" s="5">
        <f t="shared" si="853"/>
        <v>5</v>
      </c>
      <c r="M2843" s="5">
        <f t="shared" si="854"/>
        <v>2024</v>
      </c>
      <c r="N2843" s="12">
        <v>567.6</v>
      </c>
      <c r="O2843" s="6">
        <f t="shared" si="859"/>
        <v>-567.6</v>
      </c>
      <c r="P2843" s="6">
        <f t="shared" si="858"/>
        <v>0</v>
      </c>
      <c r="Q2843" s="7">
        <v>4545844.3499999996</v>
      </c>
      <c r="R2843" s="44" t="str">
        <f>VLOOKUP(F2843,'Set up'!$A$2:$E$64,5,FALSE)</f>
        <v>Trsf</v>
      </c>
      <c r="S2843" s="1" t="s">
        <v>2719</v>
      </c>
    </row>
    <row r="2844" spans="1:19" ht="15" customHeight="1" x14ac:dyDescent="0.35">
      <c r="A2844" s="4">
        <v>45419</v>
      </c>
      <c r="B2844" s="5">
        <f t="shared" si="855"/>
        <v>5</v>
      </c>
      <c r="C2844" s="5">
        <f t="shared" si="856"/>
        <v>2024</v>
      </c>
      <c r="D2844" s="5" t="s">
        <v>2553</v>
      </c>
      <c r="E2844" s="5" t="str">
        <f>VLOOKUP(F2844,'Set up'!$A$2:$C$64,2,FALSE)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up'!$A$2:$C$64,3,FALSE)</f>
        <v>Cash</v>
      </c>
      <c r="J2844" s="5">
        <f>VLOOKUP(F2844,'Set up'!$A$2:$D$64,4,FALSE)</f>
        <v>0</v>
      </c>
      <c r="K2844" s="4">
        <f t="shared" si="852"/>
        <v>45419</v>
      </c>
      <c r="L2844" s="5">
        <f t="shared" si="853"/>
        <v>5</v>
      </c>
      <c r="M2844" s="5">
        <f t="shared" si="854"/>
        <v>2024</v>
      </c>
      <c r="N2844" s="12">
        <v>120</v>
      </c>
      <c r="O2844" s="6">
        <f t="shared" si="859"/>
        <v>-120</v>
      </c>
      <c r="P2844" s="6">
        <f t="shared" si="858"/>
        <v>0</v>
      </c>
      <c r="Q2844" s="7">
        <v>4545506.75</v>
      </c>
      <c r="R2844" s="44" t="str">
        <f>VLOOKUP(F2844,'Set up'!$A$2:$E$64,5,FALSE)</f>
        <v>Trsf</v>
      </c>
      <c r="S2844" s="1" t="s">
        <v>2720</v>
      </c>
    </row>
    <row r="2845" spans="1:19" ht="15" customHeight="1" x14ac:dyDescent="0.35">
      <c r="A2845" s="4">
        <v>45419</v>
      </c>
      <c r="B2845" s="5">
        <f t="shared" si="855"/>
        <v>5</v>
      </c>
      <c r="C2845" s="5">
        <f t="shared" si="856"/>
        <v>2024</v>
      </c>
      <c r="D2845" s="5" t="s">
        <v>2553</v>
      </c>
      <c r="E2845" s="5" t="str">
        <f>VLOOKUP(F2845,'Set up'!$A$2:$C$64,2,FALSE)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up'!$A$2:$C$64,3,FALSE)</f>
        <v>Cash</v>
      </c>
      <c r="J2845" s="5">
        <f>VLOOKUP(F2845,'Set up'!$A$2:$D$64,4,FALSE)</f>
        <v>0</v>
      </c>
      <c r="K2845" s="4">
        <f t="shared" si="852"/>
        <v>45419</v>
      </c>
      <c r="L2845" s="5">
        <f t="shared" si="853"/>
        <v>5</v>
      </c>
      <c r="M2845" s="5">
        <f t="shared" si="854"/>
        <v>2024</v>
      </c>
      <c r="N2845" s="12">
        <v>55.2</v>
      </c>
      <c r="O2845" s="6">
        <f t="shared" si="859"/>
        <v>-55.2</v>
      </c>
      <c r="P2845" s="6">
        <f t="shared" si="858"/>
        <v>0</v>
      </c>
      <c r="Q2845" s="7">
        <v>4545561.95</v>
      </c>
      <c r="R2845" s="44" t="str">
        <f>VLOOKUP(F2845,'Set up'!$A$2:$E$64,5,FALSE)</f>
        <v>Trsf</v>
      </c>
      <c r="S2845" s="1" t="s">
        <v>2721</v>
      </c>
    </row>
    <row r="2846" spans="1:19" ht="15" customHeight="1" x14ac:dyDescent="0.35">
      <c r="A2846" s="4">
        <v>45421</v>
      </c>
      <c r="B2846" s="5">
        <f t="shared" si="855"/>
        <v>5</v>
      </c>
      <c r="C2846" s="5">
        <f t="shared" si="856"/>
        <v>2024</v>
      </c>
      <c r="D2846" s="5" t="s">
        <v>2554</v>
      </c>
      <c r="E2846" s="5" t="str">
        <f>VLOOKUP(F2846,'Set up'!$A$2:$C$64,2,FALSE)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up'!$A$2:$C$64,3,FALSE)</f>
        <v>30</v>
      </c>
      <c r="J2846" s="5">
        <f>VLOOKUP(F2846,'Set up'!$A$2:$D$64,4,FALSE)</f>
        <v>30</v>
      </c>
      <c r="K2846" s="4">
        <f t="shared" si="852"/>
        <v>45451</v>
      </c>
      <c r="L2846" s="5">
        <f t="shared" si="853"/>
        <v>6</v>
      </c>
      <c r="M2846" s="5">
        <f t="shared" si="854"/>
        <v>2024</v>
      </c>
      <c r="N2846" s="12">
        <v>5280</v>
      </c>
      <c r="O2846" s="6">
        <f t="shared" si="859"/>
        <v>-5280</v>
      </c>
      <c r="P2846" s="6">
        <f t="shared" si="858"/>
        <v>0</v>
      </c>
      <c r="Q2846" s="7">
        <v>4552524.75</v>
      </c>
      <c r="R2846" s="44" t="str">
        <f>VLOOKUP(F2846,'Set up'!$A$2:$E$64,5,FALSE)</f>
        <v>Chq</v>
      </c>
      <c r="S2846" s="1" t="s">
        <v>2878</v>
      </c>
    </row>
    <row r="2847" spans="1:19" ht="15" customHeight="1" x14ac:dyDescent="0.35">
      <c r="A2847" s="4">
        <v>45421</v>
      </c>
      <c r="B2847" s="5">
        <f t="shared" si="855"/>
        <v>5</v>
      </c>
      <c r="C2847" s="5">
        <f t="shared" si="856"/>
        <v>2024</v>
      </c>
      <c r="D2847" s="5" t="s">
        <v>2554</v>
      </c>
      <c r="E2847" s="5" t="str">
        <f>VLOOKUP(F2847,'Set up'!$A$2:$C$64,2,FALSE)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up'!$A$2:$C$64,3,FALSE)</f>
        <v>30</v>
      </c>
      <c r="J2847" s="5">
        <f>VLOOKUP(F2847,'Set up'!$A$2:$D$64,4,FALSE)</f>
        <v>30</v>
      </c>
      <c r="K2847" s="4">
        <f t="shared" si="852"/>
        <v>45451</v>
      </c>
      <c r="L2847" s="5">
        <f t="shared" si="853"/>
        <v>6</v>
      </c>
      <c r="M2847" s="5">
        <f t="shared" si="854"/>
        <v>2024</v>
      </c>
      <c r="N2847" s="12">
        <v>421.2</v>
      </c>
      <c r="O2847" s="6">
        <f t="shared" si="859"/>
        <v>-421.2</v>
      </c>
      <c r="P2847" s="6">
        <f t="shared" si="858"/>
        <v>0</v>
      </c>
      <c r="Q2847" s="7">
        <v>4548220.95</v>
      </c>
      <c r="R2847" s="44" t="str">
        <f>VLOOKUP(F2847,'Set up'!$A$2:$E$64,5,FALSE)</f>
        <v>Chq</v>
      </c>
      <c r="S2847" s="1" t="s">
        <v>2878</v>
      </c>
    </row>
    <row r="2848" spans="1:19" ht="15" customHeight="1" x14ac:dyDescent="0.35">
      <c r="A2848" s="4">
        <v>45421</v>
      </c>
      <c r="B2848" s="5">
        <f t="shared" si="855"/>
        <v>5</v>
      </c>
      <c r="C2848" s="5">
        <f t="shared" si="856"/>
        <v>2024</v>
      </c>
      <c r="D2848" s="5" t="s">
        <v>2554</v>
      </c>
      <c r="E2848" s="5" t="str">
        <f>VLOOKUP(F2848,'Set up'!$A$2:$C$64,2,FALSE)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up'!$A$2:$C$64,3,FALSE)</f>
        <v>30</v>
      </c>
      <c r="J2848" s="5">
        <f>VLOOKUP(F2848,'Set up'!$A$2:$D$64,4,FALSE)</f>
        <v>30</v>
      </c>
      <c r="K2848" s="4">
        <f t="shared" si="852"/>
        <v>45451</v>
      </c>
      <c r="L2848" s="5">
        <f t="shared" si="853"/>
        <v>6</v>
      </c>
      <c r="M2848" s="5">
        <f t="shared" si="854"/>
        <v>2024</v>
      </c>
      <c r="N2848" s="12">
        <v>421.2</v>
      </c>
      <c r="O2848" s="6">
        <f t="shared" si="859"/>
        <v>-421.2</v>
      </c>
      <c r="P2848" s="6">
        <f t="shared" si="858"/>
        <v>0</v>
      </c>
      <c r="Q2848" s="7">
        <v>4548315.95</v>
      </c>
      <c r="R2848" s="44" t="str">
        <f>VLOOKUP(F2848,'Set up'!$A$2:$E$64,5,FALSE)</f>
        <v>Chq</v>
      </c>
      <c r="S2848" s="1" t="s">
        <v>2878</v>
      </c>
    </row>
    <row r="2849" spans="1:19" ht="15" customHeight="1" x14ac:dyDescent="0.35">
      <c r="A2849" s="4">
        <v>45421</v>
      </c>
      <c r="B2849" s="5">
        <f t="shared" si="855"/>
        <v>5</v>
      </c>
      <c r="C2849" s="5">
        <f t="shared" si="856"/>
        <v>2024</v>
      </c>
      <c r="D2849" s="5" t="s">
        <v>2554</v>
      </c>
      <c r="E2849" s="5" t="str">
        <f>VLOOKUP(F2849,'Set up'!$A$2:$C$64,2,FALSE)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up'!$A$2:$C$64,3,FALSE)</f>
        <v>30</v>
      </c>
      <c r="J2849" s="5">
        <f>VLOOKUP(F2849,'Set up'!$A$2:$D$64,4,FALSE)</f>
        <v>30</v>
      </c>
      <c r="K2849" s="4">
        <f t="shared" si="852"/>
        <v>45451</v>
      </c>
      <c r="L2849" s="5">
        <f t="shared" si="853"/>
        <v>6</v>
      </c>
      <c r="M2849" s="5">
        <f t="shared" si="854"/>
        <v>2024</v>
      </c>
      <c r="N2849" s="12">
        <v>240</v>
      </c>
      <c r="O2849" s="6">
        <f t="shared" si="859"/>
        <v>-240</v>
      </c>
      <c r="P2849" s="6">
        <f t="shared" si="858"/>
        <v>0</v>
      </c>
      <c r="Q2849" s="7">
        <v>4548447.25</v>
      </c>
      <c r="R2849" s="44" t="str">
        <f>VLOOKUP(F2849,'Set up'!$A$2:$E$64,5,FALSE)</f>
        <v>Chq</v>
      </c>
      <c r="S2849" s="1" t="s">
        <v>2878</v>
      </c>
    </row>
    <row r="2850" spans="1:19" ht="15" customHeight="1" x14ac:dyDescent="0.35">
      <c r="A2850" s="4">
        <v>45421</v>
      </c>
      <c r="B2850" s="5">
        <f t="shared" si="855"/>
        <v>5</v>
      </c>
      <c r="C2850" s="5">
        <f t="shared" si="856"/>
        <v>2024</v>
      </c>
      <c r="D2850" s="5" t="s">
        <v>2554</v>
      </c>
      <c r="E2850" s="5" t="str">
        <f>VLOOKUP(F2850,'Set up'!$A$2:$C$64,2,FALSE)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up'!$A$2:$C$64,3,FALSE)</f>
        <v>30</v>
      </c>
      <c r="J2850" s="5">
        <f>VLOOKUP(F2850,'Set up'!$A$2:$D$64,4,FALSE)</f>
        <v>30</v>
      </c>
      <c r="K2850" s="4">
        <f t="shared" si="852"/>
        <v>45451</v>
      </c>
      <c r="L2850" s="5">
        <f t="shared" si="853"/>
        <v>6</v>
      </c>
      <c r="M2850" s="5">
        <f t="shared" si="854"/>
        <v>2024</v>
      </c>
      <c r="N2850" s="12">
        <v>312.5</v>
      </c>
      <c r="O2850" s="6">
        <f t="shared" si="859"/>
        <v>-312.5</v>
      </c>
      <c r="P2850" s="6">
        <f t="shared" si="858"/>
        <v>0</v>
      </c>
      <c r="Q2850" s="7">
        <v>4548999.75</v>
      </c>
      <c r="R2850" s="44" t="str">
        <f>VLOOKUP(F2850,'Set up'!$A$2:$E$64,5,FALSE)</f>
        <v>Chq</v>
      </c>
      <c r="S2850" s="1" t="s">
        <v>2878</v>
      </c>
    </row>
    <row r="2851" spans="1:19" ht="15" customHeight="1" x14ac:dyDescent="0.35">
      <c r="A2851" s="4">
        <v>45422</v>
      </c>
      <c r="B2851" s="5">
        <f t="shared" si="855"/>
        <v>5</v>
      </c>
      <c r="C2851" s="5">
        <f t="shared" si="856"/>
        <v>2024</v>
      </c>
      <c r="D2851" s="5" t="s">
        <v>2557</v>
      </c>
      <c r="E2851" s="5" t="str">
        <f>VLOOKUP(F2851,'Set up'!$A$2:$C$64,2,FALSE)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up'!$A$2:$C$64,3,FALSE)</f>
        <v>Cash</v>
      </c>
      <c r="J2851" s="5">
        <f>VLOOKUP(F2851,'Set up'!$A$2:$D$64,4,FALSE)</f>
        <v>0</v>
      </c>
      <c r="K2851" s="4">
        <f t="shared" si="852"/>
        <v>45422</v>
      </c>
      <c r="L2851" s="5">
        <f t="shared" si="853"/>
        <v>5</v>
      </c>
      <c r="M2851" s="5">
        <f t="shared" si="854"/>
        <v>2024</v>
      </c>
      <c r="N2851" s="12">
        <v>3476</v>
      </c>
      <c r="O2851" s="6">
        <f t="shared" ref="O2851:O2857" si="860">-N2851</f>
        <v>-3476</v>
      </c>
      <c r="P2851" s="6">
        <f t="shared" si="858"/>
        <v>0</v>
      </c>
      <c r="Q2851" s="7">
        <v>4553813.25</v>
      </c>
      <c r="R2851" s="44" t="str">
        <f>VLOOKUP(F2851,'Set up'!$A$2:$E$64,5,FALSE)</f>
        <v>Chq</v>
      </c>
      <c r="S2851" s="1" t="s">
        <v>2837</v>
      </c>
    </row>
    <row r="2852" spans="1:19" ht="15" customHeight="1" x14ac:dyDescent="0.35">
      <c r="A2852" s="4">
        <v>45422</v>
      </c>
      <c r="B2852" s="5">
        <f t="shared" si="855"/>
        <v>5</v>
      </c>
      <c r="C2852" s="5">
        <f t="shared" si="856"/>
        <v>2024</v>
      </c>
      <c r="D2852" s="5" t="s">
        <v>2557</v>
      </c>
      <c r="E2852" s="5" t="str">
        <f>VLOOKUP(F2852,'Set up'!$A$2:$C$64,2,FALSE)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up'!$A$2:$C$64,3,FALSE)</f>
        <v>Cash</v>
      </c>
      <c r="J2852" s="5">
        <f>VLOOKUP(F2852,'Set up'!$A$2:$D$64,4,FALSE)</f>
        <v>0</v>
      </c>
      <c r="K2852" s="4">
        <f t="shared" si="852"/>
        <v>45422</v>
      </c>
      <c r="L2852" s="5">
        <f t="shared" si="853"/>
        <v>5</v>
      </c>
      <c r="M2852" s="5">
        <f t="shared" si="854"/>
        <v>2024</v>
      </c>
      <c r="N2852" s="12">
        <v>1350</v>
      </c>
      <c r="O2852" s="6">
        <f t="shared" si="860"/>
        <v>-1350</v>
      </c>
      <c r="P2852" s="6">
        <f t="shared" si="858"/>
        <v>0</v>
      </c>
      <c r="Q2852" s="7">
        <v>4552107.25</v>
      </c>
      <c r="R2852" s="44" t="str">
        <f>VLOOKUP(F2852,'Set up'!$A$2:$E$64,5,FALSE)</f>
        <v>Chq</v>
      </c>
      <c r="S2852" s="1" t="s">
        <v>2837</v>
      </c>
    </row>
    <row r="2853" spans="1:19" ht="15" customHeight="1" x14ac:dyDescent="0.35">
      <c r="A2853" s="4">
        <v>45422</v>
      </c>
      <c r="B2853" s="5">
        <f t="shared" si="855"/>
        <v>5</v>
      </c>
      <c r="C2853" s="5">
        <f t="shared" si="856"/>
        <v>2024</v>
      </c>
      <c r="D2853" s="5" t="s">
        <v>2557</v>
      </c>
      <c r="E2853" s="5" t="str">
        <f>VLOOKUP(F2853,'Set up'!$A$2:$C$64,2,FALSE)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up'!$A$2:$C$64,3,FALSE)</f>
        <v>Cash</v>
      </c>
      <c r="J2853" s="5">
        <f>VLOOKUP(F2853,'Set up'!$A$2:$D$64,4,FALSE)</f>
        <v>0</v>
      </c>
      <c r="K2853" s="4">
        <f t="shared" si="852"/>
        <v>45422</v>
      </c>
      <c r="L2853" s="5">
        <f t="shared" si="853"/>
        <v>5</v>
      </c>
      <c r="M2853" s="5">
        <f t="shared" si="854"/>
        <v>2024</v>
      </c>
      <c r="N2853" s="12">
        <v>220</v>
      </c>
      <c r="O2853" s="6">
        <f t="shared" si="860"/>
        <v>-220</v>
      </c>
      <c r="P2853" s="6">
        <f t="shared" si="858"/>
        <v>0</v>
      </c>
      <c r="Q2853" s="7">
        <v>4551037.25</v>
      </c>
      <c r="R2853" s="44" t="str">
        <f>VLOOKUP(F2853,'Set up'!$A$2:$E$64,5,FALSE)</f>
        <v>Chq</v>
      </c>
      <c r="S2853" s="1" t="s">
        <v>2837</v>
      </c>
    </row>
    <row r="2854" spans="1:19" ht="15" customHeight="1" x14ac:dyDescent="0.35">
      <c r="A2854" s="4">
        <v>45422</v>
      </c>
      <c r="B2854" s="5">
        <f t="shared" si="855"/>
        <v>5</v>
      </c>
      <c r="C2854" s="5">
        <f t="shared" si="856"/>
        <v>2024</v>
      </c>
      <c r="D2854" s="5" t="s">
        <v>2557</v>
      </c>
      <c r="E2854" s="5" t="str">
        <f>VLOOKUP(F2854,'Set up'!$A$2:$C$64,2,FALSE)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up'!$A$2:$C$64,3,FALSE)</f>
        <v>Cash</v>
      </c>
      <c r="J2854" s="5">
        <f>VLOOKUP(F2854,'Set up'!$A$2:$D$64,4,FALSE)</f>
        <v>0</v>
      </c>
      <c r="K2854" s="4">
        <f t="shared" si="852"/>
        <v>45422</v>
      </c>
      <c r="L2854" s="5">
        <f t="shared" si="853"/>
        <v>5</v>
      </c>
      <c r="M2854" s="5">
        <f t="shared" si="854"/>
        <v>2024</v>
      </c>
      <c r="N2854" s="12">
        <v>96</v>
      </c>
      <c r="O2854" s="6">
        <f t="shared" si="860"/>
        <v>-96</v>
      </c>
      <c r="P2854" s="6">
        <f t="shared" si="858"/>
        <v>0</v>
      </c>
      <c r="Q2854" s="7">
        <v>4551333.25</v>
      </c>
      <c r="R2854" s="44" t="str">
        <f>VLOOKUP(F2854,'Set up'!$A$2:$E$64,5,FALSE)</f>
        <v>Chq</v>
      </c>
      <c r="S2854" s="1" t="s">
        <v>2837</v>
      </c>
    </row>
    <row r="2855" spans="1:19" ht="15" customHeight="1" x14ac:dyDescent="0.35">
      <c r="A2855" s="4">
        <v>45422</v>
      </c>
      <c r="B2855" s="5">
        <f t="shared" si="855"/>
        <v>5</v>
      </c>
      <c r="C2855" s="5">
        <f t="shared" si="856"/>
        <v>2024</v>
      </c>
      <c r="D2855" s="5" t="s">
        <v>2557</v>
      </c>
      <c r="E2855" s="5" t="str">
        <f>VLOOKUP(F2855,'Set up'!$A$2:$C$64,2,FALSE)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up'!$A$2:$C$64,3,FALSE)</f>
        <v>Cash</v>
      </c>
      <c r="J2855" s="5">
        <f>VLOOKUP(F2855,'Set up'!$A$2:$D$64,4,FALSE)</f>
        <v>0</v>
      </c>
      <c r="K2855" s="4">
        <f t="shared" si="852"/>
        <v>45422</v>
      </c>
      <c r="L2855" s="5">
        <f t="shared" si="853"/>
        <v>5</v>
      </c>
      <c r="M2855" s="5">
        <f t="shared" si="854"/>
        <v>2024</v>
      </c>
      <c r="N2855" s="12">
        <v>275</v>
      </c>
      <c r="O2855" s="6">
        <f t="shared" si="860"/>
        <v>-275</v>
      </c>
      <c r="P2855" s="6">
        <f t="shared" si="858"/>
        <v>0</v>
      </c>
      <c r="Q2855" s="7">
        <v>4551622.25</v>
      </c>
      <c r="R2855" s="44" t="str">
        <f>VLOOKUP(F2855,'Set up'!$A$2:$E$64,5,FALSE)</f>
        <v>Chq</v>
      </c>
      <c r="S2855" s="1" t="s">
        <v>2837</v>
      </c>
    </row>
    <row r="2856" spans="1:19" ht="15" customHeight="1" x14ac:dyDescent="0.35">
      <c r="A2856" s="4">
        <v>45422</v>
      </c>
      <c r="B2856" s="5">
        <f t="shared" si="855"/>
        <v>5</v>
      </c>
      <c r="C2856" s="5">
        <f t="shared" si="856"/>
        <v>2024</v>
      </c>
      <c r="D2856" s="5" t="s">
        <v>2557</v>
      </c>
      <c r="E2856" s="5" t="str">
        <f>VLOOKUP(F2856,'Set up'!$A$2:$C$64,2,FALSE)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up'!$A$2:$C$64,3,FALSE)</f>
        <v>Cash</v>
      </c>
      <c r="J2856" s="5">
        <f>VLOOKUP(F2856,'Set up'!$A$2:$D$64,4,FALSE)</f>
        <v>0</v>
      </c>
      <c r="K2856" s="4">
        <f t="shared" si="852"/>
        <v>45422</v>
      </c>
      <c r="L2856" s="5">
        <f t="shared" si="853"/>
        <v>5</v>
      </c>
      <c r="M2856" s="5">
        <f t="shared" si="854"/>
        <v>2024</v>
      </c>
      <c r="N2856" s="12">
        <v>160</v>
      </c>
      <c r="O2856" s="6">
        <f t="shared" si="860"/>
        <v>-160</v>
      </c>
      <c r="P2856" s="6">
        <f t="shared" si="858"/>
        <v>0</v>
      </c>
      <c r="Q2856" s="7">
        <v>4551981.25</v>
      </c>
      <c r="R2856" s="44" t="str">
        <f>VLOOKUP(F2856,'Set up'!$A$2:$E$64,5,FALSE)</f>
        <v>Chq</v>
      </c>
      <c r="S2856" s="1" t="s">
        <v>2837</v>
      </c>
    </row>
    <row r="2857" spans="1:19" ht="15" customHeight="1" x14ac:dyDescent="0.35">
      <c r="A2857" s="4">
        <v>45421</v>
      </c>
      <c r="B2857" s="5">
        <f t="shared" si="855"/>
        <v>5</v>
      </c>
      <c r="C2857" s="5">
        <f t="shared" si="856"/>
        <v>2024</v>
      </c>
      <c r="D2857" s="5" t="s">
        <v>2559</v>
      </c>
      <c r="E2857" s="5" t="str">
        <f>VLOOKUP(F2857,'Set up'!$A$2:$C$64,2,FALSE)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up'!$A$2:$C$64,3,FALSE)</f>
        <v>Cash</v>
      </c>
      <c r="J2857" s="5">
        <f>VLOOKUP(F2857,'Set up'!$A$2:$D$64,4,FALSE)</f>
        <v>0</v>
      </c>
      <c r="K2857" s="4">
        <f t="shared" si="852"/>
        <v>45421</v>
      </c>
      <c r="L2857" s="5">
        <f t="shared" si="853"/>
        <v>5</v>
      </c>
      <c r="M2857" s="5">
        <f t="shared" si="854"/>
        <v>2024</v>
      </c>
      <c r="N2857" s="12">
        <v>437.5</v>
      </c>
      <c r="O2857" s="6">
        <f t="shared" si="860"/>
        <v>-437.5</v>
      </c>
      <c r="P2857" s="6">
        <f t="shared" si="858"/>
        <v>0</v>
      </c>
      <c r="Q2857" s="7">
        <v>4552443.75</v>
      </c>
      <c r="R2857" s="44" t="str">
        <f>VLOOKUP(F2857,'Set up'!$A$2:$E$64,5,FALSE)</f>
        <v>Trsf</v>
      </c>
      <c r="S2857" s="1" t="s">
        <v>3155</v>
      </c>
    </row>
    <row r="2858" spans="1:19" ht="15" customHeight="1" x14ac:dyDescent="0.35">
      <c r="A2858" s="4">
        <v>45421</v>
      </c>
      <c r="B2858" s="5">
        <f t="shared" si="855"/>
        <v>5</v>
      </c>
      <c r="C2858" s="5">
        <f t="shared" si="856"/>
        <v>2024</v>
      </c>
      <c r="D2858" s="5" t="s">
        <v>2560</v>
      </c>
      <c r="E2858" s="5" t="str">
        <f>VLOOKUP(F2858,'Set up'!$A$2:$C$64,2,FALSE)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up'!$A$2:$C$64,3,FALSE)</f>
        <v>Cash</v>
      </c>
      <c r="J2858" s="5">
        <f>VLOOKUP(F2858,'Set up'!$A$2:$D$64,4,FALSE)</f>
        <v>0</v>
      </c>
      <c r="K2858" s="4">
        <f t="shared" si="852"/>
        <v>45421</v>
      </c>
      <c r="L2858" s="5">
        <f t="shared" si="853"/>
        <v>5</v>
      </c>
      <c r="M2858" s="5">
        <f t="shared" si="854"/>
        <v>2024</v>
      </c>
      <c r="N2858" s="12">
        <v>11396</v>
      </c>
      <c r="O2858" s="6">
        <f>-2702.6-8693.4</f>
        <v>-11396</v>
      </c>
      <c r="P2858" s="6">
        <f t="shared" si="858"/>
        <v>0</v>
      </c>
      <c r="Q2858" s="7">
        <v>4566658.25</v>
      </c>
      <c r="R2858" s="44" t="str">
        <f>VLOOKUP(F2858,'Set up'!$A$2:$E$64,5,FALSE)</f>
        <v>Trsf</v>
      </c>
      <c r="S2858" s="1" t="s">
        <v>3156</v>
      </c>
    </row>
    <row r="2859" spans="1:19" ht="15" customHeight="1" x14ac:dyDescent="0.35">
      <c r="A2859" s="4">
        <v>45421</v>
      </c>
      <c r="B2859" s="5">
        <f t="shared" si="855"/>
        <v>5</v>
      </c>
      <c r="C2859" s="5">
        <f t="shared" si="856"/>
        <v>2024</v>
      </c>
      <c r="D2859" s="5" t="s">
        <v>2560</v>
      </c>
      <c r="E2859" s="5" t="str">
        <f>VLOOKUP(F2859,'Set up'!$A$2:$C$64,2,FALSE)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up'!$A$2:$C$64,3,FALSE)</f>
        <v>Cash</v>
      </c>
      <c r="J2859" s="5">
        <f>VLOOKUP(F2859,'Set up'!$A$2:$D$64,4,FALSE)</f>
        <v>0</v>
      </c>
      <c r="K2859" s="4">
        <f t="shared" si="852"/>
        <v>45421</v>
      </c>
      <c r="L2859" s="5">
        <f t="shared" si="853"/>
        <v>5</v>
      </c>
      <c r="M2859" s="5">
        <f t="shared" si="854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up'!$A$2:$E$64,5,FALSE)</f>
        <v>Trsf</v>
      </c>
      <c r="S2859" s="1" t="s">
        <v>3148</v>
      </c>
    </row>
    <row r="2860" spans="1:19" ht="15" customHeight="1" x14ac:dyDescent="0.35">
      <c r="A2860" s="4">
        <v>45421</v>
      </c>
      <c r="B2860" s="5">
        <f t="shared" si="855"/>
        <v>5</v>
      </c>
      <c r="C2860" s="5">
        <f t="shared" si="856"/>
        <v>2024</v>
      </c>
      <c r="D2860" s="5" t="s">
        <v>2560</v>
      </c>
      <c r="E2860" s="5" t="str">
        <f>VLOOKUP(F2860,'Set up'!$A$2:$C$64,2,FALSE)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up'!$A$2:$C$64,3,FALSE)</f>
        <v>Cash</v>
      </c>
      <c r="J2860" s="5">
        <f>VLOOKUP(F2860,'Set up'!$A$2:$D$64,4,FALSE)</f>
        <v>0</v>
      </c>
      <c r="K2860" s="4">
        <f t="shared" si="852"/>
        <v>45421</v>
      </c>
      <c r="L2860" s="5">
        <f t="shared" si="853"/>
        <v>5</v>
      </c>
      <c r="M2860" s="5">
        <f t="shared" si="854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up'!$A$2:$E$64,5,FALSE)</f>
        <v>Trsf</v>
      </c>
      <c r="S2860" s="1" t="s">
        <v>3148</v>
      </c>
    </row>
    <row r="2861" spans="1:19" ht="15" customHeight="1" x14ac:dyDescent="0.35">
      <c r="A2861" s="4">
        <v>45421</v>
      </c>
      <c r="B2861" s="5">
        <f t="shared" si="855"/>
        <v>5</v>
      </c>
      <c r="C2861" s="5">
        <f t="shared" si="856"/>
        <v>2024</v>
      </c>
      <c r="D2861" s="5" t="s">
        <v>2560</v>
      </c>
      <c r="E2861" s="5" t="str">
        <f>VLOOKUP(F2861,'Set up'!$A$2:$C$64,2,FALSE)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up'!$A$2:$C$64,3,FALSE)</f>
        <v>Cash</v>
      </c>
      <c r="J2861" s="5">
        <f>VLOOKUP(F2861,'Set up'!$A$2:$D$64,4,FALSE)</f>
        <v>0</v>
      </c>
      <c r="K2861" s="4">
        <f t="shared" si="852"/>
        <v>45421</v>
      </c>
      <c r="L2861" s="5">
        <f t="shared" si="853"/>
        <v>5</v>
      </c>
      <c r="M2861" s="5">
        <f t="shared" si="854"/>
        <v>2024</v>
      </c>
      <c r="N2861" s="12">
        <v>1000</v>
      </c>
      <c r="O2861" s="6">
        <f>-N2861</f>
        <v>-1000</v>
      </c>
      <c r="P2861" s="6">
        <f t="shared" si="858"/>
        <v>0</v>
      </c>
      <c r="Q2861" s="7">
        <v>4558777.75</v>
      </c>
      <c r="R2861" s="44" t="str">
        <f>VLOOKUP(F2861,'Set up'!$A$2:$E$64,5,FALSE)</f>
        <v>Trsf</v>
      </c>
      <c r="S2861" s="1" t="s">
        <v>3157</v>
      </c>
    </row>
    <row r="2862" spans="1:19" ht="15" customHeight="1" x14ac:dyDescent="0.35">
      <c r="A2862" s="4">
        <v>45421</v>
      </c>
      <c r="B2862" s="5">
        <f t="shared" si="855"/>
        <v>5</v>
      </c>
      <c r="C2862" s="5">
        <f t="shared" si="856"/>
        <v>2024</v>
      </c>
      <c r="D2862" s="5" t="s">
        <v>2560</v>
      </c>
      <c r="E2862" s="5" t="str">
        <f>VLOOKUP(F2862,'Set up'!$A$2:$C$64,2,FALSE)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up'!$A$2:$C$64,3,FALSE)</f>
        <v>Cash</v>
      </c>
      <c r="J2862" s="5">
        <f>VLOOKUP(F2862,'Set up'!$A$2:$D$64,4,FALSE)</f>
        <v>0</v>
      </c>
      <c r="K2862" s="4">
        <f t="shared" si="852"/>
        <v>45421</v>
      </c>
      <c r="L2862" s="5">
        <f t="shared" si="853"/>
        <v>5</v>
      </c>
      <c r="M2862" s="5">
        <f t="shared" si="854"/>
        <v>2024</v>
      </c>
      <c r="N2862" s="12">
        <v>380</v>
      </c>
      <c r="O2862" s="6">
        <f>-N2862</f>
        <v>-380</v>
      </c>
      <c r="P2862" s="6">
        <f t="shared" si="858"/>
        <v>0</v>
      </c>
      <c r="Q2862" s="7">
        <v>4558157.75</v>
      </c>
      <c r="R2862" s="44" t="str">
        <f>VLOOKUP(F2862,'Set up'!$A$2:$E$64,5,FALSE)</f>
        <v>Trsf</v>
      </c>
      <c r="S2862" s="1" t="s">
        <v>3158</v>
      </c>
    </row>
    <row r="2863" spans="1:19" ht="15" customHeight="1" x14ac:dyDescent="0.35">
      <c r="A2863" s="4">
        <v>45422</v>
      </c>
      <c r="B2863" s="5">
        <f t="shared" si="855"/>
        <v>5</v>
      </c>
      <c r="C2863" s="5">
        <f t="shared" si="856"/>
        <v>2024</v>
      </c>
      <c r="D2863" s="5" t="s">
        <v>2561</v>
      </c>
      <c r="E2863" s="5" t="str">
        <f>VLOOKUP(F2863,'Set up'!$A$2:$C$64,2,FALSE)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up'!$A$2:$C$64,3,FALSE)</f>
        <v>Cash</v>
      </c>
      <c r="J2863" s="5">
        <f>VLOOKUP(F2863,'Set up'!$A$2:$D$64,4,FALSE)</f>
        <v>0</v>
      </c>
      <c r="K2863" s="4">
        <f t="shared" si="852"/>
        <v>45422</v>
      </c>
      <c r="L2863" s="5">
        <f t="shared" si="853"/>
        <v>5</v>
      </c>
      <c r="M2863" s="5">
        <f t="shared" si="854"/>
        <v>2024</v>
      </c>
      <c r="N2863" s="12">
        <v>1760</v>
      </c>
      <c r="O2863" s="12"/>
      <c r="P2863" s="6">
        <f t="shared" si="858"/>
        <v>1760</v>
      </c>
      <c r="Q2863" s="7">
        <v>4570933.75</v>
      </c>
      <c r="R2863" s="44" t="str">
        <f>VLOOKUP(F2863,'Set up'!$A$2:$E$64,5,FALSE)</f>
        <v>Trsf</v>
      </c>
    </row>
    <row r="2864" spans="1:19" ht="15" customHeight="1" x14ac:dyDescent="0.35">
      <c r="A2864" s="4">
        <v>45422</v>
      </c>
      <c r="B2864" s="5">
        <f t="shared" si="855"/>
        <v>5</v>
      </c>
      <c r="C2864" s="5">
        <f t="shared" si="856"/>
        <v>2024</v>
      </c>
      <c r="D2864" s="5" t="s">
        <v>2561</v>
      </c>
      <c r="E2864" s="5" t="str">
        <f>VLOOKUP(F2864,'Set up'!$A$2:$C$64,2,FALSE)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up'!$A$2:$C$64,3,FALSE)</f>
        <v>Cash</v>
      </c>
      <c r="J2864" s="5">
        <f>VLOOKUP(F2864,'Set up'!$A$2:$D$64,4,FALSE)</f>
        <v>0</v>
      </c>
      <c r="K2864" s="4">
        <f t="shared" si="852"/>
        <v>45422</v>
      </c>
      <c r="L2864" s="5">
        <f t="shared" si="853"/>
        <v>5</v>
      </c>
      <c r="M2864" s="5">
        <f t="shared" si="854"/>
        <v>2024</v>
      </c>
      <c r="N2864" s="12">
        <v>405</v>
      </c>
      <c r="O2864" s="12"/>
      <c r="P2864" s="6">
        <f t="shared" si="858"/>
        <v>405</v>
      </c>
      <c r="Q2864" s="7">
        <v>4573232.75</v>
      </c>
      <c r="R2864" s="44" t="str">
        <f>VLOOKUP(F2864,'Set up'!$A$2:$E$64,5,FALSE)</f>
        <v>Trsf</v>
      </c>
    </row>
    <row r="2865" spans="1:19" ht="15" customHeight="1" x14ac:dyDescent="0.35">
      <c r="A2865" s="4">
        <v>45422</v>
      </c>
      <c r="B2865" s="5">
        <f t="shared" si="855"/>
        <v>5</v>
      </c>
      <c r="C2865" s="5">
        <f t="shared" si="856"/>
        <v>2024</v>
      </c>
      <c r="D2865" s="5" t="s">
        <v>2561</v>
      </c>
      <c r="E2865" s="5" t="str">
        <f>VLOOKUP(F2865,'Set up'!$A$2:$C$64,2,FALSE)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up'!$A$2:$C$64,3,FALSE)</f>
        <v>Cash</v>
      </c>
      <c r="J2865" s="5">
        <f>VLOOKUP(F2865,'Set up'!$A$2:$D$64,4,FALSE)</f>
        <v>0</v>
      </c>
      <c r="K2865" s="4">
        <f t="shared" si="852"/>
        <v>45422</v>
      </c>
      <c r="L2865" s="5">
        <f t="shared" si="853"/>
        <v>5</v>
      </c>
      <c r="M2865" s="5">
        <f t="shared" si="854"/>
        <v>2024</v>
      </c>
      <c r="N2865" s="12">
        <v>187.5</v>
      </c>
      <c r="O2865" s="12"/>
      <c r="P2865" s="6">
        <f t="shared" si="858"/>
        <v>187.5</v>
      </c>
      <c r="Q2865" s="7">
        <v>4574887.25</v>
      </c>
      <c r="R2865" s="44" t="str">
        <f>VLOOKUP(F2865,'Set up'!$A$2:$E$64,5,FALSE)</f>
        <v>Trsf</v>
      </c>
    </row>
    <row r="2866" spans="1:19" ht="15" customHeight="1" x14ac:dyDescent="0.35">
      <c r="A2866" s="4">
        <v>45422</v>
      </c>
      <c r="B2866" s="5">
        <f t="shared" si="855"/>
        <v>5</v>
      </c>
      <c r="C2866" s="5">
        <f t="shared" si="856"/>
        <v>2024</v>
      </c>
      <c r="D2866" s="5" t="s">
        <v>2561</v>
      </c>
      <c r="E2866" s="5" t="str">
        <f>VLOOKUP(F2866,'Set up'!$A$2:$C$64,2,FALSE)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up'!$A$2:$C$64,3,FALSE)</f>
        <v>Cash</v>
      </c>
      <c r="J2866" s="5">
        <f>VLOOKUP(F2866,'Set up'!$A$2:$D$64,4,FALSE)</f>
        <v>0</v>
      </c>
      <c r="K2866" s="4">
        <f t="shared" si="852"/>
        <v>45422</v>
      </c>
      <c r="L2866" s="5">
        <f t="shared" si="853"/>
        <v>5</v>
      </c>
      <c r="M2866" s="5">
        <f t="shared" si="854"/>
        <v>2024</v>
      </c>
      <c r="N2866" s="12">
        <v>160</v>
      </c>
      <c r="O2866" s="12"/>
      <c r="P2866" s="6">
        <f t="shared" si="858"/>
        <v>160</v>
      </c>
      <c r="Q2866" s="7">
        <v>4575859.75</v>
      </c>
      <c r="R2866" s="44" t="str">
        <f>VLOOKUP(F2866,'Set up'!$A$2:$E$64,5,FALSE)</f>
        <v>Trsf</v>
      </c>
    </row>
    <row r="2867" spans="1:19" ht="15" customHeight="1" x14ac:dyDescent="0.35">
      <c r="A2867" s="4">
        <v>45422</v>
      </c>
      <c r="B2867" s="5">
        <f t="shared" si="855"/>
        <v>5</v>
      </c>
      <c r="C2867" s="5">
        <f t="shared" si="856"/>
        <v>2024</v>
      </c>
      <c r="D2867" s="5" t="s">
        <v>2562</v>
      </c>
      <c r="E2867" s="5" t="str">
        <f>VLOOKUP(F2867,'Set up'!$A$2:$C$64,2,FALSE)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up'!$A$2:$C$64,3,FALSE)</f>
        <v>120</v>
      </c>
      <c r="J2867" s="5">
        <f>VLOOKUP(F2867,'Set up'!$A$2:$D$64,4,FALSE)</f>
        <v>120</v>
      </c>
      <c r="K2867" s="4">
        <f t="shared" si="852"/>
        <v>45542</v>
      </c>
      <c r="L2867" s="5">
        <f t="shared" si="853"/>
        <v>9</v>
      </c>
      <c r="M2867" s="5">
        <f t="shared" si="854"/>
        <v>2024</v>
      </c>
      <c r="N2867" s="12">
        <v>9768</v>
      </c>
      <c r="O2867" s="6">
        <f t="shared" ref="O2867:O2872" si="861">-N2867</f>
        <v>-9768</v>
      </c>
      <c r="P2867" s="6">
        <f t="shared" si="858"/>
        <v>0</v>
      </c>
      <c r="Q2867" s="7">
        <v>4532478.45</v>
      </c>
      <c r="R2867" s="44" t="str">
        <f>VLOOKUP(F2867,'Set up'!$A$2:$E$64,5,FALSE)</f>
        <v>Trsf</v>
      </c>
      <c r="S2867" s="1" t="s">
        <v>3065</v>
      </c>
    </row>
    <row r="2868" spans="1:19" ht="15" customHeight="1" x14ac:dyDescent="0.35">
      <c r="A2868" s="4">
        <v>45422</v>
      </c>
      <c r="B2868" s="5">
        <f t="shared" si="855"/>
        <v>5</v>
      </c>
      <c r="C2868" s="5">
        <f t="shared" si="856"/>
        <v>2024</v>
      </c>
      <c r="D2868" s="5" t="s">
        <v>2562</v>
      </c>
      <c r="E2868" s="5" t="str">
        <f>VLOOKUP(F2868,'Set up'!$A$2:$C$64,2,FALSE)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up'!$A$2:$C$64,3,FALSE)</f>
        <v>120</v>
      </c>
      <c r="J2868" s="5">
        <f>VLOOKUP(F2868,'Set up'!$A$2:$D$64,4,FALSE)</f>
        <v>120</v>
      </c>
      <c r="K2868" s="4">
        <f t="shared" si="852"/>
        <v>45542</v>
      </c>
      <c r="L2868" s="5">
        <f t="shared" si="853"/>
        <v>9</v>
      </c>
      <c r="M2868" s="5">
        <f t="shared" si="854"/>
        <v>2024</v>
      </c>
      <c r="N2868" s="12">
        <v>1740</v>
      </c>
      <c r="O2868" s="6">
        <f t="shared" si="861"/>
        <v>-1740</v>
      </c>
      <c r="P2868" s="6">
        <f t="shared" si="858"/>
        <v>0</v>
      </c>
      <c r="Q2868" s="7">
        <v>4526575.45</v>
      </c>
      <c r="R2868" s="44" t="str">
        <f>VLOOKUP(F2868,'Set up'!$A$2:$E$64,5,FALSE)</f>
        <v>Trsf</v>
      </c>
      <c r="S2868" s="1" t="s">
        <v>3065</v>
      </c>
    </row>
    <row r="2869" spans="1:19" ht="15" customHeight="1" x14ac:dyDescent="0.35">
      <c r="A2869" s="4">
        <v>45422</v>
      </c>
      <c r="B2869" s="5">
        <f t="shared" si="855"/>
        <v>5</v>
      </c>
      <c r="C2869" s="5">
        <f t="shared" si="856"/>
        <v>2024</v>
      </c>
      <c r="D2869" s="5" t="s">
        <v>2562</v>
      </c>
      <c r="E2869" s="5" t="str">
        <f>VLOOKUP(F2869,'Set up'!$A$2:$C$64,2,FALSE)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up'!$A$2:$C$64,3,FALSE)</f>
        <v>120</v>
      </c>
      <c r="J2869" s="5">
        <f>VLOOKUP(F2869,'Set up'!$A$2:$D$64,4,FALSE)</f>
        <v>120</v>
      </c>
      <c r="K2869" s="4">
        <f t="shared" si="852"/>
        <v>45542</v>
      </c>
      <c r="L2869" s="5">
        <f t="shared" si="853"/>
        <v>9</v>
      </c>
      <c r="M2869" s="5">
        <f t="shared" si="854"/>
        <v>2024</v>
      </c>
      <c r="N2869" s="12">
        <v>575</v>
      </c>
      <c r="O2869" s="6">
        <f t="shared" si="861"/>
        <v>-575</v>
      </c>
      <c r="P2869" s="6">
        <f t="shared" si="858"/>
        <v>0</v>
      </c>
      <c r="Q2869" s="7">
        <v>4527735.45</v>
      </c>
      <c r="R2869" s="44" t="str">
        <f>VLOOKUP(F2869,'Set up'!$A$2:$E$64,5,FALSE)</f>
        <v>Trsf</v>
      </c>
      <c r="S2869" s="1" t="s">
        <v>3065</v>
      </c>
    </row>
    <row r="2870" spans="1:19" ht="15" customHeight="1" x14ac:dyDescent="0.35">
      <c r="A2870" s="4">
        <v>45422</v>
      </c>
      <c r="B2870" s="5">
        <f t="shared" si="855"/>
        <v>5</v>
      </c>
      <c r="C2870" s="5">
        <f t="shared" si="856"/>
        <v>2024</v>
      </c>
      <c r="D2870" s="5" t="s">
        <v>2562</v>
      </c>
      <c r="E2870" s="5" t="str">
        <f>VLOOKUP(F2870,'Set up'!$A$2:$C$64,2,FALSE)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up'!$A$2:$C$64,3,FALSE)</f>
        <v>120</v>
      </c>
      <c r="J2870" s="5">
        <f>VLOOKUP(F2870,'Set up'!$A$2:$D$64,4,FALSE)</f>
        <v>120</v>
      </c>
      <c r="K2870" s="4">
        <f t="shared" si="852"/>
        <v>45542</v>
      </c>
      <c r="L2870" s="5">
        <f t="shared" si="853"/>
        <v>9</v>
      </c>
      <c r="M2870" s="5">
        <f t="shared" si="854"/>
        <v>2024</v>
      </c>
      <c r="N2870" s="12">
        <v>440</v>
      </c>
      <c r="O2870" s="6">
        <f t="shared" si="861"/>
        <v>-440</v>
      </c>
      <c r="P2870" s="6">
        <f t="shared" si="858"/>
        <v>0</v>
      </c>
      <c r="Q2870" s="7">
        <v>4527777.95</v>
      </c>
      <c r="R2870" s="44" t="str">
        <f>VLOOKUP(F2870,'Set up'!$A$2:$E$64,5,FALSE)</f>
        <v>Trsf</v>
      </c>
      <c r="S2870" s="1" t="s">
        <v>3065</v>
      </c>
    </row>
    <row r="2871" spans="1:19" ht="15" customHeight="1" x14ac:dyDescent="0.35">
      <c r="A2871" s="4">
        <v>45422</v>
      </c>
      <c r="B2871" s="5">
        <f t="shared" si="855"/>
        <v>5</v>
      </c>
      <c r="C2871" s="5">
        <f t="shared" si="856"/>
        <v>2024</v>
      </c>
      <c r="D2871" s="5" t="s">
        <v>2562</v>
      </c>
      <c r="E2871" s="5" t="str">
        <f>VLOOKUP(F2871,'Set up'!$A$2:$C$64,2,FALSE)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up'!$A$2:$C$64,3,FALSE)</f>
        <v>120</v>
      </c>
      <c r="J2871" s="5">
        <f>VLOOKUP(F2871,'Set up'!$A$2:$D$64,4,FALSE)</f>
        <v>120</v>
      </c>
      <c r="K2871" s="4">
        <f t="shared" si="852"/>
        <v>45542</v>
      </c>
      <c r="L2871" s="5">
        <f t="shared" si="853"/>
        <v>9</v>
      </c>
      <c r="M2871" s="5">
        <f t="shared" si="854"/>
        <v>2024</v>
      </c>
      <c r="N2871" s="12">
        <v>420</v>
      </c>
      <c r="O2871" s="6">
        <f t="shared" si="861"/>
        <v>-420</v>
      </c>
      <c r="P2871" s="6">
        <f t="shared" si="858"/>
        <v>0</v>
      </c>
      <c r="Q2871" s="7">
        <v>4528853.45</v>
      </c>
      <c r="R2871" s="44" t="str">
        <f>VLOOKUP(F2871,'Set up'!$A$2:$E$64,5,FALSE)</f>
        <v>Trsf</v>
      </c>
      <c r="S2871" s="1" t="s">
        <v>3065</v>
      </c>
    </row>
    <row r="2872" spans="1:19" ht="15" customHeight="1" x14ac:dyDescent="0.35">
      <c r="A2872" s="4">
        <v>45422</v>
      </c>
      <c r="B2872" s="5">
        <f t="shared" si="855"/>
        <v>5</v>
      </c>
      <c r="C2872" s="5">
        <f t="shared" si="856"/>
        <v>2024</v>
      </c>
      <c r="D2872" s="5" t="s">
        <v>2562</v>
      </c>
      <c r="E2872" s="5" t="str">
        <f>VLOOKUP(F2872,'Set up'!$A$2:$C$64,2,FALSE)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up'!$A$2:$C$64,3,FALSE)</f>
        <v>120</v>
      </c>
      <c r="J2872" s="5">
        <f>VLOOKUP(F2872,'Set up'!$A$2:$D$64,4,FALSE)</f>
        <v>120</v>
      </c>
      <c r="K2872" s="4">
        <f t="shared" si="852"/>
        <v>45542</v>
      </c>
      <c r="L2872" s="5">
        <f t="shared" si="853"/>
        <v>9</v>
      </c>
      <c r="M2872" s="5">
        <f t="shared" si="854"/>
        <v>2024</v>
      </c>
      <c r="N2872" s="12">
        <v>395</v>
      </c>
      <c r="O2872" s="6">
        <f t="shared" si="861"/>
        <v>-395</v>
      </c>
      <c r="P2872" s="6">
        <f t="shared" si="858"/>
        <v>0</v>
      </c>
      <c r="Q2872" s="7">
        <v>4530443.45</v>
      </c>
      <c r="R2872" s="44" t="str">
        <f>VLOOKUP(F2872,'Set up'!$A$2:$E$64,5,FALSE)</f>
        <v>Trsf</v>
      </c>
      <c r="S2872" s="1" t="s">
        <v>3065</v>
      </c>
    </row>
    <row r="2873" spans="1:19" ht="15" customHeight="1" x14ac:dyDescent="0.35">
      <c r="A2873" s="4">
        <v>45426</v>
      </c>
      <c r="B2873" s="5">
        <f t="shared" si="855"/>
        <v>5</v>
      </c>
      <c r="C2873" s="5">
        <f t="shared" si="856"/>
        <v>2024</v>
      </c>
      <c r="D2873" s="5" t="s">
        <v>2563</v>
      </c>
      <c r="E2873" s="5" t="str">
        <f>VLOOKUP(F2873,'Set up'!$A$2:$C$64,2,FALSE)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up'!$A$2:$C$64,3,FALSE)</f>
        <v>Cash</v>
      </c>
      <c r="J2873" s="5">
        <f>VLOOKUP(F2873,'Set up'!$A$2:$D$64,4,FALSE)</f>
        <v>0</v>
      </c>
      <c r="K2873" s="4">
        <f t="shared" si="852"/>
        <v>45426</v>
      </c>
      <c r="L2873" s="5">
        <f t="shared" si="853"/>
        <v>5</v>
      </c>
      <c r="M2873" s="5">
        <f t="shared" si="854"/>
        <v>2024</v>
      </c>
      <c r="N2873" s="12">
        <v>696</v>
      </c>
      <c r="O2873" s="6">
        <f>-N2873</f>
        <v>-696</v>
      </c>
      <c r="P2873" s="6">
        <f t="shared" si="858"/>
        <v>0</v>
      </c>
      <c r="Q2873" s="7">
        <v>4531271.95</v>
      </c>
      <c r="R2873" s="44" t="str">
        <f>VLOOKUP(F2873,'Set up'!$A$2:$E$64,5,FALSE)</f>
        <v>Trsf</v>
      </c>
      <c r="S2873" s="1" t="s">
        <v>3159</v>
      </c>
    </row>
    <row r="2874" spans="1:19" ht="15" customHeight="1" x14ac:dyDescent="0.35">
      <c r="A2874" s="4">
        <v>45426</v>
      </c>
      <c r="B2874" s="5">
        <f t="shared" si="855"/>
        <v>5</v>
      </c>
      <c r="C2874" s="5">
        <f t="shared" si="856"/>
        <v>2024</v>
      </c>
      <c r="D2874" s="5" t="s">
        <v>2563</v>
      </c>
      <c r="E2874" s="5" t="str">
        <f>VLOOKUP(F2874,'Set up'!$A$2:$C$64,2,FALSE)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up'!$A$2:$C$64,3,FALSE)</f>
        <v>Cash</v>
      </c>
      <c r="J2874" s="5">
        <f>VLOOKUP(F2874,'Set up'!$A$2:$D$64,4,FALSE)</f>
        <v>0</v>
      </c>
      <c r="K2874" s="4">
        <f t="shared" si="852"/>
        <v>45426</v>
      </c>
      <c r="L2874" s="5">
        <f t="shared" si="853"/>
        <v>5</v>
      </c>
      <c r="M2874" s="5">
        <f t="shared" si="854"/>
        <v>2024</v>
      </c>
      <c r="N2874" s="12">
        <v>468</v>
      </c>
      <c r="O2874" s="6">
        <f>-N2874</f>
        <v>-468</v>
      </c>
      <c r="P2874" s="6">
        <f t="shared" si="858"/>
        <v>0</v>
      </c>
      <c r="Q2874" s="7">
        <v>4553335.95</v>
      </c>
      <c r="R2874" s="44" t="str">
        <f>VLOOKUP(F2874,'Set up'!$A$2:$E$64,5,FALSE)</f>
        <v>Trsf</v>
      </c>
      <c r="S2874" s="1" t="s">
        <v>3160</v>
      </c>
    </row>
    <row r="2875" spans="1:19" ht="15" customHeight="1" x14ac:dyDescent="0.35">
      <c r="A2875" s="4">
        <v>45426</v>
      </c>
      <c r="B2875" s="5">
        <f t="shared" si="855"/>
        <v>5</v>
      </c>
      <c r="C2875" s="5">
        <f t="shared" si="856"/>
        <v>2024</v>
      </c>
      <c r="D2875" s="5" t="s">
        <v>2563</v>
      </c>
      <c r="E2875" s="5" t="str">
        <f>VLOOKUP(F2875,'Set up'!$A$2:$C$64,2,FALSE)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up'!$A$2:$C$64,3,FALSE)</f>
        <v>Cash</v>
      </c>
      <c r="J2875" s="5">
        <f>VLOOKUP(F2875,'Set up'!$A$2:$D$64,4,FALSE)</f>
        <v>0</v>
      </c>
      <c r="K2875" s="4">
        <f t="shared" si="852"/>
        <v>45426</v>
      </c>
      <c r="L2875" s="5">
        <f t="shared" si="853"/>
        <v>5</v>
      </c>
      <c r="M2875" s="5">
        <f t="shared" si="854"/>
        <v>2024</v>
      </c>
      <c r="N2875" s="12">
        <v>1000</v>
      </c>
      <c r="O2875" s="6">
        <f>-N2875</f>
        <v>-1000</v>
      </c>
      <c r="P2875" s="6">
        <f t="shared" si="858"/>
        <v>0</v>
      </c>
      <c r="Q2875" s="7">
        <v>4546411.95</v>
      </c>
      <c r="R2875" s="44" t="str">
        <f>VLOOKUP(F2875,'Set up'!$A$2:$E$64,5,FALSE)</f>
        <v>Trsf</v>
      </c>
      <c r="S2875" s="1" t="s">
        <v>3157</v>
      </c>
    </row>
    <row r="2876" spans="1:19" ht="15" customHeight="1" x14ac:dyDescent="0.35">
      <c r="A2876" s="4">
        <v>45426</v>
      </c>
      <c r="B2876" s="5">
        <f t="shared" si="855"/>
        <v>5</v>
      </c>
      <c r="C2876" s="5">
        <f t="shared" si="856"/>
        <v>2024</v>
      </c>
      <c r="D2876" s="5" t="s">
        <v>2563</v>
      </c>
      <c r="E2876" s="5" t="str">
        <f>VLOOKUP(F2876,'Set up'!$A$2:$C$64,2,FALSE)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up'!$A$2:$C$64,3,FALSE)</f>
        <v>Cash</v>
      </c>
      <c r="J2876" s="5">
        <f>VLOOKUP(F2876,'Set up'!$A$2:$D$64,4,FALSE)</f>
        <v>0</v>
      </c>
      <c r="K2876" s="4">
        <f t="shared" si="852"/>
        <v>45426</v>
      </c>
      <c r="L2876" s="5">
        <f t="shared" si="853"/>
        <v>5</v>
      </c>
      <c r="M2876" s="5">
        <f t="shared" si="854"/>
        <v>2024</v>
      </c>
      <c r="N2876" s="12">
        <v>380</v>
      </c>
      <c r="O2876" s="6">
        <f>-N2876</f>
        <v>-380</v>
      </c>
      <c r="P2876" s="6">
        <f t="shared" si="858"/>
        <v>0</v>
      </c>
      <c r="Q2876" s="7">
        <v>4545211.95</v>
      </c>
      <c r="R2876" s="44" t="str">
        <f>VLOOKUP(F2876,'Set up'!$A$2:$E$64,5,FALSE)</f>
        <v>Trsf</v>
      </c>
      <c r="S2876" s="1" t="s">
        <v>3158</v>
      </c>
    </row>
    <row r="2877" spans="1:19" ht="15" customHeight="1" x14ac:dyDescent="0.35">
      <c r="A2877" s="4">
        <v>45429</v>
      </c>
      <c r="B2877" s="5">
        <f t="shared" si="855"/>
        <v>5</v>
      </c>
      <c r="C2877" s="5">
        <f t="shared" si="856"/>
        <v>2024</v>
      </c>
      <c r="D2877" s="5" t="s">
        <v>2564</v>
      </c>
      <c r="E2877" s="5" t="str">
        <f>VLOOKUP(F2877,'Set up'!$A$2:$C$64,2,FALSE)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up'!$A$2:$C$64,3,FALSE)</f>
        <v>Cash</v>
      </c>
      <c r="J2877" s="5">
        <f>VLOOKUP(F2877,'Set up'!$A$2:$D$64,4,FALSE)</f>
        <v>0</v>
      </c>
      <c r="K2877" s="4">
        <f t="shared" si="852"/>
        <v>45429</v>
      </c>
      <c r="L2877" s="5">
        <f t="shared" si="853"/>
        <v>5</v>
      </c>
      <c r="M2877" s="5">
        <f t="shared" si="854"/>
        <v>2024</v>
      </c>
      <c r="N2877" s="12">
        <v>312.5</v>
      </c>
      <c r="O2877" s="6">
        <f>-N2877</f>
        <v>-312.5</v>
      </c>
      <c r="P2877" s="6">
        <f t="shared" si="858"/>
        <v>0</v>
      </c>
      <c r="Q2877" s="7">
        <v>4543731.45</v>
      </c>
      <c r="R2877" s="44" t="str">
        <f>VLOOKUP(F2877,'Set up'!$A$2:$E$64,5,FALSE)</f>
        <v>Trsf</v>
      </c>
      <c r="S2877" s="1" t="s">
        <v>3161</v>
      </c>
    </row>
    <row r="2878" spans="1:19" ht="15" customHeight="1" x14ac:dyDescent="0.35">
      <c r="A2878" s="4">
        <v>45429</v>
      </c>
      <c r="B2878" s="5">
        <f t="shared" si="855"/>
        <v>5</v>
      </c>
      <c r="C2878" s="5">
        <f t="shared" si="856"/>
        <v>2024</v>
      </c>
      <c r="D2878" s="5" t="s">
        <v>2565</v>
      </c>
      <c r="E2878" s="5" t="str">
        <f>VLOOKUP(F2878,'Set up'!$A$2:$C$64,2,FALSE)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up'!$A$2:$C$64,3,FALSE)</f>
        <v>Cash</v>
      </c>
      <c r="J2878" s="5">
        <f>VLOOKUP(F2878,'Set up'!$A$2:$D$64,4,FALSE)</f>
        <v>0</v>
      </c>
      <c r="K2878" s="4">
        <f t="shared" si="852"/>
        <v>45429</v>
      </c>
      <c r="L2878" s="5">
        <f t="shared" si="853"/>
        <v>5</v>
      </c>
      <c r="M2878" s="5">
        <f t="shared" si="854"/>
        <v>2024</v>
      </c>
      <c r="N2878" s="12">
        <v>8140</v>
      </c>
      <c r="O2878" s="12">
        <f>-1778.1-6361.9</f>
        <v>-8140</v>
      </c>
      <c r="P2878" s="6">
        <f t="shared" si="858"/>
        <v>0</v>
      </c>
      <c r="Q2878" s="7">
        <v>4552566.95</v>
      </c>
      <c r="R2878" s="44" t="str">
        <f>VLOOKUP(F2878,'Set up'!$A$2:$E$64,5,FALSE)</f>
        <v>Trsf</v>
      </c>
      <c r="S2878" s="1" t="s">
        <v>3162</v>
      </c>
    </row>
    <row r="2879" spans="1:19" ht="15" customHeight="1" x14ac:dyDescent="0.35">
      <c r="A2879" s="4">
        <v>45429</v>
      </c>
      <c r="B2879" s="5">
        <f t="shared" si="855"/>
        <v>5</v>
      </c>
      <c r="C2879" s="5">
        <f t="shared" si="856"/>
        <v>2024</v>
      </c>
      <c r="D2879" s="5" t="s">
        <v>2565</v>
      </c>
      <c r="E2879" s="5" t="str">
        <f>VLOOKUP(F2879,'Set up'!$A$2:$C$64,2,FALSE)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up'!$A$2:$C$64,3,FALSE)</f>
        <v>Cash</v>
      </c>
      <c r="J2879" s="5">
        <f>VLOOKUP(F2879,'Set up'!$A$2:$D$64,4,FALSE)</f>
        <v>0</v>
      </c>
      <c r="K2879" s="4">
        <f t="shared" si="852"/>
        <v>45429</v>
      </c>
      <c r="L2879" s="5">
        <f t="shared" si="853"/>
        <v>5</v>
      </c>
      <c r="M2879" s="5">
        <f t="shared" si="854"/>
        <v>2024</v>
      </c>
      <c r="N2879" s="12">
        <v>2610</v>
      </c>
      <c r="O2879" s="6">
        <f>-N2879</f>
        <v>-2610</v>
      </c>
      <c r="P2879" s="6">
        <f t="shared" si="858"/>
        <v>0</v>
      </c>
      <c r="Q2879" s="7">
        <v>4550753.95</v>
      </c>
      <c r="R2879" s="44" t="str">
        <f>VLOOKUP(F2879,'Set up'!$A$2:$E$64,5,FALSE)</f>
        <v>Trsf</v>
      </c>
      <c r="S2879" s="1" t="s">
        <v>3163</v>
      </c>
    </row>
    <row r="2880" spans="1:19" ht="15" customHeight="1" x14ac:dyDescent="0.35">
      <c r="A2880" s="4">
        <v>45429</v>
      </c>
      <c r="B2880" s="5">
        <f t="shared" si="855"/>
        <v>5</v>
      </c>
      <c r="C2880" s="5">
        <f t="shared" si="856"/>
        <v>2024</v>
      </c>
      <c r="D2880" s="5" t="s">
        <v>2565</v>
      </c>
      <c r="E2880" s="5" t="str">
        <f>VLOOKUP(F2880,'Set up'!$A$2:$C$64,2,FALSE)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up'!$A$2:$C$64,3,FALSE)</f>
        <v>Cash</v>
      </c>
      <c r="J2880" s="5">
        <f>VLOOKUP(F2880,'Set up'!$A$2:$D$64,4,FALSE)</f>
        <v>0</v>
      </c>
      <c r="K2880" s="4">
        <f t="shared" si="852"/>
        <v>45429</v>
      </c>
      <c r="L2880" s="5">
        <f t="shared" si="853"/>
        <v>5</v>
      </c>
      <c r="M2880" s="5">
        <f t="shared" si="854"/>
        <v>2024</v>
      </c>
      <c r="N2880" s="12">
        <v>1872</v>
      </c>
      <c r="O2880" s="6">
        <f>-N2880</f>
        <v>-1872</v>
      </c>
      <c r="P2880" s="6">
        <f t="shared" si="858"/>
        <v>0</v>
      </c>
      <c r="Q2880" s="7">
        <v>4547228.75</v>
      </c>
      <c r="R2880" s="44" t="str">
        <f>VLOOKUP(F2880,'Set up'!$A$2:$E$64,5,FALSE)</f>
        <v>Trsf</v>
      </c>
      <c r="S2880" s="1" t="s">
        <v>3164</v>
      </c>
    </row>
    <row r="2881" spans="1:19" ht="15" customHeight="1" x14ac:dyDescent="0.35">
      <c r="A2881" s="4">
        <v>45429</v>
      </c>
      <c r="B2881" s="5">
        <f t="shared" si="855"/>
        <v>5</v>
      </c>
      <c r="C2881" s="5">
        <f t="shared" si="856"/>
        <v>2024</v>
      </c>
      <c r="D2881" s="5" t="s">
        <v>2565</v>
      </c>
      <c r="E2881" s="5" t="str">
        <f>VLOOKUP(F2881,'Set up'!$A$2:$C$64,2,FALSE)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up'!$A$2:$C$64,3,FALSE)</f>
        <v>Cash</v>
      </c>
      <c r="J2881" s="5">
        <f>VLOOKUP(F2881,'Set up'!$A$2:$D$64,4,FALSE)</f>
        <v>0</v>
      </c>
      <c r="K2881" s="4">
        <f t="shared" si="852"/>
        <v>45429</v>
      </c>
      <c r="L2881" s="5">
        <f t="shared" si="853"/>
        <v>5</v>
      </c>
      <c r="M2881" s="5">
        <f t="shared" si="854"/>
        <v>2024</v>
      </c>
      <c r="N2881" s="12">
        <v>1000</v>
      </c>
      <c r="O2881" s="6">
        <f>-N2881</f>
        <v>-1000</v>
      </c>
      <c r="P2881" s="6">
        <f t="shared" si="858"/>
        <v>0</v>
      </c>
      <c r="Q2881" s="7">
        <v>4546331.75</v>
      </c>
      <c r="R2881" s="44" t="str">
        <f>VLOOKUP(F2881,'Set up'!$A$2:$E$64,5,FALSE)</f>
        <v>Trsf</v>
      </c>
      <c r="S2881" s="1" t="s">
        <v>3165</v>
      </c>
    </row>
    <row r="2882" spans="1:19" ht="15" customHeight="1" x14ac:dyDescent="0.35">
      <c r="A2882" s="4">
        <v>45432</v>
      </c>
      <c r="B2882" s="5">
        <f t="shared" si="855"/>
        <v>5</v>
      </c>
      <c r="C2882" s="5">
        <f t="shared" si="856"/>
        <v>2024</v>
      </c>
      <c r="D2882" s="5" t="s">
        <v>2566</v>
      </c>
      <c r="E2882" s="5" t="str">
        <f>VLOOKUP(F2882,'Set up'!$A$2:$C$64,2,FALSE)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up'!$A$2:$C$64,3,FALSE)</f>
        <v>Cash</v>
      </c>
      <c r="J2882" s="5">
        <f>VLOOKUP(F2882,'Set up'!$A$2:$D$64,4,FALSE)</f>
        <v>0</v>
      </c>
      <c r="K2882" s="4">
        <f t="shared" si="852"/>
        <v>45432</v>
      </c>
      <c r="L2882" s="5">
        <f t="shared" si="853"/>
        <v>5</v>
      </c>
      <c r="M2882" s="5">
        <f t="shared" si="854"/>
        <v>2024</v>
      </c>
      <c r="N2882" s="12">
        <v>1760</v>
      </c>
      <c r="O2882" s="12"/>
      <c r="P2882" s="6">
        <f t="shared" si="858"/>
        <v>1760</v>
      </c>
      <c r="Q2882" s="7">
        <v>4547604.3499999996</v>
      </c>
      <c r="R2882" s="44" t="str">
        <f>VLOOKUP(F2882,'Set up'!$A$2:$E$64,5,FALSE)</f>
        <v>PD Chq</v>
      </c>
    </row>
    <row r="2883" spans="1:19" ht="15" customHeight="1" x14ac:dyDescent="0.35">
      <c r="A2883" s="4">
        <v>45432</v>
      </c>
      <c r="B2883" s="5">
        <f t="shared" si="855"/>
        <v>5</v>
      </c>
      <c r="C2883" s="5">
        <f t="shared" si="856"/>
        <v>2024</v>
      </c>
      <c r="D2883" s="5" t="s">
        <v>2566</v>
      </c>
      <c r="E2883" s="5" t="str">
        <f>VLOOKUP(F2883,'Set up'!$A$2:$C$64,2,FALSE)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up'!$A$2:$C$64,3,FALSE)</f>
        <v>Cash</v>
      </c>
      <c r="J2883" s="5">
        <f>VLOOKUP(F2883,'Set up'!$A$2:$D$64,4,FALSE)</f>
        <v>0</v>
      </c>
      <c r="K2883" s="4">
        <f t="shared" ref="K2883:K2946" si="862">A2883+J2883</f>
        <v>45432</v>
      </c>
      <c r="L2883" s="5">
        <f t="shared" ref="L2883:L2946" si="863">MONTH(K2883)</f>
        <v>5</v>
      </c>
      <c r="M2883" s="5">
        <f t="shared" ref="M2883:M2946" si="864">YEAR(K2883)</f>
        <v>2024</v>
      </c>
      <c r="N2883" s="12">
        <v>555</v>
      </c>
      <c r="O2883" s="12"/>
      <c r="P2883" s="6">
        <f t="shared" si="858"/>
        <v>555</v>
      </c>
      <c r="Q2883" s="7">
        <v>4546061.75</v>
      </c>
      <c r="R2883" s="44" t="str">
        <f>VLOOKUP(F2883,'Set up'!$A$2:$E$64,5,FALSE)</f>
        <v>PD Chq</v>
      </c>
    </row>
    <row r="2884" spans="1:19" ht="15" customHeight="1" x14ac:dyDescent="0.35">
      <c r="A2884" s="4">
        <v>45432</v>
      </c>
      <c r="B2884" s="5">
        <f t="shared" si="855"/>
        <v>5</v>
      </c>
      <c r="C2884" s="5">
        <f t="shared" si="856"/>
        <v>2024</v>
      </c>
      <c r="D2884" s="5" t="s">
        <v>2566</v>
      </c>
      <c r="E2884" s="5" t="str">
        <f>VLOOKUP(F2884,'Set up'!$A$2:$C$64,2,FALSE)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up'!$A$2:$C$64,3,FALSE)</f>
        <v>Cash</v>
      </c>
      <c r="J2884" s="5">
        <f>VLOOKUP(F2884,'Set up'!$A$2:$D$64,4,FALSE)</f>
        <v>0</v>
      </c>
      <c r="K2884" s="4">
        <f t="shared" si="862"/>
        <v>45432</v>
      </c>
      <c r="L2884" s="5">
        <f t="shared" si="863"/>
        <v>5</v>
      </c>
      <c r="M2884" s="5">
        <f t="shared" si="864"/>
        <v>2024</v>
      </c>
      <c r="N2884" s="12">
        <v>95</v>
      </c>
      <c r="O2884" s="12"/>
      <c r="P2884" s="6">
        <f t="shared" si="858"/>
        <v>95</v>
      </c>
      <c r="Q2884" s="7">
        <v>4545656.95</v>
      </c>
      <c r="R2884" s="44" t="str">
        <f>VLOOKUP(F2884,'Set up'!$A$2:$E$64,5,FALSE)</f>
        <v>PD Chq</v>
      </c>
    </row>
    <row r="2885" spans="1:19" ht="15" customHeight="1" x14ac:dyDescent="0.35">
      <c r="A2885" s="4">
        <v>45432</v>
      </c>
      <c r="B2885" s="5">
        <f t="shared" si="855"/>
        <v>5</v>
      </c>
      <c r="C2885" s="5">
        <f t="shared" si="856"/>
        <v>2024</v>
      </c>
      <c r="D2885" s="5" t="s">
        <v>2566</v>
      </c>
      <c r="E2885" s="5" t="str">
        <f>VLOOKUP(F2885,'Set up'!$A$2:$C$64,2,FALSE)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up'!$A$2:$C$64,3,FALSE)</f>
        <v>Cash</v>
      </c>
      <c r="J2885" s="5">
        <f>VLOOKUP(F2885,'Set up'!$A$2:$D$64,4,FALSE)</f>
        <v>0</v>
      </c>
      <c r="K2885" s="4">
        <f t="shared" si="862"/>
        <v>45432</v>
      </c>
      <c r="L2885" s="5">
        <f t="shared" si="863"/>
        <v>5</v>
      </c>
      <c r="M2885" s="5">
        <f t="shared" si="864"/>
        <v>2024</v>
      </c>
      <c r="N2885" s="12">
        <v>312.5</v>
      </c>
      <c r="O2885" s="12"/>
      <c r="P2885" s="6">
        <f t="shared" si="858"/>
        <v>312.5</v>
      </c>
      <c r="Q2885" s="7">
        <v>4552837.25</v>
      </c>
      <c r="R2885" s="44" t="str">
        <f>VLOOKUP(F2885,'Set up'!$A$2:$E$64,5,FALSE)</f>
        <v>PD Chq</v>
      </c>
    </row>
    <row r="2886" spans="1:19" ht="15" customHeight="1" x14ac:dyDescent="0.35">
      <c r="A2886" s="4">
        <v>45437</v>
      </c>
      <c r="B2886" s="5">
        <f t="shared" si="855"/>
        <v>5</v>
      </c>
      <c r="C2886" s="5">
        <f t="shared" si="856"/>
        <v>2024</v>
      </c>
      <c r="D2886" s="5" t="s">
        <v>2567</v>
      </c>
      <c r="E2886" s="5" t="str">
        <f>VLOOKUP(F2886,'Set up'!$A$2:$C$64,2,FALSE)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up'!$A$2:$C$64,3,FALSE)</f>
        <v>Cash</v>
      </c>
      <c r="J2886" s="5">
        <f>VLOOKUP(F2886,'Set up'!$A$2:$D$64,4,FALSE)</f>
        <v>0</v>
      </c>
      <c r="K2886" s="4">
        <f t="shared" si="862"/>
        <v>45437</v>
      </c>
      <c r="L2886" s="5">
        <f t="shared" si="863"/>
        <v>5</v>
      </c>
      <c r="M2886" s="5">
        <f t="shared" si="864"/>
        <v>2024</v>
      </c>
      <c r="N2886" s="12">
        <v>1760</v>
      </c>
      <c r="O2886" s="12"/>
      <c r="P2886" s="6">
        <f t="shared" si="858"/>
        <v>1760</v>
      </c>
      <c r="Q2886" s="7">
        <v>4549980.95</v>
      </c>
      <c r="R2886" s="44" t="str">
        <f>VLOOKUP(F2886,'Set up'!$A$2:$E$64,5,FALSE)</f>
        <v>PD Chq</v>
      </c>
    </row>
    <row r="2887" spans="1:19" ht="15" customHeight="1" x14ac:dyDescent="0.35">
      <c r="A2887" s="4">
        <v>45437</v>
      </c>
      <c r="B2887" s="5">
        <f t="shared" si="855"/>
        <v>5</v>
      </c>
      <c r="C2887" s="5">
        <f t="shared" si="856"/>
        <v>2024</v>
      </c>
      <c r="D2887" s="5" t="s">
        <v>2567</v>
      </c>
      <c r="E2887" s="5" t="str">
        <f>VLOOKUP(F2887,'Set up'!$A$2:$C$64,2,FALSE)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up'!$A$2:$C$64,3,FALSE)</f>
        <v>Cash</v>
      </c>
      <c r="J2887" s="5">
        <f>VLOOKUP(F2887,'Set up'!$A$2:$D$64,4,FALSE)</f>
        <v>0</v>
      </c>
      <c r="K2887" s="4">
        <f t="shared" si="862"/>
        <v>45437</v>
      </c>
      <c r="L2887" s="5">
        <f t="shared" si="863"/>
        <v>5</v>
      </c>
      <c r="M2887" s="5">
        <f t="shared" si="864"/>
        <v>2024</v>
      </c>
      <c r="N2887" s="12">
        <v>555</v>
      </c>
      <c r="O2887" s="12"/>
      <c r="P2887" s="6">
        <f t="shared" si="858"/>
        <v>555</v>
      </c>
      <c r="Q2887" s="7">
        <v>4548870.95</v>
      </c>
      <c r="R2887" s="44" t="str">
        <f>VLOOKUP(F2887,'Set up'!$A$2:$E$64,5,FALSE)</f>
        <v>PD Chq</v>
      </c>
    </row>
    <row r="2888" spans="1:19" ht="15" customHeight="1" x14ac:dyDescent="0.35">
      <c r="A2888" s="4">
        <v>45437</v>
      </c>
      <c r="B2888" s="5">
        <f t="shared" si="855"/>
        <v>5</v>
      </c>
      <c r="C2888" s="5">
        <f t="shared" si="856"/>
        <v>2024</v>
      </c>
      <c r="D2888" s="5" t="s">
        <v>2567</v>
      </c>
      <c r="E2888" s="5" t="str">
        <f>VLOOKUP(F2888,'Set up'!$A$2:$C$64,2,FALSE)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up'!$A$2:$C$64,3,FALSE)</f>
        <v>Cash</v>
      </c>
      <c r="J2888" s="5">
        <f>VLOOKUP(F2888,'Set up'!$A$2:$D$64,4,FALSE)</f>
        <v>0</v>
      </c>
      <c r="K2888" s="4">
        <f t="shared" si="862"/>
        <v>45437</v>
      </c>
      <c r="L2888" s="5">
        <f t="shared" si="863"/>
        <v>5</v>
      </c>
      <c r="M2888" s="5">
        <f t="shared" si="864"/>
        <v>2024</v>
      </c>
      <c r="N2888" s="12">
        <v>95</v>
      </c>
      <c r="O2888" s="12"/>
      <c r="P2888" s="6">
        <f t="shared" si="858"/>
        <v>95</v>
      </c>
      <c r="Q2888" s="7">
        <v>4548542.25</v>
      </c>
      <c r="R2888" s="44" t="str">
        <f>VLOOKUP(F2888,'Set up'!$A$2:$E$64,5,FALSE)</f>
        <v>PD Chq</v>
      </c>
    </row>
    <row r="2889" spans="1:19" ht="15" customHeight="1" x14ac:dyDescent="0.35">
      <c r="A2889" s="4">
        <v>45440</v>
      </c>
      <c r="B2889" s="5">
        <f t="shared" si="855"/>
        <v>5</v>
      </c>
      <c r="C2889" s="5">
        <f t="shared" si="856"/>
        <v>2024</v>
      </c>
      <c r="D2889" s="5" t="s">
        <v>2568</v>
      </c>
      <c r="E2889" s="5" t="str">
        <f>VLOOKUP(F2889,'Set up'!$A$2:$C$64,2,FALSE)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up'!$A$2:$C$64,3,FALSE)</f>
        <v>Cash</v>
      </c>
      <c r="J2889" s="5">
        <f>VLOOKUP(F2889,'Set up'!$A$2:$D$64,4,FALSE)</f>
        <v>0</v>
      </c>
      <c r="K2889" s="4">
        <f t="shared" si="862"/>
        <v>45440</v>
      </c>
      <c r="L2889" s="5">
        <f t="shared" si="863"/>
        <v>5</v>
      </c>
      <c r="M2889" s="5">
        <f t="shared" si="864"/>
        <v>2024</v>
      </c>
      <c r="N2889" s="12">
        <v>1760</v>
      </c>
      <c r="O2889" s="12"/>
      <c r="P2889" s="6">
        <f t="shared" si="858"/>
        <v>1760</v>
      </c>
      <c r="Q2889" s="7">
        <v>4550759.75</v>
      </c>
      <c r="R2889" s="44" t="str">
        <f>VLOOKUP(F2889,'Set up'!$A$2:$E$64,5,FALSE)</f>
        <v>Trsf</v>
      </c>
    </row>
    <row r="2890" spans="1:19" ht="15" customHeight="1" x14ac:dyDescent="0.35">
      <c r="A2890" s="4">
        <v>45440</v>
      </c>
      <c r="B2890" s="5">
        <f t="shared" si="855"/>
        <v>5</v>
      </c>
      <c r="C2890" s="5">
        <f t="shared" si="856"/>
        <v>2024</v>
      </c>
      <c r="D2890" s="5" t="s">
        <v>2568</v>
      </c>
      <c r="E2890" s="5" t="str">
        <f>VLOOKUP(F2890,'Set up'!$A$2:$C$64,2,FALSE)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up'!$A$2:$C$64,3,FALSE)</f>
        <v>Cash</v>
      </c>
      <c r="J2890" s="5">
        <f>VLOOKUP(F2890,'Set up'!$A$2:$D$64,4,FALSE)</f>
        <v>0</v>
      </c>
      <c r="K2890" s="4">
        <f t="shared" si="862"/>
        <v>45440</v>
      </c>
      <c r="L2890" s="5">
        <f t="shared" si="863"/>
        <v>5</v>
      </c>
      <c r="M2890" s="5">
        <f t="shared" si="864"/>
        <v>2024</v>
      </c>
      <c r="N2890" s="12">
        <v>405</v>
      </c>
      <c r="O2890" s="12"/>
      <c r="P2890" s="6">
        <f t="shared" si="858"/>
        <v>405</v>
      </c>
      <c r="Q2890" s="7">
        <v>4554218.25</v>
      </c>
      <c r="R2890" s="44" t="str">
        <f>VLOOKUP(F2890,'Set up'!$A$2:$E$64,5,FALSE)</f>
        <v>Trsf</v>
      </c>
    </row>
    <row r="2891" spans="1:19" ht="15" customHeight="1" x14ac:dyDescent="0.35">
      <c r="A2891" s="4">
        <v>45440</v>
      </c>
      <c r="B2891" s="5">
        <f t="shared" si="855"/>
        <v>5</v>
      </c>
      <c r="C2891" s="5">
        <f t="shared" si="856"/>
        <v>2024</v>
      </c>
      <c r="D2891" s="5" t="s">
        <v>2568</v>
      </c>
      <c r="E2891" s="5" t="str">
        <f>VLOOKUP(F2891,'Set up'!$A$2:$C$64,2,FALSE)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up'!$A$2:$C$64,3,FALSE)</f>
        <v>Cash</v>
      </c>
      <c r="J2891" s="5">
        <f>VLOOKUP(F2891,'Set up'!$A$2:$D$64,4,FALSE)</f>
        <v>0</v>
      </c>
      <c r="K2891" s="4">
        <f t="shared" si="862"/>
        <v>45440</v>
      </c>
      <c r="L2891" s="5">
        <f t="shared" si="863"/>
        <v>5</v>
      </c>
      <c r="M2891" s="5">
        <f t="shared" si="864"/>
        <v>2024</v>
      </c>
      <c r="N2891" s="12">
        <v>110</v>
      </c>
      <c r="O2891" s="12"/>
      <c r="P2891" s="6">
        <f t="shared" si="858"/>
        <v>110</v>
      </c>
      <c r="Q2891" s="7">
        <v>4552217.25</v>
      </c>
      <c r="R2891" s="44" t="str">
        <f>VLOOKUP(F2891,'Set up'!$A$2:$E$64,5,FALSE)</f>
        <v>Trsf</v>
      </c>
    </row>
    <row r="2892" spans="1:19" ht="15" customHeight="1" x14ac:dyDescent="0.35">
      <c r="A2892" s="4">
        <v>45440</v>
      </c>
      <c r="B2892" s="5">
        <f t="shared" ref="B2892:B2909" si="865">MONTH(A2892)</f>
        <v>5</v>
      </c>
      <c r="C2892" s="5">
        <f t="shared" ref="C2892:C2909" si="866">YEAR(A2892)</f>
        <v>2024</v>
      </c>
      <c r="D2892" s="5" t="s">
        <v>2568</v>
      </c>
      <c r="E2892" s="5" t="str">
        <f>VLOOKUP(F2892,'Set up'!$A$2:$C$64,2,FALSE)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up'!$A$2:$C$64,3,FALSE)</f>
        <v>Cash</v>
      </c>
      <c r="J2892" s="5">
        <f>VLOOKUP(F2892,'Set up'!$A$2:$D$64,4,FALSE)</f>
        <v>0</v>
      </c>
      <c r="K2892" s="4">
        <f t="shared" si="862"/>
        <v>45440</v>
      </c>
      <c r="L2892" s="5">
        <f t="shared" si="863"/>
        <v>5</v>
      </c>
      <c r="M2892" s="5">
        <f t="shared" si="864"/>
        <v>2024</v>
      </c>
      <c r="N2892" s="12">
        <v>150</v>
      </c>
      <c r="O2892" s="12"/>
      <c r="P2892" s="6">
        <f t="shared" si="858"/>
        <v>150</v>
      </c>
      <c r="Q2892" s="7">
        <v>4551187.25</v>
      </c>
      <c r="R2892" s="44" t="str">
        <f>VLOOKUP(F2892,'Set up'!$A$2:$E$64,5,FALSE)</f>
        <v>Trsf</v>
      </c>
    </row>
    <row r="2893" spans="1:19" ht="15" customHeight="1" x14ac:dyDescent="0.35">
      <c r="A2893" s="4">
        <v>45440</v>
      </c>
      <c r="B2893" s="5">
        <f t="shared" si="865"/>
        <v>5</v>
      </c>
      <c r="C2893" s="5">
        <f t="shared" si="866"/>
        <v>2024</v>
      </c>
      <c r="D2893" s="5" t="s">
        <v>2568</v>
      </c>
      <c r="E2893" s="5" t="str">
        <f>VLOOKUP(F2893,'Set up'!$A$2:$C$64,2,FALSE)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up'!$A$2:$C$64,3,FALSE)</f>
        <v>Cash</v>
      </c>
      <c r="J2893" s="5">
        <f>VLOOKUP(F2893,'Set up'!$A$2:$D$64,4,FALSE)</f>
        <v>0</v>
      </c>
      <c r="K2893" s="4">
        <f t="shared" si="862"/>
        <v>45440</v>
      </c>
      <c r="L2893" s="5">
        <f t="shared" si="863"/>
        <v>5</v>
      </c>
      <c r="M2893" s="5">
        <f t="shared" si="864"/>
        <v>2024</v>
      </c>
      <c r="N2893" s="12">
        <v>283.8</v>
      </c>
      <c r="O2893" s="12"/>
      <c r="P2893" s="6">
        <f t="shared" si="858"/>
        <v>283.8</v>
      </c>
      <c r="Q2893" s="7">
        <v>4551617.05</v>
      </c>
      <c r="R2893" s="44" t="str">
        <f>VLOOKUP(F2893,'Set up'!$A$2:$E$64,5,FALSE)</f>
        <v>Trsf</v>
      </c>
    </row>
    <row r="2894" spans="1:19" ht="15" customHeight="1" x14ac:dyDescent="0.35">
      <c r="A2894" s="4">
        <v>45440</v>
      </c>
      <c r="B2894" s="5">
        <f t="shared" si="865"/>
        <v>5</v>
      </c>
      <c r="C2894" s="5">
        <f t="shared" si="866"/>
        <v>2024</v>
      </c>
      <c r="D2894" s="5" t="s">
        <v>2569</v>
      </c>
      <c r="E2894" s="5" t="str">
        <f>VLOOKUP(F2894,'Set up'!$A$2:$C$64,2,FALSE)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up'!$A$2:$C$64,3,FALSE)</f>
        <v>Cash</v>
      </c>
      <c r="J2894" s="5">
        <f>VLOOKUP(F2894,'Set up'!$A$2:$D$64,4,FALSE)</f>
        <v>0</v>
      </c>
      <c r="K2894" s="4">
        <f t="shared" si="862"/>
        <v>45440</v>
      </c>
      <c r="L2894" s="5">
        <f t="shared" si="863"/>
        <v>5</v>
      </c>
      <c r="M2894" s="5">
        <f t="shared" si="864"/>
        <v>2024</v>
      </c>
      <c r="N2894" s="12">
        <v>1650</v>
      </c>
      <c r="O2894" s="6">
        <f t="shared" ref="O2894:O2901" si="867">-N2894</f>
        <v>-1650</v>
      </c>
      <c r="P2894" s="6">
        <f t="shared" si="858"/>
        <v>0</v>
      </c>
      <c r="Q2894" s="7">
        <v>4553272.25</v>
      </c>
      <c r="R2894" s="44" t="str">
        <f>VLOOKUP(F2894,'Set up'!$A$2:$E$64,5,FALSE)</f>
        <v>Cash</v>
      </c>
      <c r="S2894" s="1" t="s">
        <v>2627</v>
      </c>
    </row>
    <row r="2895" spans="1:19" ht="15" customHeight="1" x14ac:dyDescent="0.35">
      <c r="A2895" s="4">
        <v>45440</v>
      </c>
      <c r="B2895" s="5">
        <f t="shared" si="865"/>
        <v>5</v>
      </c>
      <c r="C2895" s="5">
        <f t="shared" si="866"/>
        <v>2024</v>
      </c>
      <c r="D2895" s="5" t="s">
        <v>2569</v>
      </c>
      <c r="E2895" s="5" t="str">
        <f>VLOOKUP(F2895,'Set up'!$A$2:$C$64,2,FALSE)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up'!$A$2:$C$64,3,FALSE)</f>
        <v>Cash</v>
      </c>
      <c r="J2895" s="5">
        <f>VLOOKUP(F2895,'Set up'!$A$2:$D$64,4,FALSE)</f>
        <v>0</v>
      </c>
      <c r="K2895" s="4">
        <f t="shared" si="862"/>
        <v>45440</v>
      </c>
      <c r="L2895" s="5">
        <f t="shared" si="863"/>
        <v>5</v>
      </c>
      <c r="M2895" s="5">
        <f t="shared" si="864"/>
        <v>2024</v>
      </c>
      <c r="N2895" s="12">
        <v>840</v>
      </c>
      <c r="O2895" s="6">
        <f t="shared" si="867"/>
        <v>-840</v>
      </c>
      <c r="P2895" s="6">
        <f t="shared" si="858"/>
        <v>0</v>
      </c>
      <c r="Q2895" s="7">
        <v>4552821.25</v>
      </c>
      <c r="R2895" s="44" t="str">
        <f>VLOOKUP(F2895,'Set up'!$A$2:$E$64,5,FALSE)</f>
        <v>Cash</v>
      </c>
      <c r="S2895" s="1" t="s">
        <v>2627</v>
      </c>
    </row>
    <row r="2896" spans="1:19" ht="15" customHeight="1" x14ac:dyDescent="0.35">
      <c r="A2896" s="4">
        <v>45440</v>
      </c>
      <c r="B2896" s="5">
        <f t="shared" si="865"/>
        <v>5</v>
      </c>
      <c r="C2896" s="5">
        <f t="shared" si="866"/>
        <v>2024</v>
      </c>
      <c r="D2896" s="5" t="s">
        <v>2569</v>
      </c>
      <c r="E2896" s="5" t="str">
        <f>VLOOKUP(F2896,'Set up'!$A$2:$C$64,2,FALSE)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up'!$A$2:$C$64,3,FALSE)</f>
        <v>Cash</v>
      </c>
      <c r="J2896" s="5">
        <f>VLOOKUP(F2896,'Set up'!$A$2:$D$64,4,FALSE)</f>
        <v>0</v>
      </c>
      <c r="K2896" s="4">
        <f t="shared" si="862"/>
        <v>45440</v>
      </c>
      <c r="L2896" s="5">
        <f t="shared" si="863"/>
        <v>5</v>
      </c>
      <c r="M2896" s="5">
        <f t="shared" si="864"/>
        <v>2024</v>
      </c>
      <c r="N2896" s="12">
        <v>280</v>
      </c>
      <c r="O2896" s="6">
        <f t="shared" si="867"/>
        <v>-280</v>
      </c>
      <c r="P2896" s="6">
        <f t="shared" si="858"/>
        <v>0</v>
      </c>
      <c r="Q2896" s="7">
        <v>4552723.75</v>
      </c>
      <c r="R2896" s="44" t="str">
        <f>VLOOKUP(F2896,'Set up'!$A$2:$E$64,5,FALSE)</f>
        <v>Cash</v>
      </c>
      <c r="S2896" s="1" t="s">
        <v>2627</v>
      </c>
    </row>
    <row r="2897" spans="1:19" ht="15" customHeight="1" x14ac:dyDescent="0.35">
      <c r="A2897" s="4">
        <v>45440</v>
      </c>
      <c r="B2897" s="5">
        <f t="shared" si="865"/>
        <v>5</v>
      </c>
      <c r="C2897" s="5">
        <f t="shared" si="866"/>
        <v>2024</v>
      </c>
      <c r="D2897" s="5" t="s">
        <v>2569</v>
      </c>
      <c r="E2897" s="5" t="str">
        <f>VLOOKUP(F2897,'Set up'!$A$2:$C$64,2,FALSE)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up'!$A$2:$C$64,3,FALSE)</f>
        <v>Cash</v>
      </c>
      <c r="J2897" s="5">
        <f>VLOOKUP(F2897,'Set up'!$A$2:$D$64,4,FALSE)</f>
        <v>0</v>
      </c>
      <c r="K2897" s="4">
        <f t="shared" si="862"/>
        <v>45440</v>
      </c>
      <c r="L2897" s="5">
        <f t="shared" si="863"/>
        <v>5</v>
      </c>
      <c r="M2897" s="5">
        <f t="shared" si="864"/>
        <v>2024</v>
      </c>
      <c r="N2897" s="12">
        <v>320</v>
      </c>
      <c r="O2897" s="6">
        <f t="shared" si="867"/>
        <v>-320</v>
      </c>
      <c r="P2897" s="6">
        <f t="shared" si="858"/>
        <v>0</v>
      </c>
      <c r="Q2897" s="7">
        <v>4566978.25</v>
      </c>
      <c r="R2897" s="44" t="str">
        <f>VLOOKUP(F2897,'Set up'!$A$2:$E$64,5,FALSE)</f>
        <v>Cash</v>
      </c>
      <c r="S2897" s="1" t="s">
        <v>2627</v>
      </c>
    </row>
    <row r="2898" spans="1:19" ht="15" customHeight="1" x14ac:dyDescent="0.35">
      <c r="A2898" s="4">
        <v>45440</v>
      </c>
      <c r="B2898" s="5">
        <f t="shared" si="865"/>
        <v>5</v>
      </c>
      <c r="C2898" s="5">
        <f t="shared" si="866"/>
        <v>2024</v>
      </c>
      <c r="D2898" s="5" t="s">
        <v>2569</v>
      </c>
      <c r="E2898" s="5" t="str">
        <f>VLOOKUP(F2898,'Set up'!$A$2:$C$64,2,FALSE)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up'!$A$2:$C$64,3,FALSE)</f>
        <v>Cash</v>
      </c>
      <c r="J2898" s="5">
        <f>VLOOKUP(F2898,'Set up'!$A$2:$D$64,4,FALSE)</f>
        <v>0</v>
      </c>
      <c r="K2898" s="4">
        <f t="shared" si="862"/>
        <v>45440</v>
      </c>
      <c r="L2898" s="5">
        <f t="shared" si="863"/>
        <v>5</v>
      </c>
      <c r="M2898" s="5">
        <f t="shared" si="864"/>
        <v>2024</v>
      </c>
      <c r="N2898" s="12">
        <v>283.8</v>
      </c>
      <c r="O2898" s="6">
        <f t="shared" si="867"/>
        <v>-283.8</v>
      </c>
      <c r="P2898" s="6">
        <f t="shared" si="858"/>
        <v>0</v>
      </c>
      <c r="Q2898" s="7">
        <v>4560828.05</v>
      </c>
      <c r="R2898" s="44" t="str">
        <f>VLOOKUP(F2898,'Set up'!$A$2:$E$64,5,FALSE)</f>
        <v>Cash</v>
      </c>
      <c r="S2898" s="1" t="s">
        <v>2627</v>
      </c>
    </row>
    <row r="2899" spans="1:19" ht="15" customHeight="1" x14ac:dyDescent="0.35">
      <c r="A2899" s="4">
        <v>45441</v>
      </c>
      <c r="B2899" s="5">
        <f t="shared" si="865"/>
        <v>5</v>
      </c>
      <c r="C2899" s="5">
        <f t="shared" si="866"/>
        <v>2024</v>
      </c>
      <c r="D2899" s="5" t="s">
        <v>2572</v>
      </c>
      <c r="E2899" s="5" t="str">
        <f>VLOOKUP(F2899,'Set up'!$A$2:$C$64,2,FALSE)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up'!$A$2:$C$64,3,FALSE)</f>
        <v>Cash</v>
      </c>
      <c r="J2899" s="5">
        <f>VLOOKUP(F2899,'Set up'!$A$2:$D$64,4,FALSE)</f>
        <v>0</v>
      </c>
      <c r="K2899" s="4">
        <f t="shared" si="862"/>
        <v>45441</v>
      </c>
      <c r="L2899" s="5">
        <f t="shared" si="863"/>
        <v>5</v>
      </c>
      <c r="M2899" s="5">
        <f t="shared" si="864"/>
        <v>2024</v>
      </c>
      <c r="N2899" s="12">
        <v>240</v>
      </c>
      <c r="O2899" s="6">
        <f t="shared" si="867"/>
        <v>-240</v>
      </c>
      <c r="P2899" s="6">
        <f t="shared" si="858"/>
        <v>0</v>
      </c>
      <c r="Q2899" s="7">
        <v>4575939.75</v>
      </c>
      <c r="R2899" s="44" t="str">
        <f>VLOOKUP(F2899,'Set up'!$A$2:$E$64,5,FALSE)</f>
        <v>Cash</v>
      </c>
      <c r="S2899" s="1" t="s">
        <v>2630</v>
      </c>
    </row>
    <row r="2900" spans="1:19" ht="15" customHeight="1" x14ac:dyDescent="0.35">
      <c r="A2900" s="4">
        <v>45441</v>
      </c>
      <c r="B2900" s="5">
        <f t="shared" si="865"/>
        <v>5</v>
      </c>
      <c r="C2900" s="5">
        <f t="shared" si="866"/>
        <v>2024</v>
      </c>
      <c r="D2900" s="5" t="s">
        <v>2572</v>
      </c>
      <c r="E2900" s="5" t="str">
        <f>VLOOKUP(F2900,'Set up'!$A$2:$C$64,2,FALSE)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up'!$A$2:$C$64,3,FALSE)</f>
        <v>Cash</v>
      </c>
      <c r="J2900" s="5">
        <f>VLOOKUP(F2900,'Set up'!$A$2:$D$64,4,FALSE)</f>
        <v>0</v>
      </c>
      <c r="K2900" s="4">
        <f t="shared" si="862"/>
        <v>45441</v>
      </c>
      <c r="L2900" s="5">
        <f t="shared" si="863"/>
        <v>5</v>
      </c>
      <c r="M2900" s="5">
        <f t="shared" si="864"/>
        <v>2024</v>
      </c>
      <c r="N2900" s="12">
        <v>225</v>
      </c>
      <c r="O2900" s="6">
        <f t="shared" si="867"/>
        <v>-225</v>
      </c>
      <c r="P2900" s="6">
        <f t="shared" si="858"/>
        <v>0</v>
      </c>
      <c r="Q2900" s="7">
        <v>4522935.45</v>
      </c>
      <c r="R2900" s="44" t="str">
        <f>VLOOKUP(F2900,'Set up'!$A$2:$E$64,5,FALSE)</f>
        <v>Cash</v>
      </c>
      <c r="S2900" s="1" t="s">
        <v>2630</v>
      </c>
    </row>
    <row r="2901" spans="1:19" ht="15" customHeight="1" x14ac:dyDescent="0.35">
      <c r="A2901" s="4">
        <v>45441</v>
      </c>
      <c r="B2901" s="5">
        <f t="shared" si="865"/>
        <v>5</v>
      </c>
      <c r="C2901" s="5">
        <f t="shared" si="866"/>
        <v>2024</v>
      </c>
      <c r="D2901" s="5" t="s">
        <v>2572</v>
      </c>
      <c r="E2901" s="5" t="str">
        <f>VLOOKUP(F2901,'Set up'!$A$2:$C$64,2,FALSE)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up'!$A$2:$C$64,3,FALSE)</f>
        <v>Cash</v>
      </c>
      <c r="J2901" s="5">
        <f>VLOOKUP(F2901,'Set up'!$A$2:$D$64,4,FALSE)</f>
        <v>0</v>
      </c>
      <c r="K2901" s="4">
        <f t="shared" si="862"/>
        <v>45441</v>
      </c>
      <c r="L2901" s="5">
        <f t="shared" si="863"/>
        <v>5</v>
      </c>
      <c r="M2901" s="5">
        <f t="shared" si="864"/>
        <v>2024</v>
      </c>
      <c r="N2901" s="12">
        <v>258</v>
      </c>
      <c r="O2901" s="6">
        <f t="shared" si="867"/>
        <v>-258</v>
      </c>
      <c r="P2901" s="6">
        <f t="shared" ref="P2901:P2964" si="868">SUM(N2901+O2901)</f>
        <v>0</v>
      </c>
      <c r="Q2901" s="7">
        <v>4525093.45</v>
      </c>
      <c r="R2901" s="44" t="str">
        <f>VLOOKUP(F2901,'Set up'!$A$2:$E$64,5,FALSE)</f>
        <v>Cash</v>
      </c>
      <c r="S2901" s="1" t="s">
        <v>2630</v>
      </c>
    </row>
    <row r="2902" spans="1:19" ht="15" customHeight="1" x14ac:dyDescent="0.35">
      <c r="A2902" s="4">
        <v>45441</v>
      </c>
      <c r="B2902" s="5">
        <f t="shared" si="865"/>
        <v>5</v>
      </c>
      <c r="C2902" s="5">
        <f t="shared" si="866"/>
        <v>2024</v>
      </c>
      <c r="D2902" s="5" t="s">
        <v>2575</v>
      </c>
      <c r="E2902" s="5" t="str">
        <f>VLOOKUP(F2902,'Set up'!$A$2:$C$64,2,FALSE)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up'!$A$2:$C$64,3,FALSE)</f>
        <v>Cash</v>
      </c>
      <c r="J2902" s="5">
        <f>VLOOKUP(F2902,'Set up'!$A$2:$D$64,4,FALSE)</f>
        <v>0</v>
      </c>
      <c r="K2902" s="4">
        <f t="shared" si="862"/>
        <v>45441</v>
      </c>
      <c r="L2902" s="5">
        <f t="shared" si="863"/>
        <v>5</v>
      </c>
      <c r="M2902" s="5">
        <f t="shared" si="864"/>
        <v>2024</v>
      </c>
      <c r="N2902" s="12">
        <v>1672</v>
      </c>
      <c r="O2902" s="6">
        <f t="shared" ref="O2902:O2904" si="869">-N2902</f>
        <v>-1672</v>
      </c>
      <c r="P2902" s="6">
        <f t="shared" si="868"/>
        <v>0</v>
      </c>
      <c r="Q2902" s="7">
        <v>4528832.45</v>
      </c>
      <c r="R2902" s="44" t="str">
        <f>VLOOKUP(F2902,'Set up'!$A$2:$E$64,5,FALSE)</f>
        <v>Cash</v>
      </c>
      <c r="S2902" s="1" t="s">
        <v>2625</v>
      </c>
    </row>
    <row r="2903" spans="1:19" ht="15" customHeight="1" x14ac:dyDescent="0.35">
      <c r="A2903" s="4">
        <v>45441</v>
      </c>
      <c r="B2903" s="5">
        <f t="shared" si="865"/>
        <v>5</v>
      </c>
      <c r="C2903" s="5">
        <f t="shared" si="866"/>
        <v>2024</v>
      </c>
      <c r="D2903" s="5" t="s">
        <v>2575</v>
      </c>
      <c r="E2903" s="5" t="str">
        <f>VLOOKUP(F2903,'Set up'!$A$2:$C$64,2,FALSE)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up'!$A$2:$C$64,3,FALSE)</f>
        <v>Cash</v>
      </c>
      <c r="J2903" s="5">
        <f>VLOOKUP(F2903,'Set up'!$A$2:$D$64,4,FALSE)</f>
        <v>0</v>
      </c>
      <c r="K2903" s="4">
        <f t="shared" si="862"/>
        <v>45441</v>
      </c>
      <c r="L2903" s="5">
        <f t="shared" si="863"/>
        <v>5</v>
      </c>
      <c r="M2903" s="5">
        <f t="shared" si="864"/>
        <v>2024</v>
      </c>
      <c r="N2903" s="12">
        <v>630</v>
      </c>
      <c r="O2903" s="6">
        <f t="shared" si="869"/>
        <v>-630</v>
      </c>
      <c r="P2903" s="6">
        <f t="shared" si="868"/>
        <v>0</v>
      </c>
      <c r="Q2903" s="7">
        <v>4527967.95</v>
      </c>
      <c r="R2903" s="44" t="str">
        <f>VLOOKUP(F2903,'Set up'!$A$2:$E$64,5,FALSE)</f>
        <v>Cash</v>
      </c>
      <c r="S2903" s="1" t="s">
        <v>2625</v>
      </c>
    </row>
    <row r="2904" spans="1:19" ht="15" customHeight="1" x14ac:dyDescent="0.35">
      <c r="A2904" s="4">
        <v>45441</v>
      </c>
      <c r="B2904" s="5">
        <f t="shared" si="865"/>
        <v>5</v>
      </c>
      <c r="C2904" s="5">
        <f t="shared" si="866"/>
        <v>2024</v>
      </c>
      <c r="D2904" s="5" t="s">
        <v>2575</v>
      </c>
      <c r="E2904" s="5" t="str">
        <f>VLOOKUP(F2904,'Set up'!$A$2:$C$64,2,FALSE)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up'!$A$2:$C$64,3,FALSE)</f>
        <v>Cash</v>
      </c>
      <c r="J2904" s="5">
        <f>VLOOKUP(F2904,'Set up'!$A$2:$D$64,4,FALSE)</f>
        <v>0</v>
      </c>
      <c r="K2904" s="4">
        <f t="shared" si="862"/>
        <v>45441</v>
      </c>
      <c r="L2904" s="5">
        <f t="shared" si="863"/>
        <v>5</v>
      </c>
      <c r="M2904" s="5">
        <f t="shared" si="864"/>
        <v>2024</v>
      </c>
      <c r="N2904" s="12">
        <v>110</v>
      </c>
      <c r="O2904" s="6">
        <f t="shared" si="869"/>
        <v>-110</v>
      </c>
      <c r="P2904" s="6">
        <f t="shared" si="868"/>
        <v>0</v>
      </c>
      <c r="Q2904" s="7">
        <v>4528543.45</v>
      </c>
      <c r="R2904" s="44" t="str">
        <f>VLOOKUP(F2904,'Set up'!$A$2:$E$64,5,FALSE)</f>
        <v>Cash</v>
      </c>
      <c r="S2904" s="1" t="s">
        <v>2625</v>
      </c>
    </row>
    <row r="2905" spans="1:19" ht="15" customHeight="1" x14ac:dyDescent="0.35">
      <c r="A2905" s="4">
        <v>45441</v>
      </c>
      <c r="B2905" s="5">
        <f t="shared" si="865"/>
        <v>5</v>
      </c>
      <c r="C2905" s="5">
        <f t="shared" si="866"/>
        <v>2024</v>
      </c>
      <c r="D2905" s="5" t="s">
        <v>2576</v>
      </c>
      <c r="E2905" s="5" t="str">
        <f>VLOOKUP(F2905,'Set up'!$A$2:$C$64,2,FALSE)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up'!$A$2:$C$64,3,FALSE)</f>
        <v>Cash</v>
      </c>
      <c r="J2905" s="5">
        <f>VLOOKUP(F2905,'Set up'!$A$2:$D$64,4,FALSE)</f>
        <v>0</v>
      </c>
      <c r="K2905" s="4">
        <f t="shared" si="862"/>
        <v>45441</v>
      </c>
      <c r="L2905" s="5">
        <f t="shared" si="863"/>
        <v>5</v>
      </c>
      <c r="M2905" s="5">
        <f t="shared" si="864"/>
        <v>2024</v>
      </c>
      <c r="N2905" s="12">
        <v>437.5</v>
      </c>
      <c r="O2905" s="6">
        <f>-N2905</f>
        <v>-437.5</v>
      </c>
      <c r="P2905" s="6">
        <f t="shared" si="868"/>
        <v>0</v>
      </c>
      <c r="Q2905" s="7">
        <v>4530485.95</v>
      </c>
      <c r="R2905" s="44" t="str">
        <f>VLOOKUP(F2905,'Set up'!$A$2:$E$64,5,FALSE)</f>
        <v>Trsf</v>
      </c>
      <c r="S2905" s="1" t="s">
        <v>3166</v>
      </c>
    </row>
    <row r="2906" spans="1:19" ht="15" customHeight="1" x14ac:dyDescent="0.35">
      <c r="A2906" s="4">
        <v>45441</v>
      </c>
      <c r="B2906" s="5">
        <f t="shared" si="865"/>
        <v>5</v>
      </c>
      <c r="C2906" s="5">
        <f t="shared" si="866"/>
        <v>2024</v>
      </c>
      <c r="D2906" s="5" t="s">
        <v>2577</v>
      </c>
      <c r="E2906" s="5" t="str">
        <f>VLOOKUP(F2906,'Set up'!$A$2:$C$64,2,FALSE)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up'!$A$2:$C$64,3,FALSE)</f>
        <v>Cash</v>
      </c>
      <c r="J2906" s="5">
        <f>VLOOKUP(F2906,'Set up'!$A$2:$D$64,4,FALSE)</f>
        <v>0</v>
      </c>
      <c r="K2906" s="4">
        <f t="shared" si="862"/>
        <v>45441</v>
      </c>
      <c r="L2906" s="5">
        <f t="shared" si="863"/>
        <v>5</v>
      </c>
      <c r="M2906" s="5">
        <f t="shared" si="864"/>
        <v>2024</v>
      </c>
      <c r="N2906" s="12">
        <v>11396</v>
      </c>
      <c r="O2906" s="6">
        <f>-N2906</f>
        <v>-11396</v>
      </c>
      <c r="P2906" s="6">
        <f t="shared" si="868"/>
        <v>0</v>
      </c>
      <c r="Q2906" s="7">
        <v>4541971.95</v>
      </c>
      <c r="R2906" s="44" t="str">
        <f>VLOOKUP(F2906,'Set up'!$A$2:$E$64,5,FALSE)</f>
        <v>Trsf</v>
      </c>
      <c r="S2906" s="1" t="s">
        <v>3167</v>
      </c>
    </row>
    <row r="2907" spans="1:19" ht="15" customHeight="1" x14ac:dyDescent="0.35">
      <c r="A2907" s="4">
        <v>45441</v>
      </c>
      <c r="B2907" s="5">
        <f t="shared" si="865"/>
        <v>5</v>
      </c>
      <c r="C2907" s="5">
        <f t="shared" si="866"/>
        <v>2024</v>
      </c>
      <c r="D2907" s="5" t="s">
        <v>2577</v>
      </c>
      <c r="E2907" s="5" t="str">
        <f>VLOOKUP(F2907,'Set up'!$A$2:$C$64,2,FALSE)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up'!$A$2:$C$64,3,FALSE)</f>
        <v>Cash</v>
      </c>
      <c r="J2907" s="5">
        <f>VLOOKUP(F2907,'Set up'!$A$2:$D$64,4,FALSE)</f>
        <v>0</v>
      </c>
      <c r="K2907" s="4">
        <f t="shared" si="862"/>
        <v>45441</v>
      </c>
      <c r="L2907" s="5">
        <f t="shared" si="863"/>
        <v>5</v>
      </c>
      <c r="M2907" s="5">
        <f t="shared" si="864"/>
        <v>2024</v>
      </c>
      <c r="N2907" s="12">
        <v>3480</v>
      </c>
      <c r="O2907" s="6">
        <f>-N2907</f>
        <v>-3480</v>
      </c>
      <c r="P2907" s="6">
        <f t="shared" si="868"/>
        <v>0</v>
      </c>
      <c r="Q2907" s="7">
        <v>4556347.95</v>
      </c>
      <c r="R2907" s="44" t="str">
        <f>VLOOKUP(F2907,'Set up'!$A$2:$E$64,5,FALSE)</f>
        <v>Trsf</v>
      </c>
      <c r="S2907" s="1" t="s">
        <v>3168</v>
      </c>
    </row>
    <row r="2908" spans="1:19" ht="15" customHeight="1" x14ac:dyDescent="0.35">
      <c r="A2908" s="4">
        <v>45441</v>
      </c>
      <c r="B2908" s="5">
        <f t="shared" si="865"/>
        <v>5</v>
      </c>
      <c r="C2908" s="5">
        <f t="shared" si="866"/>
        <v>2024</v>
      </c>
      <c r="D2908" s="5" t="s">
        <v>2577</v>
      </c>
      <c r="E2908" s="5" t="str">
        <f>VLOOKUP(F2908,'Set up'!$A$2:$C$64,2,FALSE)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up'!$A$2:$C$64,3,FALSE)</f>
        <v>Cash</v>
      </c>
      <c r="J2908" s="5">
        <f>VLOOKUP(F2908,'Set up'!$A$2:$D$64,4,FALSE)</f>
        <v>0</v>
      </c>
      <c r="K2908" s="4">
        <f t="shared" si="862"/>
        <v>45441</v>
      </c>
      <c r="L2908" s="5">
        <f t="shared" si="863"/>
        <v>5</v>
      </c>
      <c r="M2908" s="5">
        <f t="shared" si="864"/>
        <v>2024</v>
      </c>
      <c r="N2908" s="12">
        <v>2340</v>
      </c>
      <c r="O2908" s="6">
        <f>-N2908</f>
        <v>-2340</v>
      </c>
      <c r="P2908" s="6">
        <f t="shared" si="868"/>
        <v>0</v>
      </c>
      <c r="Q2908" s="7">
        <v>4547751.95</v>
      </c>
      <c r="R2908" s="44" t="str">
        <f>VLOOKUP(F2908,'Set up'!$A$2:$E$64,5,FALSE)</f>
        <v>Trsf</v>
      </c>
      <c r="S2908" s="1" t="s">
        <v>3169</v>
      </c>
    </row>
    <row r="2909" spans="1:19" ht="15" customHeight="1" x14ac:dyDescent="0.35">
      <c r="A2909" s="4">
        <v>45441</v>
      </c>
      <c r="B2909" s="5">
        <f t="shared" si="865"/>
        <v>5</v>
      </c>
      <c r="C2909" s="5">
        <f t="shared" si="866"/>
        <v>2024</v>
      </c>
      <c r="D2909" s="5" t="s">
        <v>2577</v>
      </c>
      <c r="E2909" s="5" t="str">
        <f>VLOOKUP(F2909,'Set up'!$A$2:$C$64,2,FALSE)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up'!$A$2:$C$64,3,FALSE)</f>
        <v>Cash</v>
      </c>
      <c r="J2909" s="5">
        <f>VLOOKUP(F2909,'Set up'!$A$2:$D$64,4,FALSE)</f>
        <v>0</v>
      </c>
      <c r="K2909" s="4">
        <f t="shared" si="862"/>
        <v>45441</v>
      </c>
      <c r="L2909" s="5">
        <f t="shared" si="863"/>
        <v>5</v>
      </c>
      <c r="M2909" s="5">
        <f t="shared" si="864"/>
        <v>2024</v>
      </c>
      <c r="N2909" s="12">
        <v>2000</v>
      </c>
      <c r="O2909" s="6">
        <f>-N2909</f>
        <v>-2000</v>
      </c>
      <c r="P2909" s="6">
        <f t="shared" si="868"/>
        <v>0</v>
      </c>
      <c r="Q2909" s="7">
        <v>4546831.95</v>
      </c>
      <c r="R2909" s="44" t="str">
        <f>VLOOKUP(F2909,'Set up'!$A$2:$E$64,5,FALSE)</f>
        <v>Trsf</v>
      </c>
      <c r="S2909" s="1" t="s">
        <v>3170</v>
      </c>
    </row>
    <row r="2910" spans="1:19" ht="15" customHeight="1" x14ac:dyDescent="0.35">
      <c r="A2910" s="4">
        <v>45444</v>
      </c>
      <c r="B2910" s="5">
        <f t="shared" ref="B2910:B2973" si="870">MONTH(A2910)</f>
        <v>6</v>
      </c>
      <c r="C2910" s="5">
        <f t="shared" ref="C2910:C2973" si="871">YEAR(A2910)</f>
        <v>2024</v>
      </c>
      <c r="D2910" s="5" t="s">
        <v>2634</v>
      </c>
      <c r="E2910" s="5" t="str">
        <f>VLOOKUP(F2910,'Set up'!$A$2:$C$64,2,FALSE)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up'!$A$2:$C$64,3,FALSE)</f>
        <v>120</v>
      </c>
      <c r="J2910" s="5">
        <f>VLOOKUP(F2910,'Set up'!$A$2:$D$64,4,FALSE)</f>
        <v>120</v>
      </c>
      <c r="K2910" s="4">
        <f t="shared" si="862"/>
        <v>45564</v>
      </c>
      <c r="L2910" s="5">
        <f t="shared" si="863"/>
        <v>9</v>
      </c>
      <c r="M2910" s="5">
        <f t="shared" si="864"/>
        <v>2024</v>
      </c>
      <c r="N2910" s="12">
        <v>13024</v>
      </c>
      <c r="O2910" s="6">
        <f t="shared" ref="O2910:O2916" si="872">-N2910</f>
        <v>-13024</v>
      </c>
      <c r="P2910" s="6">
        <f t="shared" si="868"/>
        <v>0</v>
      </c>
      <c r="Q2910" s="7">
        <v>4519680.45</v>
      </c>
      <c r="R2910" s="44" t="str">
        <f>VLOOKUP(F2910,'Set up'!$A$2:$E$64,5,FALSE)</f>
        <v>Trsf</v>
      </c>
      <c r="S2910" s="1" t="s">
        <v>3147</v>
      </c>
    </row>
    <row r="2911" spans="1:19" ht="15" customHeight="1" x14ac:dyDescent="0.35">
      <c r="A2911" s="4">
        <v>45444</v>
      </c>
      <c r="B2911" s="5">
        <f t="shared" si="870"/>
        <v>6</v>
      </c>
      <c r="C2911" s="5">
        <f t="shared" si="871"/>
        <v>2024</v>
      </c>
      <c r="D2911" s="5" t="s">
        <v>2634</v>
      </c>
      <c r="E2911" s="5" t="str">
        <f>VLOOKUP(F2911,'Set up'!$A$2:$C$64,2,FALSE)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up'!$A$2:$C$64,3,FALSE)</f>
        <v>120</v>
      </c>
      <c r="J2911" s="5">
        <f>VLOOKUP(F2911,'Set up'!$A$2:$D$64,4,FALSE)</f>
        <v>120</v>
      </c>
      <c r="K2911" s="4">
        <f t="shared" si="862"/>
        <v>45564</v>
      </c>
      <c r="L2911" s="5">
        <f t="shared" si="863"/>
        <v>9</v>
      </c>
      <c r="M2911" s="5">
        <f t="shared" si="864"/>
        <v>2024</v>
      </c>
      <c r="N2911" s="12">
        <v>2610</v>
      </c>
      <c r="O2911" s="6">
        <f t="shared" si="872"/>
        <v>-2610</v>
      </c>
      <c r="P2911" s="6">
        <f t="shared" si="868"/>
        <v>0</v>
      </c>
      <c r="Q2911" s="7">
        <v>4512742.45</v>
      </c>
      <c r="R2911" s="44" t="str">
        <f>VLOOKUP(F2911,'Set up'!$A$2:$E$64,5,FALSE)</f>
        <v>Trsf</v>
      </c>
      <c r="S2911" s="1" t="s">
        <v>3147</v>
      </c>
    </row>
    <row r="2912" spans="1:19" ht="15" customHeight="1" x14ac:dyDescent="0.35">
      <c r="A2912" s="4">
        <v>45444</v>
      </c>
      <c r="B2912" s="5">
        <f t="shared" si="870"/>
        <v>6</v>
      </c>
      <c r="C2912" s="5">
        <f t="shared" si="871"/>
        <v>2024</v>
      </c>
      <c r="D2912" s="5" t="s">
        <v>2634</v>
      </c>
      <c r="E2912" s="5" t="str">
        <f>VLOOKUP(F2912,'Set up'!$A$2:$C$64,2,FALSE)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up'!$A$2:$C$64,3,FALSE)</f>
        <v>120</v>
      </c>
      <c r="J2912" s="5">
        <f>VLOOKUP(F2912,'Set up'!$A$2:$D$64,4,FALSE)</f>
        <v>120</v>
      </c>
      <c r="K2912" s="4">
        <f t="shared" si="862"/>
        <v>45564</v>
      </c>
      <c r="L2912" s="5">
        <f t="shared" si="863"/>
        <v>9</v>
      </c>
      <c r="M2912" s="5">
        <f t="shared" si="864"/>
        <v>2024</v>
      </c>
      <c r="N2912" s="12">
        <v>862.5</v>
      </c>
      <c r="O2912" s="6">
        <f t="shared" si="872"/>
        <v>-862.5</v>
      </c>
      <c r="P2912" s="6">
        <f t="shared" si="868"/>
        <v>0</v>
      </c>
      <c r="Q2912" s="7">
        <v>4511669.95</v>
      </c>
      <c r="R2912" s="44" t="str">
        <f>VLOOKUP(F2912,'Set up'!$A$2:$E$64,5,FALSE)</f>
        <v>Trsf</v>
      </c>
      <c r="S2912" s="1" t="s">
        <v>3147</v>
      </c>
    </row>
    <row r="2913" spans="1:21" ht="15" customHeight="1" x14ac:dyDescent="0.35">
      <c r="A2913" s="4">
        <v>45444</v>
      </c>
      <c r="B2913" s="5">
        <f t="shared" si="870"/>
        <v>6</v>
      </c>
      <c r="C2913" s="5">
        <f t="shared" si="871"/>
        <v>2024</v>
      </c>
      <c r="D2913" s="5" t="s">
        <v>2634</v>
      </c>
      <c r="E2913" s="5" t="str">
        <f>VLOOKUP(F2913,'Set up'!$A$2:$C$64,2,FALSE)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up'!$A$2:$C$64,3,FALSE)</f>
        <v>120</v>
      </c>
      <c r="J2913" s="5">
        <f>VLOOKUP(F2913,'Set up'!$A$2:$D$64,4,FALSE)</f>
        <v>120</v>
      </c>
      <c r="K2913" s="4">
        <f t="shared" si="862"/>
        <v>45564</v>
      </c>
      <c r="L2913" s="5">
        <f t="shared" si="863"/>
        <v>9</v>
      </c>
      <c r="M2913" s="5">
        <f t="shared" si="864"/>
        <v>2024</v>
      </c>
      <c r="N2913" s="12">
        <v>440</v>
      </c>
      <c r="O2913" s="6">
        <f t="shared" si="872"/>
        <v>-440</v>
      </c>
      <c r="P2913" s="6">
        <f t="shared" si="868"/>
        <v>0</v>
      </c>
      <c r="Q2913" s="7">
        <v>4511622.45</v>
      </c>
      <c r="R2913" s="44" t="str">
        <f>VLOOKUP(F2913,'Set up'!$A$2:$E$64,5,FALSE)</f>
        <v>Trsf</v>
      </c>
      <c r="S2913" s="1" t="s">
        <v>3147</v>
      </c>
    </row>
    <row r="2914" spans="1:21" ht="15" customHeight="1" x14ac:dyDescent="0.35">
      <c r="A2914" s="4">
        <v>45444</v>
      </c>
      <c r="B2914" s="5">
        <f t="shared" si="870"/>
        <v>6</v>
      </c>
      <c r="C2914" s="5">
        <f t="shared" si="871"/>
        <v>2024</v>
      </c>
      <c r="D2914" s="5" t="s">
        <v>2634</v>
      </c>
      <c r="E2914" s="5" t="str">
        <f>VLOOKUP(F2914,'Set up'!$A$2:$C$64,2,FALSE)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up'!$A$2:$C$64,3,FALSE)</f>
        <v>120</v>
      </c>
      <c r="J2914" s="5">
        <f>VLOOKUP(F2914,'Set up'!$A$2:$D$64,4,FALSE)</f>
        <v>120</v>
      </c>
      <c r="K2914" s="4">
        <f t="shared" si="862"/>
        <v>45564</v>
      </c>
      <c r="L2914" s="5">
        <f t="shared" si="863"/>
        <v>9</v>
      </c>
      <c r="M2914" s="5">
        <f t="shared" si="864"/>
        <v>2024</v>
      </c>
      <c r="N2914" s="12">
        <v>420</v>
      </c>
      <c r="O2914" s="6">
        <f t="shared" si="872"/>
        <v>-420</v>
      </c>
      <c r="P2914" s="6">
        <f t="shared" si="868"/>
        <v>0</v>
      </c>
      <c r="Q2914" s="7">
        <v>4521370.45</v>
      </c>
      <c r="R2914" s="44" t="str">
        <f>VLOOKUP(F2914,'Set up'!$A$2:$E$64,5,FALSE)</f>
        <v>Trsf</v>
      </c>
      <c r="S2914" s="1" t="s">
        <v>3147</v>
      </c>
    </row>
    <row r="2915" spans="1:21" ht="15" customHeight="1" x14ac:dyDescent="0.35">
      <c r="A2915" s="4">
        <v>45444</v>
      </c>
      <c r="B2915" s="5">
        <f t="shared" si="870"/>
        <v>6</v>
      </c>
      <c r="C2915" s="5">
        <f t="shared" si="871"/>
        <v>2024</v>
      </c>
      <c r="D2915" s="5" t="s">
        <v>2634</v>
      </c>
      <c r="E2915" s="5" t="str">
        <f>VLOOKUP(F2915,'Set up'!$A$2:$C$64,2,FALSE)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up'!$A$2:$C$64,3,FALSE)</f>
        <v>120</v>
      </c>
      <c r="J2915" s="5">
        <f>VLOOKUP(F2915,'Set up'!$A$2:$D$64,4,FALSE)</f>
        <v>120</v>
      </c>
      <c r="K2915" s="4">
        <f t="shared" si="862"/>
        <v>45564</v>
      </c>
      <c r="L2915" s="5">
        <f t="shared" si="863"/>
        <v>9</v>
      </c>
      <c r="M2915" s="5">
        <f t="shared" si="864"/>
        <v>2024</v>
      </c>
      <c r="N2915" s="12">
        <v>395</v>
      </c>
      <c r="O2915" s="6">
        <f t="shared" si="872"/>
        <v>-395</v>
      </c>
      <c r="P2915" s="6">
        <f t="shared" si="868"/>
        <v>0</v>
      </c>
      <c r="Q2915" s="7">
        <v>4524825.45</v>
      </c>
      <c r="R2915" s="44" t="str">
        <f>VLOOKUP(F2915,'Set up'!$A$2:$E$64,5,FALSE)</f>
        <v>Trsf</v>
      </c>
      <c r="S2915" s="1" t="s">
        <v>3147</v>
      </c>
    </row>
    <row r="2916" spans="1:21" ht="15" customHeight="1" x14ac:dyDescent="0.35">
      <c r="A2916" s="4">
        <v>45444</v>
      </c>
      <c r="B2916" s="5">
        <f t="shared" si="870"/>
        <v>6</v>
      </c>
      <c r="C2916" s="5">
        <f t="shared" si="871"/>
        <v>2024</v>
      </c>
      <c r="D2916" s="5" t="s">
        <v>2634</v>
      </c>
      <c r="E2916" s="5" t="str">
        <f>VLOOKUP(F2916,'Set up'!$A$2:$C$64,2,FALSE)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up'!$A$2:$C$64,3,FALSE)</f>
        <v>120</v>
      </c>
      <c r="J2916" s="5">
        <f>VLOOKUP(F2916,'Set up'!$A$2:$D$64,4,FALSE)</f>
        <v>120</v>
      </c>
      <c r="K2916" s="4">
        <f t="shared" si="862"/>
        <v>45564</v>
      </c>
      <c r="L2916" s="5">
        <f t="shared" si="863"/>
        <v>9</v>
      </c>
      <c r="M2916" s="5">
        <f t="shared" si="864"/>
        <v>2024</v>
      </c>
      <c r="N2916" s="12">
        <v>230.4</v>
      </c>
      <c r="O2916" s="6">
        <f t="shared" si="872"/>
        <v>-230.4</v>
      </c>
      <c r="P2916" s="6">
        <f t="shared" si="868"/>
        <v>0</v>
      </c>
      <c r="Q2916" s="7">
        <v>4527000.8500000006</v>
      </c>
      <c r="R2916" s="44" t="str">
        <f>VLOOKUP(F2916,'Set up'!$A$2:$E$64,5,FALSE)</f>
        <v>Trsf</v>
      </c>
      <c r="S2916" s="1" t="s">
        <v>3147</v>
      </c>
    </row>
    <row r="2917" spans="1:21" ht="15" customHeight="1" x14ac:dyDescent="0.35">
      <c r="A2917" s="4">
        <v>45444</v>
      </c>
      <c r="B2917" s="5">
        <f t="shared" si="870"/>
        <v>6</v>
      </c>
      <c r="C2917" s="5">
        <f t="shared" si="871"/>
        <v>2024</v>
      </c>
      <c r="D2917" s="5" t="s">
        <v>2636</v>
      </c>
      <c r="E2917" s="5" t="str">
        <f>VLOOKUP(F2917,'Set up'!$A$2:$C$64,2,FALSE)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up'!$A$2:$C$64,3,FALSE)</f>
        <v>Cash</v>
      </c>
      <c r="J2917" s="5">
        <f>VLOOKUP(F2917,'Set up'!$A$2:$D$64,4,FALSE)</f>
        <v>0</v>
      </c>
      <c r="K2917" s="4">
        <f t="shared" si="862"/>
        <v>45444</v>
      </c>
      <c r="L2917" s="5">
        <f t="shared" si="863"/>
        <v>6</v>
      </c>
      <c r="M2917" s="5">
        <f t="shared" si="864"/>
        <v>2024</v>
      </c>
      <c r="N2917" s="12">
        <v>1760</v>
      </c>
      <c r="O2917" s="12"/>
      <c r="P2917" s="6">
        <f t="shared" si="868"/>
        <v>1760</v>
      </c>
      <c r="Q2917" s="7">
        <v>4528910.45</v>
      </c>
      <c r="R2917" s="44" t="str">
        <f>VLOOKUP(F2917,'Set up'!$A$2:$E$64,5,FALSE)</f>
        <v>PD Chq</v>
      </c>
    </row>
    <row r="2918" spans="1:21" ht="15" customHeight="1" x14ac:dyDescent="0.35">
      <c r="A2918" s="4">
        <v>45444</v>
      </c>
      <c r="B2918" s="5">
        <f t="shared" si="870"/>
        <v>6</v>
      </c>
      <c r="C2918" s="5">
        <f t="shared" si="871"/>
        <v>2024</v>
      </c>
      <c r="D2918" s="5" t="s">
        <v>2636</v>
      </c>
      <c r="E2918" s="5" t="str">
        <f>VLOOKUP(F2918,'Set up'!$A$2:$C$64,2,FALSE)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up'!$A$2:$C$64,3,FALSE)</f>
        <v>Cash</v>
      </c>
      <c r="J2918" s="5">
        <f>VLOOKUP(F2918,'Set up'!$A$2:$D$64,4,FALSE)</f>
        <v>0</v>
      </c>
      <c r="K2918" s="4">
        <f t="shared" si="862"/>
        <v>45444</v>
      </c>
      <c r="L2918" s="5">
        <f t="shared" si="863"/>
        <v>6</v>
      </c>
      <c r="M2918" s="5">
        <f t="shared" si="864"/>
        <v>2024</v>
      </c>
      <c r="N2918" s="12">
        <v>555</v>
      </c>
      <c r="O2918" s="12"/>
      <c r="P2918" s="6">
        <f t="shared" si="868"/>
        <v>555</v>
      </c>
      <c r="Q2918" s="7">
        <v>4528705.45</v>
      </c>
      <c r="R2918" s="44" t="str">
        <f>VLOOKUP(F2918,'Set up'!$A$2:$E$64,5,FALSE)</f>
        <v>PD Chq</v>
      </c>
    </row>
    <row r="2919" spans="1:21" ht="15" customHeight="1" x14ac:dyDescent="0.35">
      <c r="A2919" s="4">
        <v>45444</v>
      </c>
      <c r="B2919" s="5">
        <f t="shared" si="870"/>
        <v>6</v>
      </c>
      <c r="C2919" s="5">
        <f t="shared" si="871"/>
        <v>2024</v>
      </c>
      <c r="D2919" s="5" t="s">
        <v>2636</v>
      </c>
      <c r="E2919" s="5" t="str">
        <f>VLOOKUP(F2919,'Set up'!$A$2:$C$64,2,FALSE)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up'!$A$2:$C$64,3,FALSE)</f>
        <v>Cash</v>
      </c>
      <c r="J2919" s="5">
        <f>VLOOKUP(F2919,'Set up'!$A$2:$D$64,4,FALSE)</f>
        <v>0</v>
      </c>
      <c r="K2919" s="4">
        <f t="shared" si="862"/>
        <v>45444</v>
      </c>
      <c r="L2919" s="5">
        <f t="shared" si="863"/>
        <v>6</v>
      </c>
      <c r="M2919" s="5">
        <f t="shared" si="864"/>
        <v>2024</v>
      </c>
      <c r="N2919" s="12">
        <v>95</v>
      </c>
      <c r="O2919" s="12"/>
      <c r="P2919" s="6">
        <f t="shared" si="868"/>
        <v>95</v>
      </c>
      <c r="Q2919" s="7">
        <v>4529983.45</v>
      </c>
      <c r="R2919" s="44" t="str">
        <f>VLOOKUP(F2919,'Set up'!$A$2:$E$64,5,FALSE)</f>
        <v>PD Chq</v>
      </c>
    </row>
    <row r="2920" spans="1:21" ht="15" customHeight="1" x14ac:dyDescent="0.35">
      <c r="A2920" s="4">
        <v>45447</v>
      </c>
      <c r="B2920" s="5">
        <f t="shared" si="870"/>
        <v>6</v>
      </c>
      <c r="C2920" s="5">
        <f t="shared" si="871"/>
        <v>2024</v>
      </c>
      <c r="D2920" s="5" t="s">
        <v>2637</v>
      </c>
      <c r="E2920" s="5" t="str">
        <f>VLOOKUP(F2920,'Set up'!$A$2:$C$64,2,FALSE)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up'!$A$2:$C$64,3,FALSE)</f>
        <v>Cash</v>
      </c>
      <c r="J2920" s="5">
        <f>VLOOKUP(F2920,'Set up'!$A$2:$D$64,4,FALSE)</f>
        <v>0</v>
      </c>
      <c r="K2920" s="4">
        <f t="shared" si="862"/>
        <v>45447</v>
      </c>
      <c r="L2920" s="5">
        <f t="shared" si="863"/>
        <v>6</v>
      </c>
      <c r="M2920" s="5">
        <f t="shared" si="864"/>
        <v>2024</v>
      </c>
      <c r="N2920" s="12">
        <v>1650</v>
      </c>
      <c r="O2920" s="6">
        <f t="shared" ref="O2920:O2922" si="873">-N2920</f>
        <v>-1650</v>
      </c>
      <c r="P2920" s="6">
        <f t="shared" si="868"/>
        <v>0</v>
      </c>
      <c r="Q2920" s="7">
        <v>4531725.95</v>
      </c>
      <c r="R2920" s="44" t="str">
        <f>VLOOKUP(F2920,'Set up'!$A$2:$E$64,5,FALSE)</f>
        <v>Cash</v>
      </c>
      <c r="S2920" s="1" t="s">
        <v>2672</v>
      </c>
    </row>
    <row r="2921" spans="1:21" ht="15" customHeight="1" x14ac:dyDescent="0.35">
      <c r="A2921" s="4">
        <v>45447</v>
      </c>
      <c r="B2921" s="5">
        <f t="shared" si="870"/>
        <v>6</v>
      </c>
      <c r="C2921" s="5">
        <f t="shared" si="871"/>
        <v>2024</v>
      </c>
      <c r="D2921" s="5" t="s">
        <v>2637</v>
      </c>
      <c r="E2921" s="5" t="str">
        <f>VLOOKUP(F2921,'Set up'!$A$2:$C$64,2,FALSE)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up'!$A$2:$C$64,3,FALSE)</f>
        <v>Cash</v>
      </c>
      <c r="J2921" s="5">
        <f>VLOOKUP(F2921,'Set up'!$A$2:$D$64,4,FALSE)</f>
        <v>0</v>
      </c>
      <c r="K2921" s="4">
        <f t="shared" si="862"/>
        <v>45447</v>
      </c>
      <c r="L2921" s="5">
        <f t="shared" si="863"/>
        <v>6</v>
      </c>
      <c r="M2921" s="5">
        <f t="shared" si="864"/>
        <v>2024</v>
      </c>
      <c r="N2921" s="12">
        <v>280</v>
      </c>
      <c r="O2921" s="6">
        <f t="shared" si="873"/>
        <v>-280</v>
      </c>
      <c r="P2921" s="6">
        <f t="shared" si="868"/>
        <v>0</v>
      </c>
      <c r="Q2921" s="7">
        <v>4540123.95</v>
      </c>
      <c r="R2921" s="44" t="str">
        <f>VLOOKUP(F2921,'Set up'!$A$2:$E$64,5,FALSE)</f>
        <v>Cash</v>
      </c>
      <c r="S2921" s="1" t="s">
        <v>2672</v>
      </c>
    </row>
    <row r="2922" spans="1:21" ht="15" customHeight="1" x14ac:dyDescent="0.35">
      <c r="A2922" s="4">
        <v>45447</v>
      </c>
      <c r="B2922" s="5">
        <f t="shared" si="870"/>
        <v>6</v>
      </c>
      <c r="C2922" s="5">
        <f t="shared" si="871"/>
        <v>2024</v>
      </c>
      <c r="D2922" s="5" t="s">
        <v>2637</v>
      </c>
      <c r="E2922" s="5" t="str">
        <f>VLOOKUP(F2922,'Set up'!$A$2:$C$64,2,FALSE)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up'!$A$2:$C$64,3,FALSE)</f>
        <v>Cash</v>
      </c>
      <c r="J2922" s="5">
        <f>VLOOKUP(F2922,'Set up'!$A$2:$D$64,4,FALSE)</f>
        <v>0</v>
      </c>
      <c r="K2922" s="4">
        <f t="shared" si="862"/>
        <v>45447</v>
      </c>
      <c r="L2922" s="5">
        <f t="shared" si="863"/>
        <v>6</v>
      </c>
      <c r="M2922" s="5">
        <f t="shared" si="864"/>
        <v>2024</v>
      </c>
      <c r="N2922" s="12">
        <v>160</v>
      </c>
      <c r="O2922" s="6">
        <f t="shared" si="873"/>
        <v>-160</v>
      </c>
      <c r="P2922" s="6">
        <f t="shared" si="868"/>
        <v>0</v>
      </c>
      <c r="Q2922" s="7">
        <v>4541743.95</v>
      </c>
      <c r="R2922" s="44" t="str">
        <f>VLOOKUP(F2922,'Set up'!$A$2:$E$64,5,FALSE)</f>
        <v>Cash</v>
      </c>
      <c r="S2922" s="1" t="s">
        <v>2672</v>
      </c>
    </row>
    <row r="2923" spans="1:21" ht="15" customHeight="1" x14ac:dyDescent="0.35">
      <c r="A2923" s="4">
        <v>45447</v>
      </c>
      <c r="B2923" s="5">
        <f t="shared" si="870"/>
        <v>6</v>
      </c>
      <c r="C2923" s="5">
        <f t="shared" si="871"/>
        <v>2024</v>
      </c>
      <c r="D2923" s="5" t="s">
        <v>2638</v>
      </c>
      <c r="E2923" s="5" t="str">
        <f>VLOOKUP(F2923,'Set up'!$A$2:$C$64,2,FALSE)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up'!$A$2:$C$64,3,FALSE)</f>
        <v>45</v>
      </c>
      <c r="J2923" s="5">
        <f>VLOOKUP(F2923,'Set up'!$A$2:$D$64,4,FALSE)</f>
        <v>45</v>
      </c>
      <c r="K2923" s="4">
        <f t="shared" si="862"/>
        <v>45492</v>
      </c>
      <c r="L2923" s="5">
        <f t="shared" si="863"/>
        <v>7</v>
      </c>
      <c r="M2923" s="5">
        <f t="shared" si="864"/>
        <v>2024</v>
      </c>
      <c r="N2923" s="12">
        <v>1738</v>
      </c>
      <c r="O2923" s="12">
        <f>-1000-738</f>
        <v>-1738</v>
      </c>
      <c r="P2923" s="6">
        <f t="shared" si="868"/>
        <v>0</v>
      </c>
      <c r="Q2923" s="7">
        <v>4543761.95</v>
      </c>
      <c r="R2923" s="44" t="str">
        <f>VLOOKUP(F2923,'Set up'!$A$2:$E$64,5,FALSE)</f>
        <v>PD Chq</v>
      </c>
      <c r="S2923" s="1" t="s">
        <v>2831</v>
      </c>
      <c r="U2923" s="1" t="s">
        <v>3603</v>
      </c>
    </row>
    <row r="2924" spans="1:21" ht="15" customHeight="1" x14ac:dyDescent="0.35">
      <c r="A2924" s="4">
        <v>45447</v>
      </c>
      <c r="B2924" s="5">
        <f t="shared" si="870"/>
        <v>6</v>
      </c>
      <c r="C2924" s="5">
        <f t="shared" si="871"/>
        <v>2024</v>
      </c>
      <c r="D2924" s="5" t="s">
        <v>2638</v>
      </c>
      <c r="E2924" s="5" t="str">
        <f>VLOOKUP(F2924,'Set up'!$A$2:$C$64,2,FALSE)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up'!$A$2:$C$64,3,FALSE)</f>
        <v>45</v>
      </c>
      <c r="J2924" s="5">
        <f>VLOOKUP(F2924,'Set up'!$A$2:$D$64,4,FALSE)</f>
        <v>45</v>
      </c>
      <c r="K2924" s="4">
        <f t="shared" si="862"/>
        <v>45492</v>
      </c>
      <c r="L2924" s="5">
        <f t="shared" si="863"/>
        <v>7</v>
      </c>
      <c r="M2924" s="5">
        <f t="shared" si="864"/>
        <v>2024</v>
      </c>
      <c r="N2924" s="12">
        <v>220</v>
      </c>
      <c r="O2924" s="6">
        <f>-N2924</f>
        <v>-220</v>
      </c>
      <c r="P2924" s="6">
        <f t="shared" si="868"/>
        <v>0</v>
      </c>
      <c r="Q2924" s="7">
        <v>4542638.95</v>
      </c>
      <c r="R2924" s="44" t="str">
        <f>VLOOKUP(F2924,'Set up'!$A$2:$E$64,5,FALSE)</f>
        <v>PD Chq</v>
      </c>
      <c r="S2924" s="1" t="s">
        <v>2832</v>
      </c>
      <c r="U2924" s="1" t="s">
        <v>3603</v>
      </c>
    </row>
    <row r="2925" spans="1:21" ht="15" customHeight="1" x14ac:dyDescent="0.35">
      <c r="A2925" s="4">
        <v>45448</v>
      </c>
      <c r="B2925" s="5">
        <f t="shared" si="870"/>
        <v>6</v>
      </c>
      <c r="C2925" s="5">
        <f t="shared" si="871"/>
        <v>2024</v>
      </c>
      <c r="D2925" s="5" t="s">
        <v>2639</v>
      </c>
      <c r="E2925" s="5" t="str">
        <f>VLOOKUP(F2925,'Set up'!$A$2:$C$64,2,FALSE)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up'!$A$2:$C$64,3,FALSE)</f>
        <v>Cash</v>
      </c>
      <c r="J2925" s="5">
        <f>VLOOKUP(F2925,'Set up'!$A$2:$D$64,4,FALSE)</f>
        <v>0</v>
      </c>
      <c r="K2925" s="4">
        <f t="shared" si="862"/>
        <v>45448</v>
      </c>
      <c r="L2925" s="5">
        <f t="shared" si="863"/>
        <v>6</v>
      </c>
      <c r="M2925" s="5">
        <f t="shared" si="864"/>
        <v>2024</v>
      </c>
      <c r="N2925" s="12">
        <v>283.8</v>
      </c>
      <c r="O2925" s="6">
        <f t="shared" ref="O2925" si="874">-N2925</f>
        <v>-283.8</v>
      </c>
      <c r="P2925" s="6">
        <f t="shared" si="868"/>
        <v>0</v>
      </c>
      <c r="Q2925" s="7">
        <v>4544330.75</v>
      </c>
      <c r="R2925" s="44" t="str">
        <f>VLOOKUP(F2925,'Set up'!$A$2:$E$64,5,FALSE)</f>
        <v>Cash</v>
      </c>
      <c r="S2925" s="1" t="s">
        <v>2673</v>
      </c>
    </row>
    <row r="2926" spans="1:21" ht="15" customHeight="1" x14ac:dyDescent="0.35">
      <c r="A2926" s="4">
        <v>45449</v>
      </c>
      <c r="B2926" s="5">
        <f t="shared" si="870"/>
        <v>6</v>
      </c>
      <c r="C2926" s="5">
        <f t="shared" si="871"/>
        <v>2024</v>
      </c>
      <c r="D2926" s="5" t="s">
        <v>2640</v>
      </c>
      <c r="E2926" s="5" t="str">
        <f>VLOOKUP(F2926,'Set up'!$A$2:$C$64,2,FALSE)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up'!$A$2:$C$64,3,FALSE)</f>
        <v>Cash</v>
      </c>
      <c r="J2926" s="5">
        <f>VLOOKUP(F2926,'Set up'!$A$2:$D$64,4,FALSE)</f>
        <v>0</v>
      </c>
      <c r="K2926" s="4">
        <f t="shared" si="862"/>
        <v>45449</v>
      </c>
      <c r="L2926" s="5">
        <f t="shared" si="863"/>
        <v>6</v>
      </c>
      <c r="M2926" s="5">
        <f t="shared" si="864"/>
        <v>2024</v>
      </c>
      <c r="N2926" s="12">
        <v>625</v>
      </c>
      <c r="O2926" s="6">
        <f>-N2926</f>
        <v>-625</v>
      </c>
      <c r="P2926" s="6">
        <f t="shared" si="868"/>
        <v>0</v>
      </c>
      <c r="Q2926" s="7">
        <v>4545292.95</v>
      </c>
      <c r="R2926" s="44" t="str">
        <f>VLOOKUP(F2926,'Set up'!$A$2:$E$64,5,FALSE)</f>
        <v>Trsf</v>
      </c>
      <c r="S2926" s="1" t="s">
        <v>3171</v>
      </c>
    </row>
    <row r="2927" spans="1:21" ht="15" customHeight="1" x14ac:dyDescent="0.35">
      <c r="A2927" s="4">
        <v>45449</v>
      </c>
      <c r="B2927" s="5">
        <f t="shared" si="870"/>
        <v>6</v>
      </c>
      <c r="C2927" s="5">
        <f t="shared" si="871"/>
        <v>2024</v>
      </c>
      <c r="D2927" s="5" t="s">
        <v>2641</v>
      </c>
      <c r="E2927" s="5" t="str">
        <f>VLOOKUP(F2927,'Set up'!$A$2:$C$64,2,FALSE)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up'!$A$2:$C$64,3,FALSE)</f>
        <v>Cash</v>
      </c>
      <c r="J2927" s="5">
        <f>VLOOKUP(F2927,'Set up'!$A$2:$D$64,4,FALSE)</f>
        <v>0</v>
      </c>
      <c r="K2927" s="4">
        <f t="shared" si="862"/>
        <v>45449</v>
      </c>
      <c r="L2927" s="5">
        <f t="shared" si="863"/>
        <v>6</v>
      </c>
      <c r="M2927" s="5">
        <f t="shared" si="864"/>
        <v>2024</v>
      </c>
      <c r="N2927" s="12">
        <v>16280</v>
      </c>
      <c r="O2927" s="6">
        <f>-N2927</f>
        <v>-16280</v>
      </c>
      <c r="P2927" s="6">
        <f t="shared" si="868"/>
        <v>0</v>
      </c>
      <c r="Q2927" s="7">
        <v>4561231.75</v>
      </c>
      <c r="R2927" s="44" t="str">
        <f>VLOOKUP(F2927,'Set up'!$A$2:$E$64,5,FALSE)</f>
        <v>Trsf</v>
      </c>
      <c r="S2927" s="1" t="s">
        <v>3172</v>
      </c>
    </row>
    <row r="2928" spans="1:21" ht="15" customHeight="1" x14ac:dyDescent="0.35">
      <c r="A2928" s="4">
        <v>45449</v>
      </c>
      <c r="B2928" s="5">
        <f t="shared" si="870"/>
        <v>6</v>
      </c>
      <c r="C2928" s="5">
        <f t="shared" si="871"/>
        <v>2024</v>
      </c>
      <c r="D2928" s="5" t="s">
        <v>2641</v>
      </c>
      <c r="E2928" s="5" t="str">
        <f>VLOOKUP(F2928,'Set up'!$A$2:$C$64,2,FALSE)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up'!$A$2:$C$64,3,FALSE)</f>
        <v>Cash</v>
      </c>
      <c r="J2928" s="5">
        <f>VLOOKUP(F2928,'Set up'!$A$2:$D$64,4,FALSE)</f>
        <v>0</v>
      </c>
      <c r="K2928" s="4">
        <f t="shared" si="862"/>
        <v>45449</v>
      </c>
      <c r="L2928" s="5">
        <f t="shared" si="863"/>
        <v>6</v>
      </c>
      <c r="M2928" s="5">
        <f t="shared" si="864"/>
        <v>2024</v>
      </c>
      <c r="N2928" s="12">
        <v>5220</v>
      </c>
      <c r="O2928" s="12">
        <f>-1597.6-3622.4</f>
        <v>-5220</v>
      </c>
      <c r="P2928" s="6">
        <f t="shared" si="868"/>
        <v>0</v>
      </c>
      <c r="Q2928" s="7">
        <v>4550331.75</v>
      </c>
      <c r="R2928" s="44" t="str">
        <f>VLOOKUP(F2928,'Set up'!$A$2:$E$64,5,FALSE)</f>
        <v>Trsf</v>
      </c>
      <c r="S2928" s="1" t="s">
        <v>3173</v>
      </c>
    </row>
    <row r="2929" spans="1:19" ht="15" customHeight="1" x14ac:dyDescent="0.35">
      <c r="A2929" s="4">
        <v>45449</v>
      </c>
      <c r="B2929" s="5">
        <f t="shared" si="870"/>
        <v>6</v>
      </c>
      <c r="C2929" s="5">
        <f t="shared" si="871"/>
        <v>2024</v>
      </c>
      <c r="D2929" s="5" t="s">
        <v>2641</v>
      </c>
      <c r="E2929" s="5" t="str">
        <f>VLOOKUP(F2929,'Set up'!$A$2:$C$64,2,FALSE)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up'!$A$2:$C$64,3,FALSE)</f>
        <v>Cash</v>
      </c>
      <c r="J2929" s="5">
        <f>VLOOKUP(F2929,'Set up'!$A$2:$D$64,4,FALSE)</f>
        <v>0</v>
      </c>
      <c r="K2929" s="4">
        <f t="shared" si="862"/>
        <v>45449</v>
      </c>
      <c r="L2929" s="5">
        <f t="shared" si="863"/>
        <v>6</v>
      </c>
      <c r="M2929" s="5">
        <f t="shared" si="864"/>
        <v>2024</v>
      </c>
      <c r="N2929" s="12">
        <v>3510</v>
      </c>
      <c r="O2929" s="6">
        <f>-N2929</f>
        <v>-3510</v>
      </c>
      <c r="P2929" s="6">
        <f t="shared" si="868"/>
        <v>0</v>
      </c>
      <c r="Q2929" s="7">
        <v>4548786.75</v>
      </c>
      <c r="R2929" s="44" t="str">
        <f>VLOOKUP(F2929,'Set up'!$A$2:$E$64,5,FALSE)</f>
        <v>Trsf</v>
      </c>
      <c r="S2929" s="1" t="s">
        <v>3174</v>
      </c>
    </row>
    <row r="2930" spans="1:19" ht="15" customHeight="1" x14ac:dyDescent="0.35">
      <c r="A2930" s="4">
        <v>45449</v>
      </c>
      <c r="B2930" s="5">
        <f t="shared" si="870"/>
        <v>6</v>
      </c>
      <c r="C2930" s="5">
        <f t="shared" si="871"/>
        <v>2024</v>
      </c>
      <c r="D2930" s="5" t="s">
        <v>2641</v>
      </c>
      <c r="E2930" s="5" t="str">
        <f>VLOOKUP(F2930,'Set up'!$A$2:$C$64,2,FALSE)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up'!$A$2:$C$64,3,FALSE)</f>
        <v>Cash</v>
      </c>
      <c r="J2930" s="5">
        <f>VLOOKUP(F2930,'Set up'!$A$2:$D$64,4,FALSE)</f>
        <v>0</v>
      </c>
      <c r="K2930" s="4">
        <f t="shared" si="862"/>
        <v>45449</v>
      </c>
      <c r="L2930" s="5">
        <f t="shared" si="863"/>
        <v>6</v>
      </c>
      <c r="M2930" s="5">
        <f t="shared" si="864"/>
        <v>2024</v>
      </c>
      <c r="N2930" s="12">
        <v>570</v>
      </c>
      <c r="O2930" s="6">
        <f>-N2930</f>
        <v>-570</v>
      </c>
      <c r="P2930" s="6">
        <f t="shared" si="868"/>
        <v>0</v>
      </c>
      <c r="Q2930" s="7">
        <v>4545956.75</v>
      </c>
      <c r="R2930" s="44" t="str">
        <f>VLOOKUP(F2930,'Set up'!$A$2:$E$64,5,FALSE)</f>
        <v>Trsf</v>
      </c>
      <c r="S2930" s="1" t="s">
        <v>3175</v>
      </c>
    </row>
    <row r="2931" spans="1:19" ht="15" customHeight="1" x14ac:dyDescent="0.35">
      <c r="A2931" s="4">
        <v>45449</v>
      </c>
      <c r="B2931" s="5">
        <f t="shared" si="870"/>
        <v>6</v>
      </c>
      <c r="C2931" s="5">
        <f t="shared" si="871"/>
        <v>2024</v>
      </c>
      <c r="D2931" s="5" t="s">
        <v>2641</v>
      </c>
      <c r="E2931" s="5" t="str">
        <f>VLOOKUP(F2931,'Set up'!$A$2:$C$64,2,FALSE)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up'!$A$2:$C$64,3,FALSE)</f>
        <v>Cash</v>
      </c>
      <c r="J2931" s="5">
        <f>VLOOKUP(F2931,'Set up'!$A$2:$D$64,4,FALSE)</f>
        <v>0</v>
      </c>
      <c r="K2931" s="4">
        <f t="shared" si="862"/>
        <v>45449</v>
      </c>
      <c r="L2931" s="5">
        <f t="shared" si="863"/>
        <v>6</v>
      </c>
      <c r="M2931" s="5">
        <f t="shared" si="864"/>
        <v>2024</v>
      </c>
      <c r="N2931" s="12">
        <v>220</v>
      </c>
      <c r="O2931" s="6">
        <f>-N2931</f>
        <v>-220</v>
      </c>
      <c r="P2931" s="6">
        <f t="shared" si="868"/>
        <v>0</v>
      </c>
      <c r="Q2931" s="7">
        <v>4545726.75</v>
      </c>
      <c r="R2931" s="44" t="str">
        <f>VLOOKUP(F2931,'Set up'!$A$2:$E$64,5,FALSE)</f>
        <v>Trsf</v>
      </c>
      <c r="S2931" s="1" t="s">
        <v>3176</v>
      </c>
    </row>
    <row r="2932" spans="1:19" ht="15" customHeight="1" x14ac:dyDescent="0.35">
      <c r="A2932" s="4">
        <v>45450</v>
      </c>
      <c r="B2932" s="5">
        <f t="shared" si="870"/>
        <v>6</v>
      </c>
      <c r="C2932" s="5">
        <f t="shared" si="871"/>
        <v>2024</v>
      </c>
      <c r="D2932" s="5" t="s">
        <v>2642</v>
      </c>
      <c r="E2932" s="5" t="str">
        <f>VLOOKUP(F2932,'Set up'!$A$2:$C$64,2,FALSE)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up'!$A$2:$C$64,3,FALSE)</f>
        <v>Cash</v>
      </c>
      <c r="J2932" s="5">
        <f>VLOOKUP(F2932,'Set up'!$A$2:$D$64,4,FALSE)</f>
        <v>0</v>
      </c>
      <c r="K2932" s="4">
        <f t="shared" si="862"/>
        <v>45450</v>
      </c>
      <c r="L2932" s="5">
        <f t="shared" si="863"/>
        <v>6</v>
      </c>
      <c r="M2932" s="5">
        <f t="shared" si="864"/>
        <v>2024</v>
      </c>
      <c r="N2932" s="12">
        <v>1760</v>
      </c>
      <c r="O2932" s="12"/>
      <c r="P2932" s="6">
        <f t="shared" si="868"/>
        <v>1760</v>
      </c>
      <c r="Q2932" s="7">
        <v>4549004.75</v>
      </c>
      <c r="R2932" s="44" t="str">
        <f>VLOOKUP(F2932,'Set up'!$A$2:$E$64,5,FALSE)</f>
        <v>Trsf</v>
      </c>
    </row>
    <row r="2933" spans="1:19" ht="15" customHeight="1" x14ac:dyDescent="0.35">
      <c r="A2933" s="4">
        <v>45450</v>
      </c>
      <c r="B2933" s="5">
        <f t="shared" si="870"/>
        <v>6</v>
      </c>
      <c r="C2933" s="5">
        <f t="shared" si="871"/>
        <v>2024</v>
      </c>
      <c r="D2933" s="5" t="s">
        <v>2642</v>
      </c>
      <c r="E2933" s="5" t="str">
        <f>VLOOKUP(F2933,'Set up'!$A$2:$C$64,2,FALSE)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up'!$A$2:$C$64,3,FALSE)</f>
        <v>Cash</v>
      </c>
      <c r="J2933" s="5">
        <f>VLOOKUP(F2933,'Set up'!$A$2:$D$64,4,FALSE)</f>
        <v>0</v>
      </c>
      <c r="K2933" s="4">
        <f t="shared" si="862"/>
        <v>45450</v>
      </c>
      <c r="L2933" s="5">
        <f t="shared" si="863"/>
        <v>6</v>
      </c>
      <c r="M2933" s="5">
        <f t="shared" si="864"/>
        <v>2024</v>
      </c>
      <c r="N2933" s="12">
        <v>125</v>
      </c>
      <c r="O2933" s="12"/>
      <c r="P2933" s="6">
        <f t="shared" si="868"/>
        <v>125</v>
      </c>
      <c r="Q2933" s="7">
        <v>4547924.75</v>
      </c>
      <c r="R2933" s="44" t="str">
        <f>VLOOKUP(F2933,'Set up'!$A$2:$E$64,5,FALSE)</f>
        <v>Trsf</v>
      </c>
    </row>
    <row r="2934" spans="1:19" ht="15" customHeight="1" x14ac:dyDescent="0.35">
      <c r="A2934" s="4">
        <v>45450</v>
      </c>
      <c r="B2934" s="5">
        <f t="shared" si="870"/>
        <v>6</v>
      </c>
      <c r="C2934" s="5">
        <f t="shared" si="871"/>
        <v>2024</v>
      </c>
      <c r="D2934" s="5" t="s">
        <v>2642</v>
      </c>
      <c r="E2934" s="5" t="str">
        <f>VLOOKUP(F2934,'Set up'!$A$2:$C$64,2,FALSE)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up'!$A$2:$C$64,3,FALSE)</f>
        <v>Cash</v>
      </c>
      <c r="J2934" s="5">
        <f>VLOOKUP(F2934,'Set up'!$A$2:$D$64,4,FALSE)</f>
        <v>0</v>
      </c>
      <c r="K2934" s="4">
        <f t="shared" si="862"/>
        <v>45450</v>
      </c>
      <c r="L2934" s="5">
        <f t="shared" si="863"/>
        <v>6</v>
      </c>
      <c r="M2934" s="5">
        <f t="shared" si="864"/>
        <v>2024</v>
      </c>
      <c r="N2934" s="12">
        <v>110</v>
      </c>
      <c r="O2934" s="12"/>
      <c r="P2934" s="6">
        <f t="shared" si="868"/>
        <v>110</v>
      </c>
      <c r="Q2934" s="7">
        <v>4548004.75</v>
      </c>
      <c r="R2934" s="44" t="str">
        <f>VLOOKUP(F2934,'Set up'!$A$2:$E$64,5,FALSE)</f>
        <v>Trsf</v>
      </c>
    </row>
    <row r="2935" spans="1:19" ht="15" customHeight="1" x14ac:dyDescent="0.35">
      <c r="A2935" s="4">
        <v>45450</v>
      </c>
      <c r="B2935" s="5">
        <f t="shared" si="870"/>
        <v>6</v>
      </c>
      <c r="C2935" s="5">
        <f t="shared" si="871"/>
        <v>2024</v>
      </c>
      <c r="D2935" s="5" t="s">
        <v>2642</v>
      </c>
      <c r="E2935" s="5" t="str">
        <f>VLOOKUP(F2935,'Set up'!$A$2:$C$64,2,FALSE)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up'!$A$2:$C$64,3,FALSE)</f>
        <v>Cash</v>
      </c>
      <c r="J2935" s="5">
        <f>VLOOKUP(F2935,'Set up'!$A$2:$D$64,4,FALSE)</f>
        <v>0</v>
      </c>
      <c r="K2935" s="4">
        <f t="shared" si="862"/>
        <v>45450</v>
      </c>
      <c r="L2935" s="5">
        <f t="shared" si="863"/>
        <v>6</v>
      </c>
      <c r="M2935" s="5">
        <f t="shared" si="864"/>
        <v>2024</v>
      </c>
      <c r="N2935" s="12">
        <v>395</v>
      </c>
      <c r="O2935" s="12"/>
      <c r="P2935" s="6">
        <f t="shared" si="868"/>
        <v>395</v>
      </c>
      <c r="Q2935" s="7">
        <v>4548602.25</v>
      </c>
      <c r="R2935" s="44" t="str">
        <f>VLOOKUP(F2935,'Set up'!$A$2:$E$64,5,FALSE)</f>
        <v>Trsf</v>
      </c>
    </row>
    <row r="2936" spans="1:19" ht="15" customHeight="1" x14ac:dyDescent="0.35">
      <c r="A2936" s="4">
        <v>45451</v>
      </c>
      <c r="B2936" s="5">
        <f t="shared" si="870"/>
        <v>6</v>
      </c>
      <c r="C2936" s="5">
        <f t="shared" si="871"/>
        <v>2024</v>
      </c>
      <c r="D2936" s="5" t="s">
        <v>2643</v>
      </c>
      <c r="E2936" s="5" t="str">
        <f>VLOOKUP(F2936,'Set up'!$A$2:$C$64,2,FALSE)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up'!$A$2:$C$64,3,FALSE)</f>
        <v>30</v>
      </c>
      <c r="J2936" s="5">
        <f>VLOOKUP(F2936,'Set up'!$A$2:$D$64,4,FALSE)</f>
        <v>30</v>
      </c>
      <c r="K2936" s="4">
        <f t="shared" si="862"/>
        <v>45481</v>
      </c>
      <c r="L2936" s="5">
        <f t="shared" si="863"/>
        <v>7</v>
      </c>
      <c r="M2936" s="5">
        <f t="shared" si="864"/>
        <v>2024</v>
      </c>
      <c r="N2936" s="12">
        <v>5280</v>
      </c>
      <c r="O2936" s="6">
        <f t="shared" ref="O2936:O2939" si="875">-N2936</f>
        <v>-5280</v>
      </c>
      <c r="P2936" s="6">
        <f t="shared" si="868"/>
        <v>0</v>
      </c>
      <c r="Q2936" s="7">
        <v>4553967.25</v>
      </c>
      <c r="R2936" s="44" t="str">
        <f>VLOOKUP(F2936,'Set up'!$A$2:$E$64,5,FALSE)</f>
        <v>Chq</v>
      </c>
      <c r="S2936" s="1" t="s">
        <v>3049</v>
      </c>
    </row>
    <row r="2937" spans="1:19" ht="15" customHeight="1" x14ac:dyDescent="0.35">
      <c r="A2937" s="4">
        <v>45451</v>
      </c>
      <c r="B2937" s="5">
        <f t="shared" si="870"/>
        <v>6</v>
      </c>
      <c r="C2937" s="5">
        <f t="shared" si="871"/>
        <v>2024</v>
      </c>
      <c r="D2937" s="5" t="s">
        <v>2643</v>
      </c>
      <c r="E2937" s="5" t="str">
        <f>VLOOKUP(F2937,'Set up'!$A$2:$C$64,2,FALSE)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up'!$A$2:$C$64,3,FALSE)</f>
        <v>30</v>
      </c>
      <c r="J2937" s="5">
        <f>VLOOKUP(F2937,'Set up'!$A$2:$D$64,4,FALSE)</f>
        <v>30</v>
      </c>
      <c r="K2937" s="4">
        <f t="shared" si="862"/>
        <v>45481</v>
      </c>
      <c r="L2937" s="5">
        <f t="shared" si="863"/>
        <v>7</v>
      </c>
      <c r="M2937" s="5">
        <f t="shared" si="864"/>
        <v>2024</v>
      </c>
      <c r="N2937" s="12">
        <v>1263.5999999999999</v>
      </c>
      <c r="O2937" s="6">
        <f t="shared" si="875"/>
        <v>-1263.5999999999999</v>
      </c>
      <c r="P2937" s="6">
        <f t="shared" si="868"/>
        <v>0</v>
      </c>
      <c r="Q2937" s="7">
        <v>4551600.8499999996</v>
      </c>
      <c r="R2937" s="44" t="str">
        <f>VLOOKUP(F2937,'Set up'!$A$2:$E$64,5,FALSE)</f>
        <v>Chq</v>
      </c>
      <c r="S2937" s="1" t="s">
        <v>3049</v>
      </c>
    </row>
    <row r="2938" spans="1:19" ht="15" customHeight="1" x14ac:dyDescent="0.35">
      <c r="A2938" s="4">
        <v>45451</v>
      </c>
      <c r="B2938" s="5">
        <f t="shared" si="870"/>
        <v>6</v>
      </c>
      <c r="C2938" s="5">
        <f t="shared" si="871"/>
        <v>2024</v>
      </c>
      <c r="D2938" s="5" t="s">
        <v>2643</v>
      </c>
      <c r="E2938" s="5" t="str">
        <f>VLOOKUP(F2938,'Set up'!$A$2:$C$64,2,FALSE)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up'!$A$2:$C$64,3,FALSE)</f>
        <v>30</v>
      </c>
      <c r="J2938" s="5">
        <f>VLOOKUP(F2938,'Set up'!$A$2:$D$64,4,FALSE)</f>
        <v>30</v>
      </c>
      <c r="K2938" s="4">
        <f t="shared" si="862"/>
        <v>45481</v>
      </c>
      <c r="L2938" s="5">
        <f t="shared" si="863"/>
        <v>7</v>
      </c>
      <c r="M2938" s="5">
        <f t="shared" si="864"/>
        <v>2024</v>
      </c>
      <c r="N2938" s="12">
        <v>144</v>
      </c>
      <c r="O2938" s="6">
        <f t="shared" si="875"/>
        <v>-144</v>
      </c>
      <c r="P2938" s="6">
        <f t="shared" si="868"/>
        <v>0</v>
      </c>
      <c r="Q2938" s="7">
        <v>4550901.25</v>
      </c>
      <c r="R2938" s="44" t="str">
        <f>VLOOKUP(F2938,'Set up'!$A$2:$E$64,5,FALSE)</f>
        <v>Chq</v>
      </c>
      <c r="S2938" s="1" t="s">
        <v>3049</v>
      </c>
    </row>
    <row r="2939" spans="1:19" ht="15" customHeight="1" x14ac:dyDescent="0.35">
      <c r="A2939" s="4">
        <v>45451</v>
      </c>
      <c r="B2939" s="5">
        <f t="shared" si="870"/>
        <v>6</v>
      </c>
      <c r="C2939" s="5">
        <f t="shared" si="871"/>
        <v>2024</v>
      </c>
      <c r="D2939" s="5" t="s">
        <v>2643</v>
      </c>
      <c r="E2939" s="5" t="str">
        <f>VLOOKUP(F2939,'Set up'!$A$2:$C$64,2,FALSE)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up'!$A$2:$C$64,3,FALSE)</f>
        <v>30</v>
      </c>
      <c r="J2939" s="5">
        <f>VLOOKUP(F2939,'Set up'!$A$2:$D$64,4,FALSE)</f>
        <v>30</v>
      </c>
      <c r="K2939" s="4">
        <f t="shared" si="862"/>
        <v>45481</v>
      </c>
      <c r="L2939" s="5">
        <f t="shared" si="863"/>
        <v>7</v>
      </c>
      <c r="M2939" s="5">
        <f t="shared" si="864"/>
        <v>2024</v>
      </c>
      <c r="N2939" s="12">
        <v>572</v>
      </c>
      <c r="O2939" s="6">
        <f t="shared" si="875"/>
        <v>-572</v>
      </c>
      <c r="P2939" s="6">
        <f t="shared" si="868"/>
        <v>0</v>
      </c>
      <c r="Q2939" s="7">
        <v>4551389.25</v>
      </c>
      <c r="R2939" s="44" t="str">
        <f>VLOOKUP(F2939,'Set up'!$A$2:$E$64,5,FALSE)</f>
        <v>Chq</v>
      </c>
      <c r="S2939" s="1" t="s">
        <v>3049</v>
      </c>
    </row>
    <row r="2940" spans="1:19" ht="15" customHeight="1" x14ac:dyDescent="0.35">
      <c r="A2940" s="4">
        <v>45455</v>
      </c>
      <c r="B2940" s="5">
        <f t="shared" si="870"/>
        <v>6</v>
      </c>
      <c r="C2940" s="5">
        <f t="shared" si="871"/>
        <v>2024</v>
      </c>
      <c r="D2940" s="5" t="s">
        <v>2644</v>
      </c>
      <c r="E2940" s="5" t="str">
        <f>VLOOKUP(F2940,'Set up'!$A$2:$C$64,2,FALSE)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up'!$A$2:$C$64,3,FALSE)</f>
        <v>Cash</v>
      </c>
      <c r="J2940" s="5">
        <f>VLOOKUP(F2940,'Set up'!$A$2:$D$64,4,FALSE)</f>
        <v>0</v>
      </c>
      <c r="K2940" s="4">
        <f t="shared" si="862"/>
        <v>45455</v>
      </c>
      <c r="L2940" s="5">
        <f t="shared" si="863"/>
        <v>6</v>
      </c>
      <c r="M2940" s="5">
        <f t="shared" si="864"/>
        <v>2024</v>
      </c>
      <c r="N2940" s="12">
        <v>5280</v>
      </c>
      <c r="O2940" s="12">
        <f>-2654.3-2625.7</f>
        <v>-5280</v>
      </c>
      <c r="P2940" s="6">
        <f t="shared" si="868"/>
        <v>0</v>
      </c>
      <c r="Q2940" s="7">
        <v>4556517.25</v>
      </c>
      <c r="R2940" s="44" t="str">
        <f>VLOOKUP(F2940,'Set up'!$A$2:$E$64,5,FALSE)</f>
        <v>Trsf</v>
      </c>
      <c r="S2940" s="1" t="s">
        <v>2980</v>
      </c>
    </row>
    <row r="2941" spans="1:19" ht="15" customHeight="1" x14ac:dyDescent="0.35">
      <c r="A2941" s="4">
        <v>45455</v>
      </c>
      <c r="B2941" s="5">
        <f t="shared" si="870"/>
        <v>6</v>
      </c>
      <c r="C2941" s="5">
        <f t="shared" si="871"/>
        <v>2024</v>
      </c>
      <c r="D2941" s="5" t="s">
        <v>2644</v>
      </c>
      <c r="E2941" s="5" t="str">
        <f>VLOOKUP(F2941,'Set up'!$A$2:$C$64,2,FALSE)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up'!$A$2:$C$64,3,FALSE)</f>
        <v>Cash</v>
      </c>
      <c r="J2941" s="5">
        <f>VLOOKUP(F2941,'Set up'!$A$2:$D$64,4,FALSE)</f>
        <v>0</v>
      </c>
      <c r="K2941" s="4">
        <f t="shared" si="862"/>
        <v>45455</v>
      </c>
      <c r="L2941" s="5">
        <f t="shared" si="863"/>
        <v>6</v>
      </c>
      <c r="M2941" s="5">
        <f t="shared" si="864"/>
        <v>2024</v>
      </c>
      <c r="N2941" s="12">
        <v>563.20000000000005</v>
      </c>
      <c r="O2941" s="6">
        <f t="shared" ref="O2941:O2946" si="876">-N2941</f>
        <v>-563.20000000000005</v>
      </c>
      <c r="P2941" s="6">
        <f t="shared" si="868"/>
        <v>0</v>
      </c>
      <c r="Q2941" s="7">
        <v>4551910.45</v>
      </c>
      <c r="R2941" s="44" t="str">
        <f>VLOOKUP(F2941,'Set up'!$A$2:$E$64,5,FALSE)</f>
        <v>Trsf</v>
      </c>
      <c r="S2941" s="1" t="s">
        <v>2981</v>
      </c>
    </row>
    <row r="2942" spans="1:19" ht="15" customHeight="1" x14ac:dyDescent="0.35">
      <c r="A2942" s="4">
        <v>45455</v>
      </c>
      <c r="B2942" s="5">
        <f t="shared" si="870"/>
        <v>6</v>
      </c>
      <c r="C2942" s="5">
        <f t="shared" si="871"/>
        <v>2024</v>
      </c>
      <c r="D2942" s="5" t="s">
        <v>2644</v>
      </c>
      <c r="E2942" s="5" t="str">
        <f>VLOOKUP(F2942,'Set up'!$A$2:$C$64,2,FALSE)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up'!$A$2:$C$64,3,FALSE)</f>
        <v>Cash</v>
      </c>
      <c r="J2942" s="5">
        <f>VLOOKUP(F2942,'Set up'!$A$2:$D$64,4,FALSE)</f>
        <v>0</v>
      </c>
      <c r="K2942" s="4">
        <f t="shared" si="862"/>
        <v>45455</v>
      </c>
      <c r="L2942" s="5">
        <f t="shared" si="863"/>
        <v>6</v>
      </c>
      <c r="M2942" s="5">
        <f t="shared" si="864"/>
        <v>2024</v>
      </c>
      <c r="N2942" s="12">
        <v>160</v>
      </c>
      <c r="O2942" s="6">
        <f t="shared" si="876"/>
        <v>-160</v>
      </c>
      <c r="P2942" s="6">
        <f t="shared" si="868"/>
        <v>0</v>
      </c>
      <c r="Q2942" s="7">
        <v>4551981.25</v>
      </c>
      <c r="R2942" s="44" t="str">
        <f>VLOOKUP(F2942,'Set up'!$A$2:$E$64,5,FALSE)</f>
        <v>Trsf</v>
      </c>
      <c r="S2942" s="1" t="s">
        <v>2982</v>
      </c>
    </row>
    <row r="2943" spans="1:19" ht="15" customHeight="1" x14ac:dyDescent="0.35">
      <c r="A2943" s="4">
        <v>45455</v>
      </c>
      <c r="B2943" s="5">
        <f t="shared" si="870"/>
        <v>6</v>
      </c>
      <c r="C2943" s="5">
        <f t="shared" si="871"/>
        <v>2024</v>
      </c>
      <c r="D2943" s="5" t="s">
        <v>2644</v>
      </c>
      <c r="E2943" s="5" t="str">
        <f>VLOOKUP(F2943,'Set up'!$A$2:$C$64,2,FALSE)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up'!$A$2:$C$64,3,FALSE)</f>
        <v>Cash</v>
      </c>
      <c r="J2943" s="5">
        <f>VLOOKUP(F2943,'Set up'!$A$2:$D$64,4,FALSE)</f>
        <v>0</v>
      </c>
      <c r="K2943" s="4">
        <f t="shared" si="862"/>
        <v>45455</v>
      </c>
      <c r="L2943" s="5">
        <f t="shared" si="863"/>
        <v>6</v>
      </c>
      <c r="M2943" s="5">
        <f t="shared" si="864"/>
        <v>2024</v>
      </c>
      <c r="N2943" s="12">
        <v>170</v>
      </c>
      <c r="O2943" s="6">
        <f t="shared" si="876"/>
        <v>-170</v>
      </c>
      <c r="P2943" s="6">
        <f t="shared" si="868"/>
        <v>0</v>
      </c>
      <c r="Q2943" s="7">
        <v>4552176.25</v>
      </c>
      <c r="R2943" s="44" t="str">
        <f>VLOOKUP(F2943,'Set up'!$A$2:$E$64,5,FALSE)</f>
        <v>Trsf</v>
      </c>
      <c r="S2943" s="1" t="s">
        <v>2983</v>
      </c>
    </row>
    <row r="2944" spans="1:19" ht="15" customHeight="1" x14ac:dyDescent="0.35">
      <c r="A2944" s="4">
        <v>45455</v>
      </c>
      <c r="B2944" s="5">
        <f t="shared" si="870"/>
        <v>6</v>
      </c>
      <c r="C2944" s="5">
        <f t="shared" si="871"/>
        <v>2024</v>
      </c>
      <c r="D2944" s="5" t="s">
        <v>2644</v>
      </c>
      <c r="E2944" s="5" t="str">
        <f>VLOOKUP(F2944,'Set up'!$A$2:$C$64,2,FALSE)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up'!$A$2:$C$64,3,FALSE)</f>
        <v>Cash</v>
      </c>
      <c r="J2944" s="5">
        <f>VLOOKUP(F2944,'Set up'!$A$2:$D$64,4,FALSE)</f>
        <v>0</v>
      </c>
      <c r="K2944" s="4">
        <f t="shared" si="862"/>
        <v>45455</v>
      </c>
      <c r="L2944" s="5">
        <f t="shared" si="863"/>
        <v>6</v>
      </c>
      <c r="M2944" s="5">
        <f t="shared" si="864"/>
        <v>2024</v>
      </c>
      <c r="N2944" s="12">
        <v>190</v>
      </c>
      <c r="O2944" s="6">
        <f t="shared" si="876"/>
        <v>-190</v>
      </c>
      <c r="P2944" s="6">
        <f t="shared" si="868"/>
        <v>0</v>
      </c>
      <c r="Q2944" s="7">
        <v>4555452.25</v>
      </c>
      <c r="R2944" s="44" t="str">
        <f>VLOOKUP(F2944,'Set up'!$A$2:$E$64,5,FALSE)</f>
        <v>Trsf</v>
      </c>
      <c r="S2944" s="1" t="s">
        <v>2984</v>
      </c>
    </row>
    <row r="2945" spans="1:19" ht="15" customHeight="1" x14ac:dyDescent="0.35">
      <c r="A2945" s="4">
        <v>45455</v>
      </c>
      <c r="B2945" s="5">
        <f t="shared" si="870"/>
        <v>6</v>
      </c>
      <c r="C2945" s="5">
        <f t="shared" si="871"/>
        <v>2024</v>
      </c>
      <c r="D2945" s="5" t="s">
        <v>2644</v>
      </c>
      <c r="E2945" s="5" t="str">
        <f>VLOOKUP(F2945,'Set up'!$A$2:$C$64,2,FALSE)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up'!$A$2:$C$64,3,FALSE)</f>
        <v>Cash</v>
      </c>
      <c r="J2945" s="5">
        <f>VLOOKUP(F2945,'Set up'!$A$2:$D$64,4,FALSE)</f>
        <v>0</v>
      </c>
      <c r="K2945" s="4">
        <f t="shared" si="862"/>
        <v>45455</v>
      </c>
      <c r="L2945" s="5">
        <f t="shared" si="863"/>
        <v>6</v>
      </c>
      <c r="M2945" s="5">
        <f t="shared" si="864"/>
        <v>2024</v>
      </c>
      <c r="N2945" s="12">
        <v>360</v>
      </c>
      <c r="O2945" s="6">
        <f t="shared" si="876"/>
        <v>-360</v>
      </c>
      <c r="P2945" s="6">
        <f t="shared" si="868"/>
        <v>0</v>
      </c>
      <c r="Q2945" s="7">
        <v>4557250.25</v>
      </c>
      <c r="R2945" s="44" t="str">
        <f>VLOOKUP(F2945,'Set up'!$A$2:$E$64,5,FALSE)</f>
        <v>Trsf</v>
      </c>
      <c r="S2945" s="1" t="s">
        <v>2985</v>
      </c>
    </row>
    <row r="2946" spans="1:19" ht="15" customHeight="1" x14ac:dyDescent="0.35">
      <c r="A2946" s="4">
        <v>45455</v>
      </c>
      <c r="B2946" s="5">
        <f t="shared" si="870"/>
        <v>6</v>
      </c>
      <c r="C2946" s="5">
        <f t="shared" si="871"/>
        <v>2024</v>
      </c>
      <c r="D2946" s="5" t="s">
        <v>2644</v>
      </c>
      <c r="E2946" s="5" t="str">
        <f>VLOOKUP(F2946,'Set up'!$A$2:$C$64,2,FALSE)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up'!$A$2:$C$64,3,FALSE)</f>
        <v>Cash</v>
      </c>
      <c r="J2946" s="5">
        <f>VLOOKUP(F2946,'Set up'!$A$2:$D$64,4,FALSE)</f>
        <v>0</v>
      </c>
      <c r="K2946" s="4">
        <f t="shared" si="862"/>
        <v>45455</v>
      </c>
      <c r="L2946" s="5">
        <f t="shared" si="863"/>
        <v>6</v>
      </c>
      <c r="M2946" s="5">
        <f t="shared" si="864"/>
        <v>2024</v>
      </c>
      <c r="N2946" s="12">
        <v>420</v>
      </c>
      <c r="O2946" s="6">
        <f t="shared" si="876"/>
        <v>-420</v>
      </c>
      <c r="P2946" s="6">
        <f t="shared" si="868"/>
        <v>0</v>
      </c>
      <c r="Q2946" s="7">
        <v>4557760.25</v>
      </c>
      <c r="R2946" s="44" t="str">
        <f>VLOOKUP(F2946,'Set up'!$A$2:$E$64,5,FALSE)</f>
        <v>Trsf</v>
      </c>
      <c r="S2946" s="1" t="s">
        <v>2986</v>
      </c>
    </row>
    <row r="2947" spans="1:19" ht="15" customHeight="1" x14ac:dyDescent="0.35">
      <c r="A2947" s="4">
        <v>45455</v>
      </c>
      <c r="B2947" s="5">
        <f t="shared" si="870"/>
        <v>6</v>
      </c>
      <c r="C2947" s="5">
        <f t="shared" si="871"/>
        <v>2024</v>
      </c>
      <c r="D2947" s="5" t="s">
        <v>2645</v>
      </c>
      <c r="E2947" s="5" t="str">
        <f>VLOOKUP(F2947,'Set up'!$A$2:$C$64,2,FALSE)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up'!$A$2:$C$64,3,FALSE)</f>
        <v>Cash</v>
      </c>
      <c r="J2947" s="5">
        <f>VLOOKUP(F2947,'Set up'!$A$2:$D$64,4,FALSE)</f>
        <v>0</v>
      </c>
      <c r="K2947" s="4">
        <f t="shared" ref="K2947:K3010" si="877">A2947+J2947</f>
        <v>45455</v>
      </c>
      <c r="L2947" s="5">
        <f t="shared" ref="L2947:L3010" si="878">MONTH(K2947)</f>
        <v>6</v>
      </c>
      <c r="M2947" s="5">
        <f t="shared" ref="M2947:M3010" si="879">YEAR(K2947)</f>
        <v>2024</v>
      </c>
      <c r="N2947" s="12">
        <v>125</v>
      </c>
      <c r="O2947" s="6">
        <f t="shared" ref="O2947:O2957" si="880">-N2947</f>
        <v>-125</v>
      </c>
      <c r="P2947" s="6">
        <f t="shared" si="868"/>
        <v>0</v>
      </c>
      <c r="Q2947" s="7">
        <v>4557902.75</v>
      </c>
      <c r="R2947" s="44" t="str">
        <f>VLOOKUP(F2947,'Set up'!$A$2:$E$64,5,FALSE)</f>
        <v>Trsf</v>
      </c>
      <c r="S2947" s="1" t="s">
        <v>3179</v>
      </c>
    </row>
    <row r="2948" spans="1:19" ht="15" customHeight="1" x14ac:dyDescent="0.35">
      <c r="A2948" s="4">
        <v>45455</v>
      </c>
      <c r="B2948" s="5">
        <f t="shared" si="870"/>
        <v>6</v>
      </c>
      <c r="C2948" s="5">
        <f t="shared" si="871"/>
        <v>2024</v>
      </c>
      <c r="D2948" s="5" t="s">
        <v>2647</v>
      </c>
      <c r="E2948" s="5" t="str">
        <f>VLOOKUP(F2948,'Set up'!$A$2:$C$64,2,FALSE)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up'!$A$2:$C$64,3,FALSE)</f>
        <v>Cash</v>
      </c>
      <c r="J2948" s="5">
        <f>VLOOKUP(F2948,'Set up'!$A$2:$D$64,4,FALSE)</f>
        <v>0</v>
      </c>
      <c r="K2948" s="4">
        <f t="shared" si="877"/>
        <v>45455</v>
      </c>
      <c r="L2948" s="5">
        <f t="shared" si="878"/>
        <v>6</v>
      </c>
      <c r="M2948" s="5">
        <f t="shared" si="879"/>
        <v>2024</v>
      </c>
      <c r="N2948" s="12">
        <v>3256</v>
      </c>
      <c r="O2948" s="6">
        <f t="shared" si="880"/>
        <v>-3256</v>
      </c>
      <c r="P2948" s="6">
        <f t="shared" si="868"/>
        <v>0</v>
      </c>
      <c r="Q2948" s="7">
        <v>4561033.75</v>
      </c>
      <c r="R2948" s="44" t="str">
        <f>VLOOKUP(F2948,'Set up'!$A$2:$E$64,5,FALSE)</f>
        <v>Trsf</v>
      </c>
      <c r="S2948" s="1" t="s">
        <v>3180</v>
      </c>
    </row>
    <row r="2949" spans="1:19" ht="15" customHeight="1" x14ac:dyDescent="0.35">
      <c r="A2949" s="4">
        <v>45455</v>
      </c>
      <c r="B2949" s="5">
        <f t="shared" si="870"/>
        <v>6</v>
      </c>
      <c r="C2949" s="5">
        <f t="shared" si="871"/>
        <v>2024</v>
      </c>
      <c r="D2949" s="5" t="s">
        <v>2647</v>
      </c>
      <c r="E2949" s="5" t="str">
        <f>VLOOKUP(F2949,'Set up'!$A$2:$C$64,2,FALSE)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up'!$A$2:$C$64,3,FALSE)</f>
        <v>Cash</v>
      </c>
      <c r="J2949" s="5">
        <f>VLOOKUP(F2949,'Set up'!$A$2:$D$64,4,FALSE)</f>
        <v>0</v>
      </c>
      <c r="K2949" s="4">
        <f t="shared" si="877"/>
        <v>45455</v>
      </c>
      <c r="L2949" s="5">
        <f t="shared" si="878"/>
        <v>6</v>
      </c>
      <c r="M2949" s="5">
        <f t="shared" si="879"/>
        <v>2024</v>
      </c>
      <c r="N2949" s="12">
        <v>1218</v>
      </c>
      <c r="O2949" s="6">
        <f t="shared" si="880"/>
        <v>-1218</v>
      </c>
      <c r="P2949" s="6">
        <f t="shared" si="868"/>
        <v>0</v>
      </c>
      <c r="Q2949" s="7">
        <v>4570391.75</v>
      </c>
      <c r="R2949" s="44" t="str">
        <f>VLOOKUP(F2949,'Set up'!$A$2:$E$64,5,FALSE)</f>
        <v>Trsf</v>
      </c>
      <c r="S2949" s="1" t="s">
        <v>3181</v>
      </c>
    </row>
    <row r="2950" spans="1:19" ht="15" customHeight="1" x14ac:dyDescent="0.35">
      <c r="A2950" s="4">
        <v>45455</v>
      </c>
      <c r="B2950" s="5">
        <f t="shared" si="870"/>
        <v>6</v>
      </c>
      <c r="C2950" s="5">
        <f t="shared" si="871"/>
        <v>2024</v>
      </c>
      <c r="D2950" s="5" t="s">
        <v>2647</v>
      </c>
      <c r="E2950" s="5" t="str">
        <f>VLOOKUP(F2950,'Set up'!$A$2:$C$64,2,FALSE)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up'!$A$2:$C$64,3,FALSE)</f>
        <v>Cash</v>
      </c>
      <c r="J2950" s="5">
        <f>VLOOKUP(F2950,'Set up'!$A$2:$D$64,4,FALSE)</f>
        <v>0</v>
      </c>
      <c r="K2950" s="4">
        <f t="shared" si="877"/>
        <v>45455</v>
      </c>
      <c r="L2950" s="5">
        <f t="shared" si="878"/>
        <v>6</v>
      </c>
      <c r="M2950" s="5">
        <f t="shared" si="879"/>
        <v>2024</v>
      </c>
      <c r="N2950" s="12">
        <v>702</v>
      </c>
      <c r="O2950" s="6">
        <f t="shared" si="880"/>
        <v>-702</v>
      </c>
      <c r="P2950" s="6">
        <f t="shared" si="868"/>
        <v>0</v>
      </c>
      <c r="Q2950" s="7">
        <v>4573529.75</v>
      </c>
      <c r="R2950" s="44" t="str">
        <f>VLOOKUP(F2950,'Set up'!$A$2:$E$64,5,FALSE)</f>
        <v>Trsf</v>
      </c>
      <c r="S2950" s="1" t="s">
        <v>3178</v>
      </c>
    </row>
    <row r="2951" spans="1:19" ht="15" customHeight="1" x14ac:dyDescent="0.35">
      <c r="A2951" s="4">
        <v>45455</v>
      </c>
      <c r="B2951" s="5">
        <f t="shared" si="870"/>
        <v>6</v>
      </c>
      <c r="C2951" s="5">
        <f t="shared" si="871"/>
        <v>2024</v>
      </c>
      <c r="D2951" s="5" t="s">
        <v>2647</v>
      </c>
      <c r="E2951" s="5" t="str">
        <f>VLOOKUP(F2951,'Set up'!$A$2:$C$64,2,FALSE)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up'!$A$2:$C$64,3,FALSE)</f>
        <v>Cash</v>
      </c>
      <c r="J2951" s="5">
        <f>VLOOKUP(F2951,'Set up'!$A$2:$D$64,4,FALSE)</f>
        <v>0</v>
      </c>
      <c r="K2951" s="4">
        <f t="shared" si="877"/>
        <v>45455</v>
      </c>
      <c r="L2951" s="5">
        <f t="shared" si="878"/>
        <v>6</v>
      </c>
      <c r="M2951" s="5">
        <f t="shared" si="879"/>
        <v>2024</v>
      </c>
      <c r="N2951" s="12">
        <v>1000</v>
      </c>
      <c r="O2951" s="6">
        <f t="shared" si="880"/>
        <v>-1000</v>
      </c>
      <c r="P2951" s="6">
        <f t="shared" si="868"/>
        <v>0</v>
      </c>
      <c r="Q2951" s="7">
        <v>4575699.75</v>
      </c>
      <c r="R2951" s="44" t="str">
        <f>VLOOKUP(F2951,'Set up'!$A$2:$E$64,5,FALSE)</f>
        <v>Trsf</v>
      </c>
      <c r="S2951" s="1" t="s">
        <v>3182</v>
      </c>
    </row>
    <row r="2952" spans="1:19" ht="15" customHeight="1" x14ac:dyDescent="0.35">
      <c r="A2952" s="4">
        <v>45457</v>
      </c>
      <c r="B2952" s="5">
        <f t="shared" si="870"/>
        <v>6</v>
      </c>
      <c r="C2952" s="5">
        <f t="shared" si="871"/>
        <v>2024</v>
      </c>
      <c r="D2952" s="5" t="s">
        <v>2648</v>
      </c>
      <c r="E2952" s="5" t="str">
        <f>VLOOKUP(F2952,'Set up'!$A$2:$C$64,2,FALSE)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up'!$A$2:$C$64,3,FALSE)</f>
        <v>Cash</v>
      </c>
      <c r="J2952" s="5">
        <f>VLOOKUP(F2952,'Set up'!$A$2:$D$64,4,FALSE)</f>
        <v>0</v>
      </c>
      <c r="K2952" s="4">
        <f t="shared" si="877"/>
        <v>45457</v>
      </c>
      <c r="L2952" s="5">
        <f t="shared" si="878"/>
        <v>6</v>
      </c>
      <c r="M2952" s="5">
        <f t="shared" si="879"/>
        <v>2024</v>
      </c>
      <c r="N2952" s="12">
        <v>937.5</v>
      </c>
      <c r="O2952" s="6">
        <f t="shared" si="880"/>
        <v>-937.5</v>
      </c>
      <c r="P2952" s="6">
        <f t="shared" si="868"/>
        <v>0</v>
      </c>
      <c r="Q2952" s="7">
        <v>4576637.25</v>
      </c>
      <c r="R2952" s="44" t="str">
        <f>VLOOKUP(F2952,'Set up'!$A$2:$E$64,5,FALSE)</f>
        <v>Trsf</v>
      </c>
      <c r="S2952" s="1" t="s">
        <v>3177</v>
      </c>
    </row>
    <row r="2953" spans="1:19" ht="15" customHeight="1" x14ac:dyDescent="0.35">
      <c r="A2953" s="4">
        <v>45457</v>
      </c>
      <c r="B2953" s="5">
        <f t="shared" si="870"/>
        <v>6</v>
      </c>
      <c r="C2953" s="5">
        <f t="shared" si="871"/>
        <v>2024</v>
      </c>
      <c r="D2953" s="5" t="s">
        <v>2649</v>
      </c>
      <c r="E2953" s="5" t="str">
        <f>VLOOKUP(F2953,'Set up'!$A$2:$C$64,2,FALSE)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up'!$A$2:$C$64,3,FALSE)</f>
        <v>Cash</v>
      </c>
      <c r="J2953" s="5">
        <f>VLOOKUP(F2953,'Set up'!$A$2:$D$64,4,FALSE)</f>
        <v>0</v>
      </c>
      <c r="K2953" s="4">
        <f t="shared" si="877"/>
        <v>45457</v>
      </c>
      <c r="L2953" s="5">
        <f t="shared" si="878"/>
        <v>6</v>
      </c>
      <c r="M2953" s="5">
        <f t="shared" si="879"/>
        <v>2024</v>
      </c>
      <c r="N2953" s="12">
        <v>24420</v>
      </c>
      <c r="O2953" s="12">
        <f>-14839.1-9580.9</f>
        <v>-24420</v>
      </c>
      <c r="P2953" s="6">
        <f t="shared" si="868"/>
        <v>0</v>
      </c>
      <c r="Q2953" s="7">
        <v>4547130.45</v>
      </c>
      <c r="R2953" s="44" t="str">
        <f>VLOOKUP(F2953,'Set up'!$A$2:$E$64,5,FALSE)</f>
        <v>Trsf</v>
      </c>
      <c r="S2953" s="1" t="s">
        <v>3183</v>
      </c>
    </row>
    <row r="2954" spans="1:19" ht="15" customHeight="1" x14ac:dyDescent="0.35">
      <c r="A2954" s="4">
        <v>45457</v>
      </c>
      <c r="B2954" s="5">
        <f t="shared" si="870"/>
        <v>6</v>
      </c>
      <c r="C2954" s="5">
        <f t="shared" si="871"/>
        <v>2024</v>
      </c>
      <c r="D2954" s="5" t="s">
        <v>2649</v>
      </c>
      <c r="E2954" s="5" t="str">
        <f>VLOOKUP(F2954,'Set up'!$A$2:$C$64,2,FALSE)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up'!$A$2:$C$64,3,FALSE)</f>
        <v>Cash</v>
      </c>
      <c r="J2954" s="5">
        <f>VLOOKUP(F2954,'Set up'!$A$2:$D$64,4,FALSE)</f>
        <v>0</v>
      </c>
      <c r="K2954" s="4">
        <f t="shared" si="877"/>
        <v>45457</v>
      </c>
      <c r="L2954" s="5">
        <f t="shared" si="878"/>
        <v>6</v>
      </c>
      <c r="M2954" s="5">
        <f t="shared" si="879"/>
        <v>2024</v>
      </c>
      <c r="N2954" s="12">
        <v>7830</v>
      </c>
      <c r="O2954" s="6">
        <f t="shared" si="880"/>
        <v>-7830</v>
      </c>
      <c r="P2954" s="6">
        <f t="shared" si="868"/>
        <v>0</v>
      </c>
      <c r="Q2954" s="7">
        <v>4532665.45</v>
      </c>
      <c r="R2954" s="44" t="str">
        <f>VLOOKUP(F2954,'Set up'!$A$2:$E$64,5,FALSE)</f>
        <v>Trsf</v>
      </c>
      <c r="S2954" s="1" t="s">
        <v>3184</v>
      </c>
    </row>
    <row r="2955" spans="1:19" ht="15" customHeight="1" x14ac:dyDescent="0.35">
      <c r="A2955" s="4">
        <v>45457</v>
      </c>
      <c r="B2955" s="5">
        <f t="shared" si="870"/>
        <v>6</v>
      </c>
      <c r="C2955" s="5">
        <f t="shared" si="871"/>
        <v>2024</v>
      </c>
      <c r="D2955" s="5" t="s">
        <v>2649</v>
      </c>
      <c r="E2955" s="5" t="str">
        <f>VLOOKUP(F2955,'Set up'!$A$2:$C$64,2,FALSE)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up'!$A$2:$C$64,3,FALSE)</f>
        <v>Cash</v>
      </c>
      <c r="J2955" s="5">
        <f>VLOOKUP(F2955,'Set up'!$A$2:$D$64,4,FALSE)</f>
        <v>0</v>
      </c>
      <c r="K2955" s="4">
        <f t="shared" si="877"/>
        <v>45457</v>
      </c>
      <c r="L2955" s="5">
        <f t="shared" si="878"/>
        <v>6</v>
      </c>
      <c r="M2955" s="5">
        <f t="shared" si="879"/>
        <v>2024</v>
      </c>
      <c r="N2955" s="12">
        <v>4680</v>
      </c>
      <c r="O2955" s="6">
        <f t="shared" si="880"/>
        <v>-4680</v>
      </c>
      <c r="P2955" s="6">
        <f t="shared" si="868"/>
        <v>0</v>
      </c>
      <c r="Q2955" s="7">
        <v>4531840.45</v>
      </c>
      <c r="R2955" s="44" t="str">
        <f>VLOOKUP(F2955,'Set up'!$A$2:$E$64,5,FALSE)</f>
        <v>Trsf</v>
      </c>
      <c r="S2955" s="1" t="s">
        <v>3184</v>
      </c>
    </row>
    <row r="2956" spans="1:19" ht="15" customHeight="1" x14ac:dyDescent="0.35">
      <c r="A2956" s="4">
        <v>45457</v>
      </c>
      <c r="B2956" s="5">
        <f t="shared" si="870"/>
        <v>6</v>
      </c>
      <c r="C2956" s="5">
        <f t="shared" si="871"/>
        <v>2024</v>
      </c>
      <c r="D2956" s="5" t="s">
        <v>2649</v>
      </c>
      <c r="E2956" s="5" t="str">
        <f>VLOOKUP(F2956,'Set up'!$A$2:$C$64,2,FALSE)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up'!$A$2:$C$64,3,FALSE)</f>
        <v>Cash</v>
      </c>
      <c r="J2956" s="5">
        <f>VLOOKUP(F2956,'Set up'!$A$2:$D$64,4,FALSE)</f>
        <v>0</v>
      </c>
      <c r="K2956" s="4">
        <f t="shared" si="877"/>
        <v>45457</v>
      </c>
      <c r="L2956" s="5">
        <f t="shared" si="878"/>
        <v>6</v>
      </c>
      <c r="M2956" s="5">
        <f t="shared" si="879"/>
        <v>2024</v>
      </c>
      <c r="N2956" s="12">
        <v>760</v>
      </c>
      <c r="O2956" s="6">
        <f t="shared" si="880"/>
        <v>-760</v>
      </c>
      <c r="P2956" s="6">
        <f t="shared" si="868"/>
        <v>0</v>
      </c>
      <c r="Q2956" s="7">
        <v>4528097.95</v>
      </c>
      <c r="R2956" s="44" t="str">
        <f>VLOOKUP(F2956,'Set up'!$A$2:$E$64,5,FALSE)</f>
        <v>Trsf</v>
      </c>
      <c r="S2956" s="1" t="s">
        <v>3185</v>
      </c>
    </row>
    <row r="2957" spans="1:19" ht="15" customHeight="1" x14ac:dyDescent="0.35">
      <c r="A2957" s="4">
        <v>45457</v>
      </c>
      <c r="B2957" s="5">
        <f t="shared" si="870"/>
        <v>6</v>
      </c>
      <c r="C2957" s="5">
        <f t="shared" si="871"/>
        <v>2024</v>
      </c>
      <c r="D2957" s="5" t="s">
        <v>2649</v>
      </c>
      <c r="E2957" s="5" t="str">
        <f>VLOOKUP(F2957,'Set up'!$A$2:$C$64,2,FALSE)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up'!$A$2:$C$64,3,FALSE)</f>
        <v>Cash</v>
      </c>
      <c r="J2957" s="5">
        <f>VLOOKUP(F2957,'Set up'!$A$2:$D$64,4,FALSE)</f>
        <v>0</v>
      </c>
      <c r="K2957" s="4">
        <f t="shared" si="877"/>
        <v>45457</v>
      </c>
      <c r="L2957" s="5">
        <f t="shared" si="878"/>
        <v>6</v>
      </c>
      <c r="M2957" s="5">
        <f t="shared" si="879"/>
        <v>2024</v>
      </c>
      <c r="N2957" s="12">
        <v>3000</v>
      </c>
      <c r="O2957" s="6">
        <f t="shared" si="880"/>
        <v>-3000</v>
      </c>
      <c r="P2957" s="6">
        <f t="shared" si="868"/>
        <v>0</v>
      </c>
      <c r="Q2957" s="7">
        <v>4531433.45</v>
      </c>
      <c r="R2957" s="44" t="str">
        <f>VLOOKUP(F2957,'Set up'!$A$2:$E$64,5,FALSE)</f>
        <v>Trsf</v>
      </c>
      <c r="S2957" s="1" t="s">
        <v>3185</v>
      </c>
    </row>
    <row r="2958" spans="1:19" ht="15" customHeight="1" x14ac:dyDescent="0.35">
      <c r="A2958" s="4">
        <v>45463</v>
      </c>
      <c r="B2958" s="5">
        <f t="shared" si="870"/>
        <v>6</v>
      </c>
      <c r="C2958" s="5">
        <f t="shared" si="871"/>
        <v>2024</v>
      </c>
      <c r="D2958" s="5" t="s">
        <v>2650</v>
      </c>
      <c r="E2958" s="5" t="str">
        <f>VLOOKUP(F2958,'Set up'!$A$2:$C$64,2,FALSE)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up'!$A$2:$C$64,3,FALSE)</f>
        <v>Cash</v>
      </c>
      <c r="J2958" s="5">
        <f>VLOOKUP(F2958,'Set up'!$A$2:$D$64,4,FALSE)</f>
        <v>0</v>
      </c>
      <c r="K2958" s="4">
        <f t="shared" si="877"/>
        <v>45463</v>
      </c>
      <c r="L2958" s="5">
        <f t="shared" si="878"/>
        <v>6</v>
      </c>
      <c r="M2958" s="5">
        <f t="shared" si="879"/>
        <v>2024</v>
      </c>
      <c r="N2958" s="12">
        <v>10800</v>
      </c>
      <c r="O2958" s="6">
        <f t="shared" ref="O2958:O2964" si="881">-N2958</f>
        <v>-10800</v>
      </c>
      <c r="P2958" s="6">
        <f t="shared" si="868"/>
        <v>0</v>
      </c>
      <c r="Q2958" s="7">
        <v>4540848.45</v>
      </c>
      <c r="R2958" s="44" t="str">
        <f>VLOOKUP(F2958,'Set up'!$A$2:$E$64,5,FALSE)</f>
        <v>Cash</v>
      </c>
      <c r="S2958" s="1" t="s">
        <v>2730</v>
      </c>
    </row>
    <row r="2959" spans="1:19" ht="15" customHeight="1" x14ac:dyDescent="0.35">
      <c r="A2959" s="4">
        <v>45463</v>
      </c>
      <c r="B2959" s="5">
        <f t="shared" si="870"/>
        <v>6</v>
      </c>
      <c r="C2959" s="5">
        <f t="shared" si="871"/>
        <v>2024</v>
      </c>
      <c r="D2959" s="5" t="s">
        <v>2650</v>
      </c>
      <c r="E2959" s="5" t="str">
        <f>VLOOKUP(F2959,'Set up'!$A$2:$C$64,2,FALSE)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up'!$A$2:$C$64,3,FALSE)</f>
        <v>Cash</v>
      </c>
      <c r="J2959" s="5">
        <f>VLOOKUP(F2959,'Set up'!$A$2:$D$64,4,FALSE)</f>
        <v>0</v>
      </c>
      <c r="K2959" s="4">
        <f t="shared" si="877"/>
        <v>45463</v>
      </c>
      <c r="L2959" s="5">
        <f t="shared" si="878"/>
        <v>6</v>
      </c>
      <c r="M2959" s="5">
        <f t="shared" si="879"/>
        <v>2024</v>
      </c>
      <c r="N2959" s="12">
        <v>900</v>
      </c>
      <c r="O2959" s="6">
        <f t="shared" si="881"/>
        <v>-900</v>
      </c>
      <c r="P2959" s="6">
        <f t="shared" si="868"/>
        <v>0</v>
      </c>
      <c r="Q2959" s="7">
        <v>4531475.95</v>
      </c>
      <c r="R2959" s="44" t="str">
        <f>VLOOKUP(F2959,'Set up'!$A$2:$E$64,5,FALSE)</f>
        <v>Cash</v>
      </c>
      <c r="S2959" s="1" t="s">
        <v>2730</v>
      </c>
    </row>
    <row r="2960" spans="1:19" ht="15" customHeight="1" x14ac:dyDescent="0.35">
      <c r="A2960" s="4">
        <v>45463</v>
      </c>
      <c r="B2960" s="5">
        <f t="shared" si="870"/>
        <v>6</v>
      </c>
      <c r="C2960" s="5">
        <f t="shared" si="871"/>
        <v>2024</v>
      </c>
      <c r="D2960" s="5" t="s">
        <v>2650</v>
      </c>
      <c r="E2960" s="5" t="str">
        <f>VLOOKUP(F2960,'Set up'!$A$2:$C$64,2,FALSE)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up'!$A$2:$C$64,3,FALSE)</f>
        <v>Cash</v>
      </c>
      <c r="J2960" s="5">
        <f>VLOOKUP(F2960,'Set up'!$A$2:$D$64,4,FALSE)</f>
        <v>0</v>
      </c>
      <c r="K2960" s="4">
        <f t="shared" si="877"/>
        <v>45463</v>
      </c>
      <c r="L2960" s="5">
        <f t="shared" si="878"/>
        <v>6</v>
      </c>
      <c r="M2960" s="5">
        <f t="shared" si="879"/>
        <v>2024</v>
      </c>
      <c r="N2960" s="12">
        <v>900</v>
      </c>
      <c r="O2960" s="6">
        <f t="shared" si="881"/>
        <v>-900</v>
      </c>
      <c r="P2960" s="6">
        <f t="shared" si="868"/>
        <v>0</v>
      </c>
      <c r="Q2960" s="7">
        <v>4553767.95</v>
      </c>
      <c r="R2960" s="44" t="str">
        <f>VLOOKUP(F2960,'Set up'!$A$2:$E$64,5,FALSE)</f>
        <v>Cash</v>
      </c>
      <c r="S2960" s="1" t="s">
        <v>2730</v>
      </c>
    </row>
    <row r="2961" spans="1:19" ht="15" customHeight="1" x14ac:dyDescent="0.35">
      <c r="A2961" s="4">
        <v>45463</v>
      </c>
      <c r="B2961" s="5">
        <f t="shared" si="870"/>
        <v>6</v>
      </c>
      <c r="C2961" s="5">
        <f t="shared" si="871"/>
        <v>2024</v>
      </c>
      <c r="D2961" s="5" t="s">
        <v>2650</v>
      </c>
      <c r="E2961" s="5" t="str">
        <f>VLOOKUP(F2961,'Set up'!$A$2:$C$64,2,FALSE)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up'!$A$2:$C$64,3,FALSE)</f>
        <v>Cash</v>
      </c>
      <c r="J2961" s="5">
        <f>VLOOKUP(F2961,'Set up'!$A$2:$D$64,4,FALSE)</f>
        <v>0</v>
      </c>
      <c r="K2961" s="4">
        <f t="shared" si="877"/>
        <v>45463</v>
      </c>
      <c r="L2961" s="5">
        <f t="shared" si="878"/>
        <v>6</v>
      </c>
      <c r="M2961" s="5">
        <f t="shared" si="879"/>
        <v>2024</v>
      </c>
      <c r="N2961" s="12">
        <v>110</v>
      </c>
      <c r="O2961" s="6">
        <f t="shared" si="881"/>
        <v>-110</v>
      </c>
      <c r="P2961" s="6">
        <f t="shared" si="868"/>
        <v>0</v>
      </c>
      <c r="Q2961" s="7">
        <v>4545521.95</v>
      </c>
      <c r="R2961" s="44" t="str">
        <f>VLOOKUP(F2961,'Set up'!$A$2:$E$64,5,FALSE)</f>
        <v>Cash</v>
      </c>
      <c r="S2961" s="1" t="s">
        <v>2730</v>
      </c>
    </row>
    <row r="2962" spans="1:19" ht="15" customHeight="1" x14ac:dyDescent="0.35">
      <c r="A2962" s="4">
        <v>45463</v>
      </c>
      <c r="B2962" s="5">
        <f t="shared" si="870"/>
        <v>6</v>
      </c>
      <c r="C2962" s="5">
        <f t="shared" si="871"/>
        <v>2024</v>
      </c>
      <c r="D2962" s="5" t="s">
        <v>2650</v>
      </c>
      <c r="E2962" s="5" t="str">
        <f>VLOOKUP(F2962,'Set up'!$A$2:$C$64,2,FALSE)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up'!$A$2:$C$64,3,FALSE)</f>
        <v>Cash</v>
      </c>
      <c r="J2962" s="5">
        <f>VLOOKUP(F2962,'Set up'!$A$2:$D$64,4,FALSE)</f>
        <v>0</v>
      </c>
      <c r="K2962" s="4">
        <f t="shared" si="877"/>
        <v>45463</v>
      </c>
      <c r="L2962" s="5">
        <f t="shared" si="878"/>
        <v>6</v>
      </c>
      <c r="M2962" s="5">
        <f t="shared" si="879"/>
        <v>2024</v>
      </c>
      <c r="N2962" s="12">
        <v>90</v>
      </c>
      <c r="O2962" s="6">
        <f t="shared" si="881"/>
        <v>-90</v>
      </c>
      <c r="P2962" s="6">
        <f t="shared" si="868"/>
        <v>0</v>
      </c>
      <c r="Q2962" s="7">
        <v>4544921.95</v>
      </c>
      <c r="R2962" s="44" t="str">
        <f>VLOOKUP(F2962,'Set up'!$A$2:$E$64,5,FALSE)</f>
        <v>Cash</v>
      </c>
      <c r="S2962" s="1" t="s">
        <v>2730</v>
      </c>
    </row>
    <row r="2963" spans="1:19" ht="15" customHeight="1" x14ac:dyDescent="0.35">
      <c r="A2963" s="4">
        <v>45463</v>
      </c>
      <c r="B2963" s="5">
        <f t="shared" si="870"/>
        <v>6</v>
      </c>
      <c r="C2963" s="5">
        <f t="shared" si="871"/>
        <v>2024</v>
      </c>
      <c r="D2963" s="5" t="s">
        <v>2650</v>
      </c>
      <c r="E2963" s="5" t="str">
        <f>VLOOKUP(F2963,'Set up'!$A$2:$C$64,2,FALSE)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up'!$A$2:$C$64,3,FALSE)</f>
        <v>Cash</v>
      </c>
      <c r="J2963" s="5">
        <f>VLOOKUP(F2963,'Set up'!$A$2:$D$64,4,FALSE)</f>
        <v>0</v>
      </c>
      <c r="K2963" s="4">
        <f t="shared" si="877"/>
        <v>45463</v>
      </c>
      <c r="L2963" s="5">
        <f t="shared" si="878"/>
        <v>6</v>
      </c>
      <c r="M2963" s="5">
        <f t="shared" si="879"/>
        <v>2024</v>
      </c>
      <c r="N2963" s="12">
        <v>48</v>
      </c>
      <c r="O2963" s="6">
        <f t="shared" si="881"/>
        <v>-48</v>
      </c>
      <c r="P2963" s="6">
        <f t="shared" si="868"/>
        <v>0</v>
      </c>
      <c r="Q2963" s="7">
        <v>4543466.95</v>
      </c>
      <c r="R2963" s="44" t="str">
        <f>VLOOKUP(F2963,'Set up'!$A$2:$E$64,5,FALSE)</f>
        <v>Cash</v>
      </c>
      <c r="S2963" s="1" t="s">
        <v>2730</v>
      </c>
    </row>
    <row r="2964" spans="1:19" ht="15" customHeight="1" x14ac:dyDescent="0.35">
      <c r="A2964" s="4">
        <v>45463</v>
      </c>
      <c r="B2964" s="5">
        <f t="shared" si="870"/>
        <v>6</v>
      </c>
      <c r="C2964" s="5">
        <f t="shared" si="871"/>
        <v>2024</v>
      </c>
      <c r="D2964" s="5" t="s">
        <v>2650</v>
      </c>
      <c r="E2964" s="5" t="str">
        <f>VLOOKUP(F2964,'Set up'!$A$2:$C$64,2,FALSE)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up'!$A$2:$C$64,3,FALSE)</f>
        <v>Cash</v>
      </c>
      <c r="J2964" s="5">
        <f>VLOOKUP(F2964,'Set up'!$A$2:$D$64,4,FALSE)</f>
        <v>0</v>
      </c>
      <c r="K2964" s="4">
        <f t="shared" si="877"/>
        <v>45463</v>
      </c>
      <c r="L2964" s="5">
        <f t="shared" si="878"/>
        <v>6</v>
      </c>
      <c r="M2964" s="5">
        <f t="shared" si="879"/>
        <v>2024</v>
      </c>
      <c r="N2964" s="12">
        <v>48</v>
      </c>
      <c r="O2964" s="6">
        <f t="shared" si="881"/>
        <v>-48</v>
      </c>
      <c r="P2964" s="6">
        <f t="shared" si="868"/>
        <v>0</v>
      </c>
      <c r="Q2964" s="7">
        <v>4544474.95</v>
      </c>
      <c r="R2964" s="44" t="str">
        <f>VLOOKUP(F2964,'Set up'!$A$2:$E$64,5,FALSE)</f>
        <v>Cash</v>
      </c>
      <c r="S2964" s="1" t="s">
        <v>2730</v>
      </c>
    </row>
    <row r="2965" spans="1:19" ht="15" customHeight="1" x14ac:dyDescent="0.35">
      <c r="A2965" s="4">
        <v>45464</v>
      </c>
      <c r="B2965" s="5">
        <f t="shared" si="870"/>
        <v>6</v>
      </c>
      <c r="C2965" s="5">
        <f t="shared" si="871"/>
        <v>2024</v>
      </c>
      <c r="D2965" s="5" t="s">
        <v>2654</v>
      </c>
      <c r="E2965" s="5" t="str">
        <f>VLOOKUP(F2965,'Set up'!$A$2:$C$64,2,FALSE)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up'!$A$2:$C$64,3,FALSE)</f>
        <v>Cash</v>
      </c>
      <c r="J2965" s="5">
        <f>VLOOKUP(F2965,'Set up'!$A$2:$D$64,4,FALSE)</f>
        <v>0</v>
      </c>
      <c r="K2965" s="4">
        <f t="shared" si="877"/>
        <v>45464</v>
      </c>
      <c r="L2965" s="5">
        <f t="shared" si="878"/>
        <v>6</v>
      </c>
      <c r="M2965" s="5">
        <f t="shared" si="879"/>
        <v>2024</v>
      </c>
      <c r="N2965" s="12">
        <v>1760</v>
      </c>
      <c r="O2965" s="6">
        <f t="shared" ref="O2965:O2968" si="882">-N2965</f>
        <v>-1760</v>
      </c>
      <c r="P2965" s="6">
        <f t="shared" ref="P2965:P3028" si="883">SUM(N2965+O2965)</f>
        <v>0</v>
      </c>
      <c r="Q2965" s="7">
        <v>4549903.95</v>
      </c>
      <c r="R2965" s="44" t="str">
        <f>VLOOKUP(F2965,'Set up'!$A$2:$E$64,5,FALSE)</f>
        <v>Cash</v>
      </c>
      <c r="S2965" s="1" t="s">
        <v>2670</v>
      </c>
    </row>
    <row r="2966" spans="1:19" ht="15" customHeight="1" x14ac:dyDescent="0.35">
      <c r="A2966" s="4">
        <v>45464</v>
      </c>
      <c r="B2966" s="5">
        <f t="shared" si="870"/>
        <v>6</v>
      </c>
      <c r="C2966" s="5">
        <f t="shared" si="871"/>
        <v>2024</v>
      </c>
      <c r="D2966" s="5" t="s">
        <v>2654</v>
      </c>
      <c r="E2966" s="5" t="str">
        <f>VLOOKUP(F2966,'Set up'!$A$2:$C$64,2,FALSE)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up'!$A$2:$C$64,3,FALSE)</f>
        <v>Cash</v>
      </c>
      <c r="J2966" s="5">
        <f>VLOOKUP(F2966,'Set up'!$A$2:$D$64,4,FALSE)</f>
        <v>0</v>
      </c>
      <c r="K2966" s="4">
        <f t="shared" si="877"/>
        <v>45464</v>
      </c>
      <c r="L2966" s="5">
        <f t="shared" si="878"/>
        <v>6</v>
      </c>
      <c r="M2966" s="5">
        <f t="shared" si="879"/>
        <v>2024</v>
      </c>
      <c r="N2966" s="12">
        <v>95</v>
      </c>
      <c r="O2966" s="6">
        <f t="shared" si="882"/>
        <v>-95</v>
      </c>
      <c r="P2966" s="6">
        <f t="shared" si="883"/>
        <v>0</v>
      </c>
      <c r="Q2966" s="7">
        <v>4545451.75</v>
      </c>
      <c r="R2966" s="44" t="str">
        <f>VLOOKUP(F2966,'Set up'!$A$2:$E$64,5,FALSE)</f>
        <v>Cash</v>
      </c>
      <c r="S2966" s="1" t="s">
        <v>2670</v>
      </c>
    </row>
    <row r="2967" spans="1:19" ht="15" customHeight="1" x14ac:dyDescent="0.35">
      <c r="A2967" s="4">
        <v>45464</v>
      </c>
      <c r="B2967" s="5">
        <f t="shared" si="870"/>
        <v>6</v>
      </c>
      <c r="C2967" s="5">
        <f t="shared" si="871"/>
        <v>2024</v>
      </c>
      <c r="D2967" s="5" t="s">
        <v>2654</v>
      </c>
      <c r="E2967" s="5" t="str">
        <f>VLOOKUP(F2967,'Set up'!$A$2:$C$64,2,FALSE)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up'!$A$2:$C$64,3,FALSE)</f>
        <v>Cash</v>
      </c>
      <c r="J2967" s="5">
        <f>VLOOKUP(F2967,'Set up'!$A$2:$D$64,4,FALSE)</f>
        <v>0</v>
      </c>
      <c r="K2967" s="4">
        <f t="shared" si="877"/>
        <v>45464</v>
      </c>
      <c r="L2967" s="5">
        <f t="shared" si="878"/>
        <v>6</v>
      </c>
      <c r="M2967" s="5">
        <f t="shared" si="879"/>
        <v>2024</v>
      </c>
      <c r="N2967" s="12">
        <v>312.5</v>
      </c>
      <c r="O2967" s="6">
        <f t="shared" si="882"/>
        <v>-312.5</v>
      </c>
      <c r="P2967" s="6">
        <f t="shared" si="883"/>
        <v>0</v>
      </c>
      <c r="Q2967" s="7">
        <v>4545644.25</v>
      </c>
      <c r="R2967" s="44" t="str">
        <f>VLOOKUP(F2967,'Set up'!$A$2:$E$64,5,FALSE)</f>
        <v>Cash</v>
      </c>
      <c r="S2967" s="1" t="s">
        <v>2670</v>
      </c>
    </row>
    <row r="2968" spans="1:19" ht="15" customHeight="1" x14ac:dyDescent="0.35">
      <c r="A2968" s="4">
        <v>45464</v>
      </c>
      <c r="B2968" s="5">
        <f t="shared" si="870"/>
        <v>6</v>
      </c>
      <c r="C2968" s="5">
        <f t="shared" si="871"/>
        <v>2024</v>
      </c>
      <c r="D2968" s="5" t="s">
        <v>2654</v>
      </c>
      <c r="E2968" s="5" t="str">
        <f>VLOOKUP(F2968,'Set up'!$A$2:$C$64,2,FALSE)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up'!$A$2:$C$64,3,FALSE)</f>
        <v>Cash</v>
      </c>
      <c r="J2968" s="5">
        <f>VLOOKUP(F2968,'Set up'!$A$2:$D$64,4,FALSE)</f>
        <v>0</v>
      </c>
      <c r="K2968" s="4">
        <f t="shared" si="877"/>
        <v>45464</v>
      </c>
      <c r="L2968" s="5">
        <f t="shared" si="878"/>
        <v>6</v>
      </c>
      <c r="M2968" s="5">
        <f t="shared" si="879"/>
        <v>2024</v>
      </c>
      <c r="N2968" s="12">
        <v>225</v>
      </c>
      <c r="O2968" s="6">
        <f t="shared" si="882"/>
        <v>-225</v>
      </c>
      <c r="P2968" s="6">
        <f t="shared" si="883"/>
        <v>0</v>
      </c>
      <c r="Q2968" s="7">
        <v>4546069.3499999996</v>
      </c>
      <c r="R2968" s="44" t="str">
        <f>VLOOKUP(F2968,'Set up'!$A$2:$E$64,5,FALSE)</f>
        <v>Cash</v>
      </c>
      <c r="S2968" s="1" t="s">
        <v>2670</v>
      </c>
    </row>
    <row r="2969" spans="1:19" ht="15" customHeight="1" x14ac:dyDescent="0.35">
      <c r="A2969" s="4">
        <v>45465</v>
      </c>
      <c r="B2969" s="5">
        <f t="shared" si="870"/>
        <v>6</v>
      </c>
      <c r="C2969" s="5">
        <f t="shared" si="871"/>
        <v>2024</v>
      </c>
      <c r="D2969" s="5" t="s">
        <v>2657</v>
      </c>
      <c r="E2969" s="5" t="str">
        <f>VLOOKUP(F2969,'Set up'!$A$2:$C$64,2,FALSE)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up'!$A$2:$C$64,3,FALSE)</f>
        <v>Cash</v>
      </c>
      <c r="J2969" s="5">
        <f>VLOOKUP(F2969,'Set up'!$A$2:$D$64,4,FALSE)</f>
        <v>0</v>
      </c>
      <c r="K2969" s="4">
        <f t="shared" si="877"/>
        <v>45465</v>
      </c>
      <c r="L2969" s="5">
        <f t="shared" si="878"/>
        <v>6</v>
      </c>
      <c r="M2969" s="5">
        <f t="shared" si="879"/>
        <v>2024</v>
      </c>
      <c r="N2969" s="12">
        <v>1760</v>
      </c>
      <c r="O2969" s="12"/>
      <c r="P2969" s="6">
        <f t="shared" si="883"/>
        <v>1760</v>
      </c>
      <c r="Q2969" s="7">
        <v>4547266.75</v>
      </c>
      <c r="R2969" s="44" t="str">
        <f>VLOOKUP(F2969,'Set up'!$A$2:$E$64,5,FALSE)</f>
        <v>Trsf</v>
      </c>
    </row>
    <row r="2970" spans="1:19" ht="15" customHeight="1" x14ac:dyDescent="0.35">
      <c r="A2970" s="4">
        <v>45465</v>
      </c>
      <c r="B2970" s="5">
        <f t="shared" si="870"/>
        <v>6</v>
      </c>
      <c r="C2970" s="5">
        <f t="shared" si="871"/>
        <v>2024</v>
      </c>
      <c r="D2970" s="5" t="s">
        <v>2657</v>
      </c>
      <c r="E2970" s="5" t="str">
        <f>VLOOKUP(F2970,'Set up'!$A$2:$C$64,2,FALSE)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up'!$A$2:$C$64,3,FALSE)</f>
        <v>Cash</v>
      </c>
      <c r="J2970" s="5">
        <f>VLOOKUP(F2970,'Set up'!$A$2:$D$64,4,FALSE)</f>
        <v>0</v>
      </c>
      <c r="K2970" s="4">
        <f t="shared" si="877"/>
        <v>45465</v>
      </c>
      <c r="L2970" s="5">
        <f t="shared" si="878"/>
        <v>6</v>
      </c>
      <c r="M2970" s="5">
        <f t="shared" si="879"/>
        <v>2024</v>
      </c>
      <c r="N2970" s="12">
        <v>405</v>
      </c>
      <c r="O2970" s="12"/>
      <c r="P2970" s="6">
        <f t="shared" si="883"/>
        <v>405</v>
      </c>
      <c r="Q2970" s="7">
        <v>4545966.95</v>
      </c>
      <c r="R2970" s="44" t="str">
        <f>VLOOKUP(F2970,'Set up'!$A$2:$E$64,5,FALSE)</f>
        <v>Trsf</v>
      </c>
    </row>
    <row r="2971" spans="1:19" ht="15" customHeight="1" x14ac:dyDescent="0.35">
      <c r="A2971" s="4">
        <v>45465</v>
      </c>
      <c r="B2971" s="5">
        <f t="shared" si="870"/>
        <v>6</v>
      </c>
      <c r="C2971" s="5">
        <f t="shared" si="871"/>
        <v>2024</v>
      </c>
      <c r="D2971" s="5" t="s">
        <v>2657</v>
      </c>
      <c r="E2971" s="5" t="str">
        <f>VLOOKUP(F2971,'Set up'!$A$2:$C$64,2,FALSE)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up'!$A$2:$C$64,3,FALSE)</f>
        <v>Cash</v>
      </c>
      <c r="J2971" s="5">
        <f>VLOOKUP(F2971,'Set up'!$A$2:$D$64,4,FALSE)</f>
        <v>0</v>
      </c>
      <c r="K2971" s="4">
        <f t="shared" si="877"/>
        <v>45465</v>
      </c>
      <c r="L2971" s="5">
        <f t="shared" si="878"/>
        <v>6</v>
      </c>
      <c r="M2971" s="5">
        <f t="shared" si="879"/>
        <v>2024</v>
      </c>
      <c r="N2971" s="12">
        <v>187.5</v>
      </c>
      <c r="O2971" s="12"/>
      <c r="P2971" s="6">
        <f t="shared" si="883"/>
        <v>187.5</v>
      </c>
      <c r="Q2971" s="7">
        <v>4552712.25</v>
      </c>
      <c r="R2971" s="44" t="str">
        <f>VLOOKUP(F2971,'Set up'!$A$2:$E$64,5,FALSE)</f>
        <v>Trsf</v>
      </c>
    </row>
    <row r="2972" spans="1:19" ht="15" customHeight="1" x14ac:dyDescent="0.35">
      <c r="A2972" s="4">
        <v>45465</v>
      </c>
      <c r="B2972" s="5">
        <f t="shared" si="870"/>
        <v>6</v>
      </c>
      <c r="C2972" s="5">
        <f t="shared" si="871"/>
        <v>2024</v>
      </c>
      <c r="D2972" s="5" t="s">
        <v>2657</v>
      </c>
      <c r="E2972" s="5" t="str">
        <f>VLOOKUP(F2972,'Set up'!$A$2:$C$64,2,FALSE)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up'!$A$2:$C$64,3,FALSE)</f>
        <v>Cash</v>
      </c>
      <c r="J2972" s="5">
        <f>VLOOKUP(F2972,'Set up'!$A$2:$D$64,4,FALSE)</f>
        <v>0</v>
      </c>
      <c r="K2972" s="4">
        <f t="shared" si="877"/>
        <v>45465</v>
      </c>
      <c r="L2972" s="5">
        <f t="shared" si="878"/>
        <v>6</v>
      </c>
      <c r="M2972" s="5">
        <f t="shared" si="879"/>
        <v>2024</v>
      </c>
      <c r="N2972" s="12">
        <v>110</v>
      </c>
      <c r="O2972" s="12"/>
      <c r="P2972" s="6">
        <f t="shared" si="883"/>
        <v>110</v>
      </c>
      <c r="Q2972" s="7">
        <v>4548330.95</v>
      </c>
      <c r="R2972" s="44" t="str">
        <f>VLOOKUP(F2972,'Set up'!$A$2:$E$64,5,FALSE)</f>
        <v>Trsf</v>
      </c>
    </row>
    <row r="2973" spans="1:19" ht="15" customHeight="1" x14ac:dyDescent="0.35">
      <c r="A2973" s="4">
        <v>45467</v>
      </c>
      <c r="B2973" s="5">
        <f t="shared" si="870"/>
        <v>6</v>
      </c>
      <c r="C2973" s="5">
        <f t="shared" si="871"/>
        <v>2024</v>
      </c>
      <c r="D2973" s="5" t="s">
        <v>2658</v>
      </c>
      <c r="E2973" s="5" t="str">
        <f>VLOOKUP(F2973,'Set up'!$A$2:$C$64,2,FALSE)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up'!$A$2:$C$64,3,FALSE)</f>
        <v>120</v>
      </c>
      <c r="J2973" s="5">
        <f>VLOOKUP(F2973,'Set up'!$A$2:$D$64,4,FALSE)</f>
        <v>120</v>
      </c>
      <c r="K2973" s="4">
        <f t="shared" si="877"/>
        <v>45587</v>
      </c>
      <c r="L2973" s="5">
        <f t="shared" si="878"/>
        <v>10</v>
      </c>
      <c r="M2973" s="5">
        <f t="shared" si="879"/>
        <v>2024</v>
      </c>
      <c r="N2973" s="12">
        <v>13024</v>
      </c>
      <c r="O2973" s="6">
        <f t="shared" ref="O2973:O2980" si="884">-N2973</f>
        <v>-13024</v>
      </c>
      <c r="P2973" s="6">
        <f t="shared" si="883"/>
        <v>0</v>
      </c>
      <c r="Q2973" s="7">
        <v>4561339.95</v>
      </c>
      <c r="R2973" s="44" t="str">
        <f>VLOOKUP(F2973,'Set up'!$A$2:$E$64,5,FALSE)</f>
        <v>Trsf</v>
      </c>
      <c r="S2973" s="1" t="s">
        <v>3147</v>
      </c>
    </row>
    <row r="2974" spans="1:19" ht="15" customHeight="1" x14ac:dyDescent="0.35">
      <c r="A2974" s="4">
        <v>45467</v>
      </c>
      <c r="B2974" s="5">
        <f t="shared" ref="B2974:B2994" si="885">MONTH(A2974)</f>
        <v>6</v>
      </c>
      <c r="C2974" s="5">
        <f t="shared" ref="C2974:C2994" si="886">YEAR(A2974)</f>
        <v>2024</v>
      </c>
      <c r="D2974" s="5" t="s">
        <v>2658</v>
      </c>
      <c r="E2974" s="5" t="str">
        <f>VLOOKUP(F2974,'Set up'!$A$2:$C$64,2,FALSE)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up'!$A$2:$C$64,3,FALSE)</f>
        <v>120</v>
      </c>
      <c r="J2974" s="5">
        <f>VLOOKUP(F2974,'Set up'!$A$2:$D$64,4,FALSE)</f>
        <v>120</v>
      </c>
      <c r="K2974" s="4">
        <f t="shared" si="877"/>
        <v>45587</v>
      </c>
      <c r="L2974" s="5">
        <f t="shared" si="878"/>
        <v>10</v>
      </c>
      <c r="M2974" s="5">
        <f t="shared" si="879"/>
        <v>2024</v>
      </c>
      <c r="N2974" s="12">
        <v>2146</v>
      </c>
      <c r="O2974" s="6">
        <f t="shared" si="884"/>
        <v>-2146</v>
      </c>
      <c r="P2974" s="6">
        <f t="shared" si="883"/>
        <v>0</v>
      </c>
      <c r="Q2974" s="7">
        <v>4550593.25</v>
      </c>
      <c r="R2974" s="44" t="str">
        <f>VLOOKUP(F2974,'Set up'!$A$2:$E$64,5,FALSE)</f>
        <v>Trsf</v>
      </c>
      <c r="S2974" s="1" t="s">
        <v>3147</v>
      </c>
    </row>
    <row r="2975" spans="1:19" ht="15" customHeight="1" x14ac:dyDescent="0.35">
      <c r="A2975" s="4">
        <v>45467</v>
      </c>
      <c r="B2975" s="5">
        <f t="shared" si="885"/>
        <v>6</v>
      </c>
      <c r="C2975" s="5">
        <f t="shared" si="886"/>
        <v>2024</v>
      </c>
      <c r="D2975" s="5" t="s">
        <v>2658</v>
      </c>
      <c r="E2975" s="5" t="str">
        <f>VLOOKUP(F2975,'Set up'!$A$2:$C$64,2,FALSE)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up'!$A$2:$C$64,3,FALSE)</f>
        <v>120</v>
      </c>
      <c r="J2975" s="5">
        <f>VLOOKUP(F2975,'Set up'!$A$2:$D$64,4,FALSE)</f>
        <v>120</v>
      </c>
      <c r="K2975" s="4">
        <f t="shared" si="877"/>
        <v>45587</v>
      </c>
      <c r="L2975" s="5">
        <f t="shared" si="878"/>
        <v>10</v>
      </c>
      <c r="M2975" s="5">
        <f t="shared" si="879"/>
        <v>2024</v>
      </c>
      <c r="N2975" s="12">
        <v>575</v>
      </c>
      <c r="O2975" s="6">
        <f t="shared" si="884"/>
        <v>-575</v>
      </c>
      <c r="P2975" s="6">
        <f t="shared" si="883"/>
        <v>0</v>
      </c>
      <c r="Q2975" s="7">
        <v>4549574.75</v>
      </c>
      <c r="R2975" s="44" t="str">
        <f>VLOOKUP(F2975,'Set up'!$A$2:$E$64,5,FALSE)</f>
        <v>Trsf</v>
      </c>
      <c r="S2975" s="1" t="s">
        <v>3147</v>
      </c>
    </row>
    <row r="2976" spans="1:19" ht="15" customHeight="1" x14ac:dyDescent="0.35">
      <c r="A2976" s="4">
        <v>45467</v>
      </c>
      <c r="B2976" s="5">
        <f t="shared" si="885"/>
        <v>6</v>
      </c>
      <c r="C2976" s="5">
        <f t="shared" si="886"/>
        <v>2024</v>
      </c>
      <c r="D2976" s="5" t="s">
        <v>2658</v>
      </c>
      <c r="E2976" s="5" t="str">
        <f>VLOOKUP(F2976,'Set up'!$A$2:$C$64,2,FALSE)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up'!$A$2:$C$64,3,FALSE)</f>
        <v>120</v>
      </c>
      <c r="J2976" s="5">
        <f>VLOOKUP(F2976,'Set up'!$A$2:$D$64,4,FALSE)</f>
        <v>120</v>
      </c>
      <c r="K2976" s="4">
        <f t="shared" si="877"/>
        <v>45587</v>
      </c>
      <c r="L2976" s="5">
        <f t="shared" si="878"/>
        <v>10</v>
      </c>
      <c r="M2976" s="5">
        <f t="shared" si="879"/>
        <v>2024</v>
      </c>
      <c r="N2976" s="12">
        <v>880</v>
      </c>
      <c r="O2976" s="6">
        <f t="shared" si="884"/>
        <v>-880</v>
      </c>
      <c r="P2976" s="6">
        <f t="shared" si="883"/>
        <v>0</v>
      </c>
      <c r="Q2976" s="7">
        <v>4554693.25</v>
      </c>
      <c r="R2976" s="44" t="str">
        <f>VLOOKUP(F2976,'Set up'!$A$2:$E$64,5,FALSE)</f>
        <v>Trsf</v>
      </c>
      <c r="S2976" s="1" t="s">
        <v>3147</v>
      </c>
    </row>
    <row r="2977" spans="1:19" ht="15" customHeight="1" x14ac:dyDescent="0.35">
      <c r="A2977" s="4">
        <v>45468</v>
      </c>
      <c r="B2977" s="5">
        <f t="shared" si="885"/>
        <v>6</v>
      </c>
      <c r="C2977" s="5">
        <f t="shared" si="886"/>
        <v>2024</v>
      </c>
      <c r="D2977" s="5" t="s">
        <v>2659</v>
      </c>
      <c r="E2977" s="5" t="str">
        <f>VLOOKUP(F2977,'Set up'!$A$2:$C$64,2,FALSE)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up'!$A$2:$C$64,3,FALSE)</f>
        <v>60</v>
      </c>
      <c r="J2977" s="5">
        <f>VLOOKUP(F2977,'Set up'!$A$2:$D$64,4,FALSE)</f>
        <v>60</v>
      </c>
      <c r="K2977" s="4">
        <f t="shared" si="877"/>
        <v>45528</v>
      </c>
      <c r="L2977" s="5">
        <f t="shared" si="878"/>
        <v>8</v>
      </c>
      <c r="M2977" s="5">
        <f t="shared" si="879"/>
        <v>2024</v>
      </c>
      <c r="N2977" s="12">
        <v>3256</v>
      </c>
      <c r="O2977" s="6">
        <f t="shared" si="884"/>
        <v>-3256</v>
      </c>
      <c r="P2977" s="6">
        <f t="shared" si="883"/>
        <v>0</v>
      </c>
      <c r="Q2977" s="7">
        <v>4555363.25</v>
      </c>
      <c r="R2977" s="44" t="str">
        <f>VLOOKUP(F2977,'Set up'!$A$2:$E$64,5,FALSE)</f>
        <v>Chq</v>
      </c>
      <c r="S2977" s="1" t="s">
        <v>3327</v>
      </c>
    </row>
    <row r="2978" spans="1:19" ht="15" customHeight="1" x14ac:dyDescent="0.35">
      <c r="A2978" s="4">
        <v>45468</v>
      </c>
      <c r="B2978" s="5">
        <f t="shared" si="885"/>
        <v>6</v>
      </c>
      <c r="C2978" s="5">
        <f t="shared" si="886"/>
        <v>2024</v>
      </c>
      <c r="D2978" s="5" t="s">
        <v>2659</v>
      </c>
      <c r="E2978" s="5" t="str">
        <f>VLOOKUP(F2978,'Set up'!$A$2:$C$64,2,FALSE)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up'!$A$2:$C$64,3,FALSE)</f>
        <v>60</v>
      </c>
      <c r="J2978" s="5">
        <f>VLOOKUP(F2978,'Set up'!$A$2:$D$64,4,FALSE)</f>
        <v>60</v>
      </c>
      <c r="K2978" s="4">
        <f t="shared" si="877"/>
        <v>45528</v>
      </c>
      <c r="L2978" s="5">
        <f t="shared" si="878"/>
        <v>8</v>
      </c>
      <c r="M2978" s="5">
        <f t="shared" si="879"/>
        <v>2024</v>
      </c>
      <c r="N2978" s="12">
        <v>939.6</v>
      </c>
      <c r="O2978" s="6">
        <f t="shared" si="884"/>
        <v>-939.6</v>
      </c>
      <c r="P2978" s="6">
        <f t="shared" si="883"/>
        <v>0</v>
      </c>
      <c r="Q2978" s="7">
        <v>4551976.8499999996</v>
      </c>
      <c r="R2978" s="44" t="str">
        <f>VLOOKUP(F2978,'Set up'!$A$2:$E$64,5,FALSE)</f>
        <v>Chq</v>
      </c>
      <c r="S2978" s="1" t="s">
        <v>3327</v>
      </c>
    </row>
    <row r="2979" spans="1:19" ht="15" customHeight="1" x14ac:dyDescent="0.35">
      <c r="A2979" s="4">
        <v>45468</v>
      </c>
      <c r="B2979" s="5">
        <f t="shared" si="885"/>
        <v>6</v>
      </c>
      <c r="C2979" s="5">
        <f t="shared" si="886"/>
        <v>2024</v>
      </c>
      <c r="D2979" s="5" t="s">
        <v>2659</v>
      </c>
      <c r="E2979" s="5" t="str">
        <f>VLOOKUP(F2979,'Set up'!$A$2:$C$64,2,FALSE)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up'!$A$2:$C$64,3,FALSE)</f>
        <v>60</v>
      </c>
      <c r="J2979" s="5">
        <f>VLOOKUP(F2979,'Set up'!$A$2:$D$64,4,FALSE)</f>
        <v>60</v>
      </c>
      <c r="K2979" s="4">
        <f t="shared" si="877"/>
        <v>45528</v>
      </c>
      <c r="L2979" s="5">
        <f t="shared" si="878"/>
        <v>8</v>
      </c>
      <c r="M2979" s="5">
        <f t="shared" si="879"/>
        <v>2024</v>
      </c>
      <c r="N2979" s="12">
        <v>626.4</v>
      </c>
      <c r="O2979" s="6">
        <f t="shared" si="884"/>
        <v>-626.4</v>
      </c>
      <c r="P2979" s="6">
        <f t="shared" si="883"/>
        <v>0</v>
      </c>
      <c r="Q2979" s="7">
        <v>4551959.6500000004</v>
      </c>
      <c r="R2979" s="44" t="str">
        <f>VLOOKUP(F2979,'Set up'!$A$2:$E$64,5,FALSE)</f>
        <v>Chq</v>
      </c>
      <c r="S2979" s="1" t="s">
        <v>3327</v>
      </c>
    </row>
    <row r="2980" spans="1:19" ht="15" customHeight="1" x14ac:dyDescent="0.35">
      <c r="A2980" s="4">
        <v>45468</v>
      </c>
      <c r="B2980" s="5">
        <f t="shared" si="885"/>
        <v>6</v>
      </c>
      <c r="C2980" s="5">
        <f t="shared" si="886"/>
        <v>2024</v>
      </c>
      <c r="D2980" s="5" t="s">
        <v>2659</v>
      </c>
      <c r="E2980" s="5" t="str">
        <f>VLOOKUP(F2980,'Set up'!$A$2:$C$64,2,FALSE)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up'!$A$2:$C$64,3,FALSE)</f>
        <v>60</v>
      </c>
      <c r="J2980" s="5">
        <f>VLOOKUP(F2980,'Set up'!$A$2:$D$64,4,FALSE)</f>
        <v>60</v>
      </c>
      <c r="K2980" s="4">
        <f t="shared" si="877"/>
        <v>45528</v>
      </c>
      <c r="L2980" s="5">
        <f t="shared" si="878"/>
        <v>8</v>
      </c>
      <c r="M2980" s="5">
        <f t="shared" si="879"/>
        <v>2024</v>
      </c>
      <c r="N2980" s="12">
        <v>220</v>
      </c>
      <c r="O2980" s="6">
        <f t="shared" si="884"/>
        <v>-220</v>
      </c>
      <c r="P2980" s="6">
        <f t="shared" si="883"/>
        <v>0</v>
      </c>
      <c r="Q2980" s="7">
        <v>4551842.25</v>
      </c>
      <c r="R2980" s="44" t="str">
        <f>VLOOKUP(F2980,'Set up'!$A$2:$E$64,5,FALSE)</f>
        <v>Chq</v>
      </c>
      <c r="S2980" s="1" t="s">
        <v>3327</v>
      </c>
    </row>
    <row r="2981" spans="1:19" ht="15" customHeight="1" x14ac:dyDescent="0.35">
      <c r="A2981" s="4">
        <v>45469</v>
      </c>
      <c r="B2981" s="5">
        <f t="shared" si="885"/>
        <v>6</v>
      </c>
      <c r="C2981" s="5">
        <f t="shared" si="886"/>
        <v>2024</v>
      </c>
      <c r="D2981" s="5" t="s">
        <v>2660</v>
      </c>
      <c r="E2981" s="5" t="str">
        <f>VLOOKUP(F2981,'Set up'!$A$2:$C$64,2,FALSE)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up'!$A$2:$C$64,3,FALSE)</f>
        <v>120</v>
      </c>
      <c r="J2981" s="5">
        <f>VLOOKUP(F2981,'Set up'!$A$2:$D$64,4,FALSE)</f>
        <v>120</v>
      </c>
      <c r="K2981" s="4">
        <f t="shared" si="877"/>
        <v>45589</v>
      </c>
      <c r="L2981" s="5">
        <f t="shared" si="878"/>
        <v>10</v>
      </c>
      <c r="M2981" s="5">
        <f t="shared" si="879"/>
        <v>2024</v>
      </c>
      <c r="N2981" s="12">
        <v>523.6</v>
      </c>
      <c r="O2981" s="6">
        <f t="shared" ref="O2981:O2983" si="887">-N2981</f>
        <v>-523.6</v>
      </c>
      <c r="P2981" s="6">
        <f t="shared" si="883"/>
        <v>0</v>
      </c>
      <c r="Q2981" s="7">
        <v>4552504.8499999996</v>
      </c>
      <c r="R2981" s="44" t="str">
        <f>VLOOKUP(F2981,'Set up'!$A$2:$E$64,5,FALSE)</f>
        <v>Trsf</v>
      </c>
      <c r="S2981" s="1" t="s">
        <v>3147</v>
      </c>
    </row>
    <row r="2982" spans="1:19" ht="15" customHeight="1" x14ac:dyDescent="0.35">
      <c r="A2982" s="4">
        <v>45469</v>
      </c>
      <c r="B2982" s="5">
        <f t="shared" si="885"/>
        <v>6</v>
      </c>
      <c r="C2982" s="5">
        <f t="shared" si="886"/>
        <v>2024</v>
      </c>
      <c r="D2982" s="5" t="s">
        <v>2660</v>
      </c>
      <c r="E2982" s="5" t="str">
        <f>VLOOKUP(F2982,'Set up'!$A$2:$C$64,2,FALSE)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up'!$A$2:$C$64,3,FALSE)</f>
        <v>120</v>
      </c>
      <c r="J2982" s="5">
        <f>VLOOKUP(F2982,'Set up'!$A$2:$D$64,4,FALSE)</f>
        <v>120</v>
      </c>
      <c r="K2982" s="4">
        <f t="shared" si="877"/>
        <v>45589</v>
      </c>
      <c r="L2982" s="5">
        <f t="shared" si="878"/>
        <v>10</v>
      </c>
      <c r="M2982" s="5">
        <f t="shared" si="879"/>
        <v>2024</v>
      </c>
      <c r="N2982" s="12">
        <v>360</v>
      </c>
      <c r="O2982" s="6">
        <f t="shared" si="887"/>
        <v>-360</v>
      </c>
      <c r="P2982" s="6">
        <f t="shared" si="883"/>
        <v>0</v>
      </c>
      <c r="Q2982" s="7">
        <v>4552803.75</v>
      </c>
      <c r="R2982" s="44" t="str">
        <f>VLOOKUP(F2982,'Set up'!$A$2:$E$64,5,FALSE)</f>
        <v>Trsf</v>
      </c>
      <c r="S2982" s="1" t="s">
        <v>3147</v>
      </c>
    </row>
    <row r="2983" spans="1:19" ht="15" customHeight="1" x14ac:dyDescent="0.35">
      <c r="A2983" s="4">
        <v>45469</v>
      </c>
      <c r="B2983" s="5">
        <f t="shared" si="885"/>
        <v>6</v>
      </c>
      <c r="C2983" s="5">
        <f t="shared" si="886"/>
        <v>2024</v>
      </c>
      <c r="D2983" s="5" t="s">
        <v>2660</v>
      </c>
      <c r="E2983" s="5" t="str">
        <f>VLOOKUP(F2983,'Set up'!$A$2:$C$64,2,FALSE)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up'!$A$2:$C$64,3,FALSE)</f>
        <v>120</v>
      </c>
      <c r="J2983" s="5">
        <f>VLOOKUP(F2983,'Set up'!$A$2:$D$64,4,FALSE)</f>
        <v>120</v>
      </c>
      <c r="K2983" s="4">
        <f t="shared" si="877"/>
        <v>45589</v>
      </c>
      <c r="L2983" s="5">
        <f t="shared" si="878"/>
        <v>10</v>
      </c>
      <c r="M2983" s="5">
        <f t="shared" si="879"/>
        <v>2024</v>
      </c>
      <c r="N2983" s="12">
        <v>260</v>
      </c>
      <c r="O2983" s="6">
        <f t="shared" si="887"/>
        <v>-260</v>
      </c>
      <c r="P2983" s="6">
        <f t="shared" si="883"/>
        <v>0</v>
      </c>
      <c r="Q2983" s="7">
        <v>4566918.25</v>
      </c>
      <c r="R2983" s="44" t="str">
        <f>VLOOKUP(F2983,'Set up'!$A$2:$E$64,5,FALSE)</f>
        <v>Trsf</v>
      </c>
      <c r="S2983" s="1" t="s">
        <v>3147</v>
      </c>
    </row>
    <row r="2984" spans="1:19" ht="15" customHeight="1" x14ac:dyDescent="0.35">
      <c r="A2984" s="4">
        <v>45470</v>
      </c>
      <c r="B2984" s="5">
        <f t="shared" si="885"/>
        <v>6</v>
      </c>
      <c r="C2984" s="5">
        <f t="shared" si="886"/>
        <v>2024</v>
      </c>
      <c r="D2984" s="5" t="s">
        <v>2662</v>
      </c>
      <c r="E2984" s="5" t="str">
        <f>VLOOKUP(F2984,'Set up'!$A$2:$C$64,2,FALSE)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up'!$A$2:$C$64,3,FALSE)</f>
        <v>Cash</v>
      </c>
      <c r="J2984" s="5">
        <f>VLOOKUP(F2984,'Set up'!$A$2:$D$64,4,FALSE)</f>
        <v>0</v>
      </c>
      <c r="K2984" s="4">
        <f t="shared" si="877"/>
        <v>45470</v>
      </c>
      <c r="L2984" s="5">
        <f t="shared" si="878"/>
        <v>6</v>
      </c>
      <c r="M2984" s="5">
        <f t="shared" si="879"/>
        <v>2024</v>
      </c>
      <c r="N2984" s="12">
        <v>337.5</v>
      </c>
      <c r="O2984" s="6">
        <f t="shared" ref="O2984:O2988" si="888">-N2984</f>
        <v>-337.5</v>
      </c>
      <c r="P2984" s="6">
        <f t="shared" si="883"/>
        <v>0</v>
      </c>
      <c r="Q2984" s="7">
        <v>4560881.75</v>
      </c>
      <c r="R2984" s="44" t="str">
        <f>VLOOKUP(F2984,'Set up'!$A$2:$E$64,5,FALSE)</f>
        <v>Cash</v>
      </c>
      <c r="S2984" s="1" t="s">
        <v>2732</v>
      </c>
    </row>
    <row r="2985" spans="1:19" ht="15" customHeight="1" x14ac:dyDescent="0.35">
      <c r="A2985" s="4">
        <v>45470</v>
      </c>
      <c r="B2985" s="5">
        <f t="shared" si="885"/>
        <v>6</v>
      </c>
      <c r="C2985" s="5">
        <f t="shared" si="886"/>
        <v>2024</v>
      </c>
      <c r="D2985" s="5" t="s">
        <v>2662</v>
      </c>
      <c r="E2985" s="5" t="str">
        <f>VLOOKUP(F2985,'Set up'!$A$2:$C$64,2,FALSE)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up'!$A$2:$C$64,3,FALSE)</f>
        <v>Cash</v>
      </c>
      <c r="J2985" s="5">
        <f>VLOOKUP(F2985,'Set up'!$A$2:$D$64,4,FALSE)</f>
        <v>0</v>
      </c>
      <c r="K2985" s="4">
        <f t="shared" si="877"/>
        <v>45470</v>
      </c>
      <c r="L2985" s="5">
        <f t="shared" si="878"/>
        <v>6</v>
      </c>
      <c r="M2985" s="5">
        <f t="shared" si="879"/>
        <v>2024</v>
      </c>
      <c r="N2985" s="12">
        <v>255</v>
      </c>
      <c r="O2985" s="6">
        <f t="shared" si="888"/>
        <v>-255</v>
      </c>
      <c r="P2985" s="6">
        <f t="shared" si="883"/>
        <v>0</v>
      </c>
      <c r="Q2985" s="7">
        <v>4559233.25</v>
      </c>
      <c r="R2985" s="44" t="str">
        <f>VLOOKUP(F2985,'Set up'!$A$2:$E$64,5,FALSE)</f>
        <v>Cash</v>
      </c>
      <c r="S2985" s="1" t="s">
        <v>2732</v>
      </c>
    </row>
    <row r="2986" spans="1:19" ht="15" customHeight="1" x14ac:dyDescent="0.35">
      <c r="A2986" s="4">
        <v>45470</v>
      </c>
      <c r="B2986" s="5">
        <f t="shared" si="885"/>
        <v>6</v>
      </c>
      <c r="C2986" s="5">
        <f t="shared" si="886"/>
        <v>2024</v>
      </c>
      <c r="D2986" s="5" t="s">
        <v>2662</v>
      </c>
      <c r="E2986" s="5" t="str">
        <f>VLOOKUP(F2986,'Set up'!$A$2:$C$64,2,FALSE)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up'!$A$2:$C$64,3,FALSE)</f>
        <v>Cash</v>
      </c>
      <c r="J2986" s="5">
        <f>VLOOKUP(F2986,'Set up'!$A$2:$D$64,4,FALSE)</f>
        <v>0</v>
      </c>
      <c r="K2986" s="4">
        <f t="shared" si="877"/>
        <v>45470</v>
      </c>
      <c r="L2986" s="5">
        <f t="shared" si="878"/>
        <v>6</v>
      </c>
      <c r="M2986" s="5">
        <f t="shared" si="879"/>
        <v>2024</v>
      </c>
      <c r="N2986" s="12">
        <v>100</v>
      </c>
      <c r="O2986" s="6">
        <f t="shared" si="888"/>
        <v>-100</v>
      </c>
      <c r="P2986" s="6">
        <f t="shared" si="883"/>
        <v>0</v>
      </c>
      <c r="Q2986" s="7">
        <v>4558877.75</v>
      </c>
      <c r="R2986" s="44" t="str">
        <f>VLOOKUP(F2986,'Set up'!$A$2:$E$64,5,FALSE)</f>
        <v>Cash</v>
      </c>
      <c r="S2986" s="1" t="s">
        <v>2732</v>
      </c>
    </row>
    <row r="2987" spans="1:19" ht="15" customHeight="1" x14ac:dyDescent="0.35">
      <c r="A2987" s="4">
        <v>45470</v>
      </c>
      <c r="B2987" s="5">
        <f t="shared" si="885"/>
        <v>6</v>
      </c>
      <c r="C2987" s="5">
        <f t="shared" si="886"/>
        <v>2024</v>
      </c>
      <c r="D2987" s="5" t="s">
        <v>2662</v>
      </c>
      <c r="E2987" s="5" t="str">
        <f>VLOOKUP(F2987,'Set up'!$A$2:$C$64,2,FALSE)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up'!$A$2:$C$64,3,FALSE)</f>
        <v>Cash</v>
      </c>
      <c r="J2987" s="5">
        <f>VLOOKUP(F2987,'Set up'!$A$2:$D$64,4,FALSE)</f>
        <v>0</v>
      </c>
      <c r="K2987" s="4">
        <f t="shared" si="877"/>
        <v>45470</v>
      </c>
      <c r="L2987" s="5">
        <f t="shared" si="878"/>
        <v>6</v>
      </c>
      <c r="M2987" s="5">
        <f t="shared" si="879"/>
        <v>2024</v>
      </c>
      <c r="N2987" s="12">
        <v>62.5</v>
      </c>
      <c r="O2987" s="6">
        <f t="shared" si="888"/>
        <v>-62.5</v>
      </c>
      <c r="P2987" s="6">
        <f t="shared" si="883"/>
        <v>0</v>
      </c>
      <c r="Q2987" s="7">
        <v>4558220.25</v>
      </c>
      <c r="R2987" s="44" t="str">
        <f>VLOOKUP(F2987,'Set up'!$A$2:$E$64,5,FALSE)</f>
        <v>Cash</v>
      </c>
      <c r="S2987" s="1" t="s">
        <v>2732</v>
      </c>
    </row>
    <row r="2988" spans="1:19" ht="15" customHeight="1" x14ac:dyDescent="0.35">
      <c r="A2988" s="4">
        <v>45471</v>
      </c>
      <c r="B2988" s="5">
        <f t="shared" si="885"/>
        <v>6</v>
      </c>
      <c r="C2988" s="5">
        <f t="shared" si="886"/>
        <v>2024</v>
      </c>
      <c r="D2988" s="5" t="s">
        <v>2664</v>
      </c>
      <c r="E2988" s="5" t="str">
        <f>VLOOKUP(F2988,'Set up'!$A$2:$C$64,2,FALSE)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up'!$A$2:$C$64,3,FALSE)</f>
        <v>Cash</v>
      </c>
      <c r="J2988" s="5">
        <f>VLOOKUP(F2988,'Set up'!$A$2:$D$64,4,FALSE)</f>
        <v>0</v>
      </c>
      <c r="K2988" s="4">
        <f t="shared" si="877"/>
        <v>45471</v>
      </c>
      <c r="L2988" s="5">
        <f t="shared" si="878"/>
        <v>6</v>
      </c>
      <c r="M2988" s="5">
        <f t="shared" si="879"/>
        <v>2024</v>
      </c>
      <c r="N2988" s="12">
        <v>937.5</v>
      </c>
      <c r="O2988" s="6">
        <f t="shared" si="888"/>
        <v>-937.5</v>
      </c>
      <c r="P2988" s="6">
        <f t="shared" si="883"/>
        <v>0</v>
      </c>
      <c r="Q2988" s="7">
        <v>4571871.25</v>
      </c>
      <c r="R2988" s="44" t="str">
        <f>VLOOKUP(F2988,'Set up'!$A$2:$E$64,5,FALSE)</f>
        <v>Trsf</v>
      </c>
      <c r="S2988" s="1" t="s">
        <v>3185</v>
      </c>
    </row>
    <row r="2989" spans="1:19" ht="15" customHeight="1" x14ac:dyDescent="0.35">
      <c r="A2989" s="4">
        <v>45471</v>
      </c>
      <c r="B2989" s="5">
        <f t="shared" si="885"/>
        <v>6</v>
      </c>
      <c r="C2989" s="5">
        <f t="shared" si="886"/>
        <v>2024</v>
      </c>
      <c r="D2989" s="5" t="s">
        <v>2665</v>
      </c>
      <c r="E2989" s="5" t="str">
        <f>VLOOKUP(F2989,'Set up'!$A$2:$C$64,2,FALSE)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up'!$A$2:$C$64,3,FALSE)</f>
        <v>Cash</v>
      </c>
      <c r="J2989" s="5">
        <f>VLOOKUP(F2989,'Set up'!$A$2:$D$64,4,FALSE)</f>
        <v>0</v>
      </c>
      <c r="K2989" s="4">
        <f t="shared" si="877"/>
        <v>45471</v>
      </c>
      <c r="L2989" s="5">
        <f t="shared" si="878"/>
        <v>6</v>
      </c>
      <c r="M2989" s="5">
        <f t="shared" si="879"/>
        <v>2024</v>
      </c>
      <c r="N2989" s="12">
        <v>24420</v>
      </c>
      <c r="O2989" s="12">
        <f>-3211.6-21208.4</f>
        <v>-24420</v>
      </c>
      <c r="P2989" s="6">
        <f t="shared" si="883"/>
        <v>0</v>
      </c>
      <c r="Q2989" s="7">
        <v>4597652.75</v>
      </c>
      <c r="R2989" s="44" t="str">
        <f>VLOOKUP(F2989,'Set up'!$A$2:$E$64,5,FALSE)</f>
        <v>Trsf</v>
      </c>
      <c r="S2989" s="1" t="s">
        <v>3186</v>
      </c>
    </row>
    <row r="2990" spans="1:19" ht="15" customHeight="1" x14ac:dyDescent="0.35">
      <c r="A2990" s="4">
        <v>45471</v>
      </c>
      <c r="B2990" s="5">
        <f t="shared" si="885"/>
        <v>6</v>
      </c>
      <c r="C2990" s="5">
        <f t="shared" si="886"/>
        <v>2024</v>
      </c>
      <c r="D2990" s="5" t="s">
        <v>2665</v>
      </c>
      <c r="E2990" s="5" t="str">
        <f>VLOOKUP(F2990,'Set up'!$A$2:$C$64,2,FALSE)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up'!$A$2:$C$64,3,FALSE)</f>
        <v>Cash</v>
      </c>
      <c r="J2990" s="5">
        <f>VLOOKUP(F2990,'Set up'!$A$2:$D$64,4,FALSE)</f>
        <v>0</v>
      </c>
      <c r="K2990" s="4">
        <f t="shared" si="877"/>
        <v>45471</v>
      </c>
      <c r="L2990" s="5">
        <f t="shared" si="878"/>
        <v>6</v>
      </c>
      <c r="M2990" s="5">
        <f t="shared" si="879"/>
        <v>2024</v>
      </c>
      <c r="N2990" s="12">
        <v>10156.5</v>
      </c>
      <c r="O2990" s="12">
        <f>-3791.6-6364.9</f>
        <v>-10156.5</v>
      </c>
      <c r="P2990" s="6">
        <f t="shared" si="883"/>
        <v>0</v>
      </c>
      <c r="Q2990" s="7">
        <v>4585043.75</v>
      </c>
      <c r="R2990" s="44" t="str">
        <f>VLOOKUP(F2990,'Set up'!$A$2:$E$64,5,FALSE)</f>
        <v>Trsf</v>
      </c>
      <c r="S2990" s="1" t="s">
        <v>3289</v>
      </c>
    </row>
    <row r="2991" spans="1:19" ht="15" customHeight="1" x14ac:dyDescent="0.35">
      <c r="A2991" s="4">
        <v>45471</v>
      </c>
      <c r="B2991" s="5">
        <f t="shared" si="885"/>
        <v>6</v>
      </c>
      <c r="C2991" s="5">
        <f t="shared" si="886"/>
        <v>2024</v>
      </c>
      <c r="D2991" s="5" t="s">
        <v>2665</v>
      </c>
      <c r="E2991" s="5" t="str">
        <f>VLOOKUP(F2991,'Set up'!$A$2:$C$64,2,FALSE)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up'!$A$2:$C$64,3,FALSE)</f>
        <v>Cash</v>
      </c>
      <c r="J2991" s="5">
        <f>VLOOKUP(F2991,'Set up'!$A$2:$D$64,4,FALSE)</f>
        <v>0</v>
      </c>
      <c r="K2991" s="4">
        <f t="shared" si="877"/>
        <v>45471</v>
      </c>
      <c r="L2991" s="5">
        <f t="shared" si="878"/>
        <v>6</v>
      </c>
      <c r="M2991" s="5">
        <f t="shared" si="879"/>
        <v>2024</v>
      </c>
      <c r="N2991" s="12">
        <v>702</v>
      </c>
      <c r="O2991" s="6">
        <f t="shared" ref="O2991:O2994" si="889">-N2991</f>
        <v>-702</v>
      </c>
      <c r="P2991" s="6">
        <f t="shared" si="883"/>
        <v>0</v>
      </c>
      <c r="Q2991" s="7">
        <v>4576561.75</v>
      </c>
      <c r="R2991" s="44" t="str">
        <f>VLOOKUP(F2991,'Set up'!$A$2:$E$64,5,FALSE)</f>
        <v>Trsf</v>
      </c>
      <c r="S2991" s="1" t="s">
        <v>3290</v>
      </c>
    </row>
    <row r="2992" spans="1:19" ht="15" customHeight="1" x14ac:dyDescent="0.35">
      <c r="A2992" s="4">
        <v>45471</v>
      </c>
      <c r="B2992" s="5">
        <f t="shared" si="885"/>
        <v>6</v>
      </c>
      <c r="C2992" s="5">
        <f t="shared" si="886"/>
        <v>2024</v>
      </c>
      <c r="D2992" s="5" t="s">
        <v>2665</v>
      </c>
      <c r="E2992" s="5" t="str">
        <f>VLOOKUP(F2992,'Set up'!$A$2:$C$64,2,FALSE)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up'!$A$2:$C$64,3,FALSE)</f>
        <v>Cash</v>
      </c>
      <c r="J2992" s="5">
        <f>VLOOKUP(F2992,'Set up'!$A$2:$D$64,4,FALSE)</f>
        <v>0</v>
      </c>
      <c r="K2992" s="4">
        <f t="shared" si="877"/>
        <v>45471</v>
      </c>
      <c r="L2992" s="5">
        <f t="shared" si="878"/>
        <v>6</v>
      </c>
      <c r="M2992" s="5">
        <f t="shared" si="879"/>
        <v>2024</v>
      </c>
      <c r="N2992" s="12">
        <v>3740</v>
      </c>
      <c r="O2992" s="6">
        <f t="shared" si="889"/>
        <v>-3740</v>
      </c>
      <c r="P2992" s="6">
        <f t="shared" si="883"/>
        <v>0</v>
      </c>
      <c r="Q2992" s="7">
        <v>4536218.45</v>
      </c>
      <c r="R2992" s="44" t="str">
        <f>VLOOKUP(F2992,'Set up'!$A$2:$E$64,5,FALSE)</f>
        <v>Trsf</v>
      </c>
      <c r="S2992" s="1" t="s">
        <v>3291</v>
      </c>
    </row>
    <row r="2993" spans="1:19" ht="15" customHeight="1" x14ac:dyDescent="0.35">
      <c r="A2993" s="4">
        <v>45471</v>
      </c>
      <c r="B2993" s="5">
        <f t="shared" si="885"/>
        <v>6</v>
      </c>
      <c r="C2993" s="5">
        <f t="shared" si="886"/>
        <v>2024</v>
      </c>
      <c r="D2993" s="5" t="s">
        <v>2665</v>
      </c>
      <c r="E2993" s="5" t="str">
        <f>VLOOKUP(F2993,'Set up'!$A$2:$C$64,2,FALSE)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up'!$A$2:$C$64,3,FALSE)</f>
        <v>Cash</v>
      </c>
      <c r="J2993" s="5">
        <f>VLOOKUP(F2993,'Set up'!$A$2:$D$64,4,FALSE)</f>
        <v>0</v>
      </c>
      <c r="K2993" s="4">
        <f t="shared" si="877"/>
        <v>45471</v>
      </c>
      <c r="L2993" s="5">
        <f t="shared" si="878"/>
        <v>6</v>
      </c>
      <c r="M2993" s="5">
        <f t="shared" si="879"/>
        <v>2024</v>
      </c>
      <c r="N2993" s="12">
        <v>760</v>
      </c>
      <c r="O2993" s="6">
        <f t="shared" si="889"/>
        <v>-760</v>
      </c>
      <c r="P2993" s="6">
        <f t="shared" si="883"/>
        <v>0</v>
      </c>
      <c r="Q2993" s="7">
        <v>4527335.45</v>
      </c>
      <c r="R2993" s="44" t="str">
        <f>VLOOKUP(F2993,'Set up'!$A$2:$E$64,5,FALSE)</f>
        <v>Trsf</v>
      </c>
      <c r="S2993" s="1" t="s">
        <v>3292</v>
      </c>
    </row>
    <row r="2994" spans="1:19" ht="15" customHeight="1" x14ac:dyDescent="0.35">
      <c r="A2994" s="4">
        <v>45471</v>
      </c>
      <c r="B2994" s="5">
        <f t="shared" si="885"/>
        <v>6</v>
      </c>
      <c r="C2994" s="5">
        <f t="shared" si="886"/>
        <v>2024</v>
      </c>
      <c r="D2994" s="5" t="s">
        <v>2665</v>
      </c>
      <c r="E2994" s="5" t="str">
        <f>VLOOKUP(F2994,'Set up'!$A$2:$C$64,2,FALSE)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up'!$A$2:$C$64,3,FALSE)</f>
        <v>Cash</v>
      </c>
      <c r="J2994" s="5">
        <f>VLOOKUP(F2994,'Set up'!$A$2:$D$64,4,FALSE)</f>
        <v>0</v>
      </c>
      <c r="K2994" s="4">
        <f t="shared" si="877"/>
        <v>45471</v>
      </c>
      <c r="L2994" s="5">
        <f t="shared" si="878"/>
        <v>6</v>
      </c>
      <c r="M2994" s="5">
        <f t="shared" si="879"/>
        <v>2024</v>
      </c>
      <c r="N2994" s="12">
        <v>2000</v>
      </c>
      <c r="O2994" s="6">
        <f t="shared" si="889"/>
        <v>-2000</v>
      </c>
      <c r="P2994" s="6">
        <f t="shared" si="883"/>
        <v>0</v>
      </c>
      <c r="Q2994" s="7">
        <v>4529735.45</v>
      </c>
      <c r="R2994" s="44" t="str">
        <f>VLOOKUP(F2994,'Set up'!$A$2:$E$64,5,FALSE)</f>
        <v>Trsf</v>
      </c>
      <c r="S2994" s="1" t="s">
        <v>3293</v>
      </c>
    </row>
    <row r="2995" spans="1:19" ht="15" customHeight="1" x14ac:dyDescent="0.35">
      <c r="A2995" s="4">
        <v>45475</v>
      </c>
      <c r="B2995" s="5">
        <f t="shared" ref="B2995:B3058" si="890">MONTH(A2995)</f>
        <v>7</v>
      </c>
      <c r="C2995" s="5">
        <f t="shared" ref="C2995:C3058" si="891">YEAR(A2995)</f>
        <v>2024</v>
      </c>
      <c r="D2995" s="5" t="s">
        <v>2746</v>
      </c>
      <c r="E2995" s="5" t="str">
        <f>VLOOKUP(F2995,'Set up'!$A$2:$C$64,2,FALSE)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up'!$A$2:$C$64,3,FALSE)</f>
        <v>Cash</v>
      </c>
      <c r="J2995" s="5">
        <f>VLOOKUP(F2995,'Set up'!$A$2:$D$64,4,FALSE)</f>
        <v>0</v>
      </c>
      <c r="K2995" s="4">
        <f t="shared" si="877"/>
        <v>45475</v>
      </c>
      <c r="L2995" s="5">
        <f t="shared" si="878"/>
        <v>7</v>
      </c>
      <c r="M2995" s="5">
        <f t="shared" si="879"/>
        <v>2024</v>
      </c>
      <c r="N2995" s="12">
        <v>337.5</v>
      </c>
      <c r="O2995" s="6">
        <f t="shared" ref="O2995:O3003" si="892">-N2995</f>
        <v>-337.5</v>
      </c>
      <c r="P2995" s="6">
        <f t="shared" si="883"/>
        <v>0</v>
      </c>
      <c r="Q2995" s="7">
        <v>4911607.95</v>
      </c>
      <c r="R2995" s="44" t="str">
        <f>VLOOKUP(F2995,'Set up'!$A$2:$E$64,5,FALSE)</f>
        <v>Cash</v>
      </c>
      <c r="S2995" s="1" t="s">
        <v>2783</v>
      </c>
    </row>
    <row r="2996" spans="1:19" ht="15" customHeight="1" x14ac:dyDescent="0.35">
      <c r="A2996" s="4">
        <v>45475</v>
      </c>
      <c r="B2996" s="5">
        <f t="shared" si="890"/>
        <v>7</v>
      </c>
      <c r="C2996" s="5">
        <f t="shared" si="891"/>
        <v>2024</v>
      </c>
      <c r="D2996" s="5" t="s">
        <v>2746</v>
      </c>
      <c r="E2996" s="5" t="str">
        <f>VLOOKUP(F2996,'Set up'!$A$2:$C$64,2,FALSE)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up'!$A$2:$C$64,3,FALSE)</f>
        <v>Cash</v>
      </c>
      <c r="J2996" s="5">
        <f>VLOOKUP(F2996,'Set up'!$A$2:$D$64,4,FALSE)</f>
        <v>0</v>
      </c>
      <c r="K2996" s="4">
        <f t="shared" si="877"/>
        <v>45475</v>
      </c>
      <c r="L2996" s="5">
        <f t="shared" si="878"/>
        <v>7</v>
      </c>
      <c r="M2996" s="5">
        <f t="shared" si="879"/>
        <v>2024</v>
      </c>
      <c r="N2996" s="12">
        <v>255</v>
      </c>
      <c r="O2996" s="6">
        <f t="shared" si="892"/>
        <v>-255</v>
      </c>
      <c r="P2996" s="6">
        <f t="shared" si="883"/>
        <v>0</v>
      </c>
      <c r="Q2996" s="7">
        <v>4911862.95</v>
      </c>
      <c r="R2996" s="44" t="str">
        <f>VLOOKUP(F2996,'Set up'!$A$2:$E$64,5,FALSE)</f>
        <v>Cash</v>
      </c>
      <c r="S2996" s="1" t="s">
        <v>2783</v>
      </c>
    </row>
    <row r="2997" spans="1:19" ht="15" customHeight="1" x14ac:dyDescent="0.35">
      <c r="A2997" s="4">
        <v>45475</v>
      </c>
      <c r="B2997" s="5">
        <f t="shared" si="890"/>
        <v>7</v>
      </c>
      <c r="C2997" s="5">
        <f t="shared" si="891"/>
        <v>2024</v>
      </c>
      <c r="D2997" s="5" t="s">
        <v>2746</v>
      </c>
      <c r="E2997" s="5" t="str">
        <f>VLOOKUP(F2997,'Set up'!$A$2:$C$64,2,FALSE)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up'!$A$2:$C$64,3,FALSE)</f>
        <v>Cash</v>
      </c>
      <c r="J2997" s="5">
        <f>VLOOKUP(F2997,'Set up'!$A$2:$D$64,4,FALSE)</f>
        <v>0</v>
      </c>
      <c r="K2997" s="4">
        <f t="shared" si="877"/>
        <v>45475</v>
      </c>
      <c r="L2997" s="5">
        <f t="shared" si="878"/>
        <v>7</v>
      </c>
      <c r="M2997" s="5">
        <f t="shared" si="879"/>
        <v>2024</v>
      </c>
      <c r="N2997" s="12">
        <v>115</v>
      </c>
      <c r="O2997" s="6">
        <f t="shared" si="892"/>
        <v>-115</v>
      </c>
      <c r="P2997" s="6">
        <f t="shared" si="883"/>
        <v>0</v>
      </c>
      <c r="Q2997" s="7">
        <v>4911977.95</v>
      </c>
      <c r="R2997" s="44" t="str">
        <f>VLOOKUP(F2997,'Set up'!$A$2:$E$64,5,FALSE)</f>
        <v>Cash</v>
      </c>
      <c r="S2997" s="1" t="s">
        <v>2783</v>
      </c>
    </row>
    <row r="2998" spans="1:19" ht="15" customHeight="1" x14ac:dyDescent="0.35">
      <c r="A2998" s="4">
        <v>45475</v>
      </c>
      <c r="B2998" s="5">
        <f t="shared" si="890"/>
        <v>7</v>
      </c>
      <c r="C2998" s="5">
        <f t="shared" si="891"/>
        <v>2024</v>
      </c>
      <c r="D2998" s="5" t="s">
        <v>2746</v>
      </c>
      <c r="E2998" s="5" t="str">
        <f>VLOOKUP(F2998,'Set up'!$A$2:$C$64,2,FALSE)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up'!$A$2:$C$64,3,FALSE)</f>
        <v>Cash</v>
      </c>
      <c r="J2998" s="5">
        <f>VLOOKUP(F2998,'Set up'!$A$2:$D$64,4,FALSE)</f>
        <v>0</v>
      </c>
      <c r="K2998" s="4">
        <f t="shared" si="877"/>
        <v>45475</v>
      </c>
      <c r="L2998" s="5">
        <f t="shared" si="878"/>
        <v>7</v>
      </c>
      <c r="M2998" s="5">
        <f t="shared" si="879"/>
        <v>2024</v>
      </c>
      <c r="N2998" s="12">
        <v>49</v>
      </c>
      <c r="O2998" s="6">
        <f t="shared" si="892"/>
        <v>-49</v>
      </c>
      <c r="P2998" s="6">
        <f t="shared" si="883"/>
        <v>0</v>
      </c>
      <c r="Q2998" s="7">
        <v>4912026.95</v>
      </c>
      <c r="R2998" s="44" t="str">
        <f>VLOOKUP(F2998,'Set up'!$A$2:$E$64,5,FALSE)</f>
        <v>Cash</v>
      </c>
      <c r="S2998" s="1" t="s">
        <v>2783</v>
      </c>
    </row>
    <row r="2999" spans="1:19" ht="15" customHeight="1" x14ac:dyDescent="0.35">
      <c r="A2999" s="4">
        <v>45475</v>
      </c>
      <c r="B2999" s="5">
        <f t="shared" si="890"/>
        <v>7</v>
      </c>
      <c r="C2999" s="5">
        <f t="shared" si="891"/>
        <v>2024</v>
      </c>
      <c r="D2999" s="5" t="s">
        <v>2746</v>
      </c>
      <c r="E2999" s="5" t="str">
        <f>VLOOKUP(F2999,'Set up'!$A$2:$C$64,2,FALSE)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up'!$A$2:$C$64,3,FALSE)</f>
        <v>Cash</v>
      </c>
      <c r="J2999" s="5">
        <f>VLOOKUP(F2999,'Set up'!$A$2:$D$64,4,FALSE)</f>
        <v>0</v>
      </c>
      <c r="K2999" s="4">
        <f t="shared" si="877"/>
        <v>45475</v>
      </c>
      <c r="L2999" s="5">
        <f t="shared" si="878"/>
        <v>7</v>
      </c>
      <c r="M2999" s="5">
        <f t="shared" si="879"/>
        <v>2024</v>
      </c>
      <c r="N2999" s="12">
        <v>297</v>
      </c>
      <c r="O2999" s="6">
        <f t="shared" si="892"/>
        <v>-297</v>
      </c>
      <c r="P2999" s="6">
        <f t="shared" si="883"/>
        <v>0</v>
      </c>
      <c r="Q2999" s="7">
        <v>4912323.95</v>
      </c>
      <c r="R2999" s="44" t="str">
        <f>VLOOKUP(F2999,'Set up'!$A$2:$E$64,5,FALSE)</f>
        <v>Cash</v>
      </c>
      <c r="S2999" s="1" t="s">
        <v>2783</v>
      </c>
    </row>
    <row r="3000" spans="1:19" ht="15" customHeight="1" x14ac:dyDescent="0.35">
      <c r="A3000" s="4">
        <v>45475</v>
      </c>
      <c r="B3000" s="5">
        <f t="shared" si="890"/>
        <v>7</v>
      </c>
      <c r="C3000" s="5">
        <f t="shared" si="891"/>
        <v>2024</v>
      </c>
      <c r="D3000" s="5" t="s">
        <v>2746</v>
      </c>
      <c r="E3000" s="5" t="str">
        <f>VLOOKUP(F3000,'Set up'!$A$2:$C$64,2,FALSE)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up'!$A$2:$C$64,3,FALSE)</f>
        <v>Cash</v>
      </c>
      <c r="J3000" s="5">
        <f>VLOOKUP(F3000,'Set up'!$A$2:$D$64,4,FALSE)</f>
        <v>0</v>
      </c>
      <c r="K3000" s="4">
        <f t="shared" si="877"/>
        <v>45475</v>
      </c>
      <c r="L3000" s="5">
        <f t="shared" si="878"/>
        <v>7</v>
      </c>
      <c r="M3000" s="5">
        <f t="shared" si="879"/>
        <v>2024</v>
      </c>
      <c r="N3000" s="12">
        <v>48</v>
      </c>
      <c r="O3000" s="6">
        <f t="shared" si="892"/>
        <v>-48</v>
      </c>
      <c r="P3000" s="6">
        <f t="shared" si="883"/>
        <v>0</v>
      </c>
      <c r="Q3000" s="7">
        <v>4912371.95</v>
      </c>
      <c r="R3000" s="44" t="str">
        <f>VLOOKUP(F3000,'Set up'!$A$2:$E$64,5,FALSE)</f>
        <v>Cash</v>
      </c>
      <c r="S3000" s="1" t="s">
        <v>2783</v>
      </c>
    </row>
    <row r="3001" spans="1:19" ht="15" customHeight="1" x14ac:dyDescent="0.35">
      <c r="A3001" s="4">
        <v>45475</v>
      </c>
      <c r="B3001" s="5">
        <f t="shared" si="890"/>
        <v>7</v>
      </c>
      <c r="C3001" s="5">
        <f t="shared" si="891"/>
        <v>2024</v>
      </c>
      <c r="D3001" s="5" t="s">
        <v>2746</v>
      </c>
      <c r="E3001" s="5" t="str">
        <f>VLOOKUP(F3001,'Set up'!$A$2:$C$64,2,FALSE)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up'!$A$2:$C$64,3,FALSE)</f>
        <v>Cash</v>
      </c>
      <c r="J3001" s="5">
        <f>VLOOKUP(F3001,'Set up'!$A$2:$D$64,4,FALSE)</f>
        <v>0</v>
      </c>
      <c r="K3001" s="4">
        <f t="shared" si="877"/>
        <v>45475</v>
      </c>
      <c r="L3001" s="5">
        <f t="shared" si="878"/>
        <v>7</v>
      </c>
      <c r="M3001" s="5">
        <f t="shared" si="879"/>
        <v>2024</v>
      </c>
      <c r="N3001" s="12">
        <v>30</v>
      </c>
      <c r="O3001" s="6">
        <f t="shared" si="892"/>
        <v>-30</v>
      </c>
      <c r="P3001" s="6">
        <f t="shared" si="883"/>
        <v>0</v>
      </c>
      <c r="Q3001" s="7">
        <v>4912401.95</v>
      </c>
      <c r="R3001" s="44" t="str">
        <f>VLOOKUP(F3001,'Set up'!$A$2:$E$64,5,FALSE)</f>
        <v>Cash</v>
      </c>
      <c r="S3001" s="1" t="s">
        <v>2783</v>
      </c>
    </row>
    <row r="3002" spans="1:19" ht="15" customHeight="1" x14ac:dyDescent="0.35">
      <c r="A3002" s="4">
        <v>45475</v>
      </c>
      <c r="B3002" s="5">
        <f t="shared" si="890"/>
        <v>7</v>
      </c>
      <c r="C3002" s="5">
        <f t="shared" si="891"/>
        <v>2024</v>
      </c>
      <c r="D3002" s="5" t="s">
        <v>2748</v>
      </c>
      <c r="E3002" s="5" t="str">
        <f>VLOOKUP(F3002,'Set up'!$A$2:$C$64,2,FALSE)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up'!$A$2:$C$64,3,FALSE)</f>
        <v>120</v>
      </c>
      <c r="J3002" s="5">
        <f>VLOOKUP(F3002,'Set up'!$A$2:$D$64,4,FALSE)</f>
        <v>120</v>
      </c>
      <c r="K3002" s="4">
        <f t="shared" si="877"/>
        <v>45595</v>
      </c>
      <c r="L3002" s="5">
        <f t="shared" si="878"/>
        <v>10</v>
      </c>
      <c r="M3002" s="5">
        <f t="shared" si="879"/>
        <v>2024</v>
      </c>
      <c r="N3002" s="12">
        <v>160</v>
      </c>
      <c r="O3002" s="6">
        <f t="shared" si="892"/>
        <v>-160</v>
      </c>
      <c r="P3002" s="6">
        <f t="shared" si="883"/>
        <v>0</v>
      </c>
      <c r="Q3002" s="7">
        <v>4912561.95</v>
      </c>
      <c r="R3002" s="44" t="str">
        <f>VLOOKUP(F3002,'Set up'!$A$2:$E$64,5,FALSE)</f>
        <v>Trsf</v>
      </c>
      <c r="S3002" s="1" t="s">
        <v>3288</v>
      </c>
    </row>
    <row r="3003" spans="1:19" ht="15" customHeight="1" x14ac:dyDescent="0.35">
      <c r="A3003" s="4">
        <v>45475</v>
      </c>
      <c r="B3003" s="5">
        <f t="shared" si="890"/>
        <v>7</v>
      </c>
      <c r="C3003" s="5">
        <f t="shared" si="891"/>
        <v>2024</v>
      </c>
      <c r="D3003" s="5" t="s">
        <v>2748</v>
      </c>
      <c r="E3003" s="5" t="str">
        <f>VLOOKUP(F3003,'Set up'!$A$2:$C$64,2,FALSE)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up'!$A$2:$C$64,3,FALSE)</f>
        <v>120</v>
      </c>
      <c r="J3003" s="5">
        <f>VLOOKUP(F3003,'Set up'!$A$2:$D$64,4,FALSE)</f>
        <v>120</v>
      </c>
      <c r="K3003" s="4">
        <f t="shared" si="877"/>
        <v>45595</v>
      </c>
      <c r="L3003" s="5">
        <f t="shared" si="878"/>
        <v>10</v>
      </c>
      <c r="M3003" s="5">
        <f t="shared" si="879"/>
        <v>2024</v>
      </c>
      <c r="N3003" s="12">
        <v>260</v>
      </c>
      <c r="O3003" s="6">
        <f t="shared" si="892"/>
        <v>-260</v>
      </c>
      <c r="P3003" s="6">
        <f t="shared" si="883"/>
        <v>0</v>
      </c>
      <c r="Q3003" s="7">
        <v>4912821.95</v>
      </c>
      <c r="R3003" s="44" t="str">
        <f>VLOOKUP(F3003,'Set up'!$A$2:$E$64,5,FALSE)</f>
        <v>Trsf</v>
      </c>
      <c r="S3003" s="1" t="s">
        <v>3288</v>
      </c>
    </row>
    <row r="3004" spans="1:19" ht="15" customHeight="1" x14ac:dyDescent="0.35">
      <c r="A3004" s="4">
        <v>45475</v>
      </c>
      <c r="B3004" s="5">
        <f t="shared" si="890"/>
        <v>7</v>
      </c>
      <c r="C3004" s="5">
        <f t="shared" si="891"/>
        <v>2024</v>
      </c>
      <c r="D3004" s="5" t="s">
        <v>2749</v>
      </c>
      <c r="E3004" s="5" t="str">
        <f>VLOOKUP(F3004,'Set up'!$A$2:$C$64,2,FALSE)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up'!$A$2:$C$64,3,FALSE)</f>
        <v>Cash</v>
      </c>
      <c r="J3004" s="5">
        <f>VLOOKUP(F3004,'Set up'!$A$2:$D$64,4,FALSE)</f>
        <v>0</v>
      </c>
      <c r="K3004" s="4">
        <f t="shared" si="877"/>
        <v>45475</v>
      </c>
      <c r="L3004" s="5">
        <f t="shared" si="878"/>
        <v>7</v>
      </c>
      <c r="M3004" s="5">
        <f t="shared" si="879"/>
        <v>2024</v>
      </c>
      <c r="N3004" s="12">
        <v>534</v>
      </c>
      <c r="O3004" s="6">
        <f t="shared" ref="O3004:O3005" si="893">-N3004</f>
        <v>-534</v>
      </c>
      <c r="P3004" s="6">
        <f t="shared" si="883"/>
        <v>0</v>
      </c>
      <c r="Q3004" s="7">
        <v>4913355.95</v>
      </c>
      <c r="R3004" s="44" t="str">
        <f>VLOOKUP(F3004,'Set up'!$A$2:$E$64,5,FALSE)</f>
        <v>Cash</v>
      </c>
      <c r="S3004" s="1" t="s">
        <v>2824</v>
      </c>
    </row>
    <row r="3005" spans="1:19" ht="15" customHeight="1" x14ac:dyDescent="0.35">
      <c r="A3005" s="4">
        <v>45475</v>
      </c>
      <c r="B3005" s="5">
        <f t="shared" si="890"/>
        <v>7</v>
      </c>
      <c r="C3005" s="5">
        <f t="shared" si="891"/>
        <v>2024</v>
      </c>
      <c r="D3005" s="5" t="s">
        <v>2749</v>
      </c>
      <c r="E3005" s="5" t="str">
        <f>VLOOKUP(F3005,'Set up'!$A$2:$C$64,2,FALSE)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up'!$A$2:$C$64,3,FALSE)</f>
        <v>Cash</v>
      </c>
      <c r="J3005" s="5">
        <f>VLOOKUP(F3005,'Set up'!$A$2:$D$64,4,FALSE)</f>
        <v>0</v>
      </c>
      <c r="K3005" s="4">
        <f t="shared" si="877"/>
        <v>45475</v>
      </c>
      <c r="L3005" s="5">
        <f t="shared" si="878"/>
        <v>7</v>
      </c>
      <c r="M3005" s="5">
        <f t="shared" si="879"/>
        <v>2024</v>
      </c>
      <c r="N3005" s="12">
        <v>552</v>
      </c>
      <c r="O3005" s="6">
        <f t="shared" si="893"/>
        <v>-552</v>
      </c>
      <c r="P3005" s="6">
        <f t="shared" si="883"/>
        <v>0</v>
      </c>
      <c r="Q3005" s="7">
        <v>4913907.95</v>
      </c>
      <c r="R3005" s="44" t="str">
        <f>VLOOKUP(F3005,'Set up'!$A$2:$E$64,5,FALSE)</f>
        <v>Cash</v>
      </c>
      <c r="S3005" s="1" t="s">
        <v>2824</v>
      </c>
    </row>
    <row r="3006" spans="1:19" ht="15" customHeight="1" x14ac:dyDescent="0.35">
      <c r="A3006" s="4">
        <v>45475</v>
      </c>
      <c r="B3006" s="5">
        <f t="shared" si="890"/>
        <v>7</v>
      </c>
      <c r="C3006" s="5">
        <f t="shared" si="891"/>
        <v>2024</v>
      </c>
      <c r="D3006" s="5" t="s">
        <v>2750</v>
      </c>
      <c r="E3006" s="5" t="str">
        <f>VLOOKUP(F3006,'Set up'!$A$2:$C$64,2,FALSE)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up'!$A$2:$C$64,3,FALSE)</f>
        <v>Cash</v>
      </c>
      <c r="J3006" s="5">
        <f>VLOOKUP(F3006,'Set up'!$A$2:$D$64,4,FALSE)</f>
        <v>0</v>
      </c>
      <c r="K3006" s="4">
        <f t="shared" si="877"/>
        <v>45475</v>
      </c>
      <c r="L3006" s="5">
        <f t="shared" si="878"/>
        <v>7</v>
      </c>
      <c r="M3006" s="5">
        <f t="shared" si="879"/>
        <v>2024</v>
      </c>
      <c r="N3006" s="12">
        <v>7040</v>
      </c>
      <c r="O3006" s="12">
        <f>-511.1-5000-1528.9</f>
        <v>-7040</v>
      </c>
      <c r="P3006" s="6">
        <f t="shared" si="883"/>
        <v>0</v>
      </c>
      <c r="Q3006" s="7">
        <v>4920947.95</v>
      </c>
      <c r="R3006" s="44" t="str">
        <f>VLOOKUP(F3006,'Set up'!$A$2:$E$64,5,FALSE)</f>
        <v>Trsf</v>
      </c>
      <c r="S3006" s="1" t="s">
        <v>3364</v>
      </c>
    </row>
    <row r="3007" spans="1:19" ht="15" customHeight="1" x14ac:dyDescent="0.35">
      <c r="A3007" s="4">
        <v>45475</v>
      </c>
      <c r="B3007" s="5">
        <f t="shared" si="890"/>
        <v>7</v>
      </c>
      <c r="C3007" s="5">
        <f t="shared" si="891"/>
        <v>2024</v>
      </c>
      <c r="D3007" s="5" t="s">
        <v>2750</v>
      </c>
      <c r="E3007" s="5" t="str">
        <f>VLOOKUP(F3007,'Set up'!$A$2:$C$64,2,FALSE)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up'!$A$2:$C$64,3,FALSE)</f>
        <v>Cash</v>
      </c>
      <c r="J3007" s="5">
        <f>VLOOKUP(F3007,'Set up'!$A$2:$D$64,4,FALSE)</f>
        <v>0</v>
      </c>
      <c r="K3007" s="4">
        <f t="shared" si="877"/>
        <v>45475</v>
      </c>
      <c r="L3007" s="5">
        <f t="shared" si="878"/>
        <v>7</v>
      </c>
      <c r="M3007" s="5">
        <f t="shared" si="879"/>
        <v>2024</v>
      </c>
      <c r="N3007" s="12">
        <v>1108.4000000000001</v>
      </c>
      <c r="O3007" s="6">
        <f t="shared" ref="O3007:O3011" si="894">-N3007</f>
        <v>-1108.4000000000001</v>
      </c>
      <c r="P3007" s="6">
        <f t="shared" si="883"/>
        <v>0</v>
      </c>
      <c r="Q3007" s="7">
        <v>4922056.3500000006</v>
      </c>
      <c r="R3007" s="44" t="str">
        <f>VLOOKUP(F3007,'Set up'!$A$2:$E$64,5,FALSE)</f>
        <v>Trsf</v>
      </c>
      <c r="S3007" s="1" t="s">
        <v>3365</v>
      </c>
    </row>
    <row r="3008" spans="1:19" ht="15" customHeight="1" x14ac:dyDescent="0.35">
      <c r="A3008" s="4">
        <v>45475</v>
      </c>
      <c r="B3008" s="5">
        <f t="shared" si="890"/>
        <v>7</v>
      </c>
      <c r="C3008" s="5">
        <f t="shared" si="891"/>
        <v>2024</v>
      </c>
      <c r="D3008" s="5" t="s">
        <v>2750</v>
      </c>
      <c r="E3008" s="5" t="str">
        <f>VLOOKUP(F3008,'Set up'!$A$2:$C$64,2,FALSE)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up'!$A$2:$C$64,3,FALSE)</f>
        <v>Cash</v>
      </c>
      <c r="J3008" s="5">
        <f>VLOOKUP(F3008,'Set up'!$A$2:$D$64,4,FALSE)</f>
        <v>0</v>
      </c>
      <c r="K3008" s="4">
        <f t="shared" si="877"/>
        <v>45475</v>
      </c>
      <c r="L3008" s="5">
        <f t="shared" si="878"/>
        <v>7</v>
      </c>
      <c r="M3008" s="5">
        <f t="shared" si="879"/>
        <v>2024</v>
      </c>
      <c r="N3008" s="12">
        <v>320</v>
      </c>
      <c r="O3008" s="6">
        <f t="shared" si="894"/>
        <v>-320</v>
      </c>
      <c r="P3008" s="6">
        <f t="shared" si="883"/>
        <v>0</v>
      </c>
      <c r="Q3008" s="7">
        <v>4922376.3500000006</v>
      </c>
      <c r="R3008" s="44" t="str">
        <f>VLOOKUP(F3008,'Set up'!$A$2:$E$64,5,FALSE)</f>
        <v>Trsf</v>
      </c>
      <c r="S3008" s="1" t="s">
        <v>3366</v>
      </c>
    </row>
    <row r="3009" spans="1:21" ht="15" customHeight="1" x14ac:dyDescent="0.35">
      <c r="A3009" s="4">
        <v>45475</v>
      </c>
      <c r="B3009" s="5">
        <f t="shared" si="890"/>
        <v>7</v>
      </c>
      <c r="C3009" s="5">
        <f t="shared" si="891"/>
        <v>2024</v>
      </c>
      <c r="D3009" s="5" t="s">
        <v>2750</v>
      </c>
      <c r="E3009" s="5" t="str">
        <f>VLOOKUP(F3009,'Set up'!$A$2:$C$64,2,FALSE)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up'!$A$2:$C$64,3,FALSE)</f>
        <v>Cash</v>
      </c>
      <c r="J3009" s="5">
        <f>VLOOKUP(F3009,'Set up'!$A$2:$D$64,4,FALSE)</f>
        <v>0</v>
      </c>
      <c r="K3009" s="4">
        <f t="shared" si="877"/>
        <v>45475</v>
      </c>
      <c r="L3009" s="5">
        <f t="shared" si="878"/>
        <v>7</v>
      </c>
      <c r="M3009" s="5">
        <f t="shared" si="879"/>
        <v>2024</v>
      </c>
      <c r="N3009" s="12">
        <v>360</v>
      </c>
      <c r="O3009" s="6">
        <f t="shared" si="894"/>
        <v>-360</v>
      </c>
      <c r="P3009" s="6">
        <f t="shared" si="883"/>
        <v>0</v>
      </c>
      <c r="Q3009" s="7">
        <v>4922736.3500000006</v>
      </c>
      <c r="R3009" s="44" t="str">
        <f>VLOOKUP(F3009,'Set up'!$A$2:$E$64,5,FALSE)</f>
        <v>Trsf</v>
      </c>
      <c r="S3009" s="1" t="s">
        <v>3367</v>
      </c>
    </row>
    <row r="3010" spans="1:21" ht="15" customHeight="1" x14ac:dyDescent="0.35">
      <c r="A3010" s="4">
        <v>45475</v>
      </c>
      <c r="B3010" s="5">
        <f t="shared" si="890"/>
        <v>7</v>
      </c>
      <c r="C3010" s="5">
        <f t="shared" si="891"/>
        <v>2024</v>
      </c>
      <c r="D3010" s="5" t="s">
        <v>2750</v>
      </c>
      <c r="E3010" s="5" t="str">
        <f>VLOOKUP(F3010,'Set up'!$A$2:$C$64,2,FALSE)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up'!$A$2:$C$64,3,FALSE)</f>
        <v>Cash</v>
      </c>
      <c r="J3010" s="5">
        <f>VLOOKUP(F3010,'Set up'!$A$2:$D$64,4,FALSE)</f>
        <v>0</v>
      </c>
      <c r="K3010" s="4">
        <f t="shared" si="877"/>
        <v>45475</v>
      </c>
      <c r="L3010" s="5">
        <f t="shared" si="878"/>
        <v>7</v>
      </c>
      <c r="M3010" s="5">
        <f t="shared" si="879"/>
        <v>2024</v>
      </c>
      <c r="N3010" s="12">
        <v>190</v>
      </c>
      <c r="O3010" s="6">
        <f t="shared" si="894"/>
        <v>-190</v>
      </c>
      <c r="P3010" s="6">
        <f t="shared" si="883"/>
        <v>0</v>
      </c>
      <c r="Q3010" s="7">
        <v>4922926.3500000006</v>
      </c>
      <c r="R3010" s="44" t="str">
        <f>VLOOKUP(F3010,'Set up'!$A$2:$E$64,5,FALSE)</f>
        <v>Trsf</v>
      </c>
      <c r="S3010" s="1" t="s">
        <v>3368</v>
      </c>
    </row>
    <row r="3011" spans="1:21" ht="15" customHeight="1" x14ac:dyDescent="0.35">
      <c r="A3011" s="4">
        <v>45475</v>
      </c>
      <c r="B3011" s="5">
        <f t="shared" si="890"/>
        <v>7</v>
      </c>
      <c r="C3011" s="5">
        <f t="shared" si="891"/>
        <v>2024</v>
      </c>
      <c r="D3011" s="5" t="s">
        <v>2750</v>
      </c>
      <c r="E3011" s="5" t="str">
        <f>VLOOKUP(F3011,'Set up'!$A$2:$C$64,2,FALSE)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up'!$A$2:$C$64,3,FALSE)</f>
        <v>Cash</v>
      </c>
      <c r="J3011" s="5">
        <f>VLOOKUP(F3011,'Set up'!$A$2:$D$64,4,FALSE)</f>
        <v>0</v>
      </c>
      <c r="K3011" s="4">
        <f t="shared" ref="K3011:K3074" si="895">A3011+J3011</f>
        <v>45475</v>
      </c>
      <c r="L3011" s="5">
        <f t="shared" ref="L3011:L3074" si="896">MONTH(K3011)</f>
        <v>7</v>
      </c>
      <c r="M3011" s="5">
        <f t="shared" ref="M3011:M3074" si="897">YEAR(K3011)</f>
        <v>2024</v>
      </c>
      <c r="N3011" s="12">
        <v>563.20000000000005</v>
      </c>
      <c r="O3011" s="6">
        <f t="shared" si="894"/>
        <v>-563.20000000000005</v>
      </c>
      <c r="P3011" s="6">
        <f t="shared" si="883"/>
        <v>0</v>
      </c>
      <c r="Q3011" s="7">
        <v>4923489.5500000007</v>
      </c>
      <c r="R3011" s="44" t="str">
        <f>VLOOKUP(F3011,'Set up'!$A$2:$E$64,5,FALSE)</f>
        <v>Trsf</v>
      </c>
      <c r="S3011" s="1" t="s">
        <v>3369</v>
      </c>
    </row>
    <row r="3012" spans="1:21" ht="15" customHeight="1" x14ac:dyDescent="0.35">
      <c r="A3012" s="4">
        <v>45475</v>
      </c>
      <c r="B3012" s="5">
        <f t="shared" si="890"/>
        <v>7</v>
      </c>
      <c r="C3012" s="5">
        <f t="shared" si="891"/>
        <v>2024</v>
      </c>
      <c r="D3012" s="5" t="s">
        <v>2750</v>
      </c>
      <c r="E3012" s="5" t="str">
        <f>VLOOKUP(F3012,'Set up'!$A$2:$C$64,2,FALSE)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up'!$A$2:$C$64,3,FALSE)</f>
        <v>Cash</v>
      </c>
      <c r="J3012" s="5">
        <f>VLOOKUP(F3012,'Set up'!$A$2:$D$64,4,FALSE)</f>
        <v>0</v>
      </c>
      <c r="K3012" s="4">
        <f t="shared" si="895"/>
        <v>45475</v>
      </c>
      <c r="L3012" s="5">
        <f t="shared" si="896"/>
        <v>7</v>
      </c>
      <c r="M3012" s="5">
        <f t="shared" si="897"/>
        <v>2024</v>
      </c>
      <c r="N3012" s="12">
        <v>1684.8</v>
      </c>
      <c r="O3012" s="12">
        <f>-929.5-755.3</f>
        <v>-1684.8</v>
      </c>
      <c r="P3012" s="6">
        <f t="shared" si="883"/>
        <v>0</v>
      </c>
      <c r="Q3012" s="7">
        <v>4925174.3500000006</v>
      </c>
      <c r="R3012" s="44" t="str">
        <f>VLOOKUP(F3012,'Set up'!$A$2:$E$64,5,FALSE)</f>
        <v>Trsf</v>
      </c>
      <c r="S3012" s="1" t="s">
        <v>3370</v>
      </c>
    </row>
    <row r="3013" spans="1:21" ht="15" customHeight="1" x14ac:dyDescent="0.35">
      <c r="A3013" s="4">
        <v>45475</v>
      </c>
      <c r="B3013" s="5">
        <f t="shared" si="890"/>
        <v>7</v>
      </c>
      <c r="C3013" s="5">
        <f t="shared" si="891"/>
        <v>2024</v>
      </c>
      <c r="D3013" s="5" t="s">
        <v>2751</v>
      </c>
      <c r="E3013" s="5" t="str">
        <f>VLOOKUP(F3013,'Set up'!$A$2:$C$64,2,FALSE)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up'!$A$2:$C$64,3,FALSE)</f>
        <v>45</v>
      </c>
      <c r="J3013" s="5">
        <f>VLOOKUP(F3013,'Set up'!$A$2:$D$64,4,FALSE)</f>
        <v>45</v>
      </c>
      <c r="K3013" s="4">
        <f t="shared" si="895"/>
        <v>45520</v>
      </c>
      <c r="L3013" s="5">
        <f t="shared" si="896"/>
        <v>8</v>
      </c>
      <c r="M3013" s="5">
        <f t="shared" si="897"/>
        <v>2024</v>
      </c>
      <c r="N3013" s="12">
        <v>130</v>
      </c>
      <c r="O3013" s="6">
        <f>-N3013</f>
        <v>-130</v>
      </c>
      <c r="P3013" s="6">
        <f t="shared" si="883"/>
        <v>0</v>
      </c>
      <c r="Q3013" s="7">
        <v>4925304.3500000006</v>
      </c>
      <c r="R3013" s="44" t="str">
        <f>VLOOKUP(F3013,'Set up'!$A$2:$E$64,5,FALSE)</f>
        <v>PD Chq</v>
      </c>
      <c r="S3013" s="1" t="s">
        <v>2833</v>
      </c>
      <c r="U3013" s="1" t="s">
        <v>3603</v>
      </c>
    </row>
    <row r="3014" spans="1:21" ht="15" customHeight="1" x14ac:dyDescent="0.35">
      <c r="A3014" s="4">
        <v>45476</v>
      </c>
      <c r="B3014" s="5">
        <f t="shared" si="890"/>
        <v>7</v>
      </c>
      <c r="C3014" s="5">
        <f t="shared" si="891"/>
        <v>2024</v>
      </c>
      <c r="D3014" s="5" t="s">
        <v>2752</v>
      </c>
      <c r="E3014" s="5" t="str">
        <f>VLOOKUP(F3014,'Set up'!$A$2:$C$64,2,FALSE)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up'!$A$2:$C$64,3,FALSE)</f>
        <v>Cash</v>
      </c>
      <c r="J3014" s="5">
        <f>VLOOKUP(F3014,'Set up'!$A$2:$D$64,4,FALSE)</f>
        <v>0</v>
      </c>
      <c r="K3014" s="4">
        <f t="shared" si="895"/>
        <v>45476</v>
      </c>
      <c r="L3014" s="5">
        <f t="shared" si="896"/>
        <v>7</v>
      </c>
      <c r="M3014" s="5">
        <f t="shared" si="897"/>
        <v>2024</v>
      </c>
      <c r="N3014" s="12">
        <v>200</v>
      </c>
      <c r="O3014" s="6">
        <f t="shared" ref="O3014:O3021" si="898">-N3014</f>
        <v>-200</v>
      </c>
      <c r="P3014" s="6">
        <f t="shared" si="883"/>
        <v>0</v>
      </c>
      <c r="Q3014" s="7">
        <v>4925504.3500000006</v>
      </c>
      <c r="R3014" s="44" t="str">
        <f>VLOOKUP(F3014,'Set up'!$A$2:$E$64,5,FALSE)</f>
        <v>Cash</v>
      </c>
      <c r="S3014" s="1" t="s">
        <v>2784</v>
      </c>
    </row>
    <row r="3015" spans="1:21" ht="15" customHeight="1" x14ac:dyDescent="0.35">
      <c r="A3015" s="4">
        <v>45476</v>
      </c>
      <c r="B3015" s="5">
        <f t="shared" si="890"/>
        <v>7</v>
      </c>
      <c r="C3015" s="5">
        <f t="shared" si="891"/>
        <v>2024</v>
      </c>
      <c r="D3015" s="5" t="s">
        <v>2752</v>
      </c>
      <c r="E3015" s="5" t="str">
        <f>VLOOKUP(F3015,'Set up'!$A$2:$C$64,2,FALSE)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up'!$A$2:$C$64,3,FALSE)</f>
        <v>Cash</v>
      </c>
      <c r="J3015" s="5">
        <f>VLOOKUP(F3015,'Set up'!$A$2:$D$64,4,FALSE)</f>
        <v>0</v>
      </c>
      <c r="K3015" s="4">
        <f t="shared" si="895"/>
        <v>45476</v>
      </c>
      <c r="L3015" s="5">
        <f t="shared" si="896"/>
        <v>7</v>
      </c>
      <c r="M3015" s="5">
        <f t="shared" si="897"/>
        <v>2024</v>
      </c>
      <c r="N3015" s="12">
        <v>175</v>
      </c>
      <c r="O3015" s="6">
        <f t="shared" si="898"/>
        <v>-175</v>
      </c>
      <c r="P3015" s="6">
        <f t="shared" si="883"/>
        <v>0</v>
      </c>
      <c r="Q3015" s="7">
        <v>4925679.3500000006</v>
      </c>
      <c r="R3015" s="44" t="str">
        <f>VLOOKUP(F3015,'Set up'!$A$2:$E$64,5,FALSE)</f>
        <v>Cash</v>
      </c>
      <c r="S3015" s="1" t="s">
        <v>2784</v>
      </c>
    </row>
    <row r="3016" spans="1:21" ht="15" customHeight="1" x14ac:dyDescent="0.35">
      <c r="A3016" s="4">
        <v>45477</v>
      </c>
      <c r="B3016" s="5">
        <f t="shared" si="890"/>
        <v>7</v>
      </c>
      <c r="C3016" s="5">
        <f t="shared" si="891"/>
        <v>2024</v>
      </c>
      <c r="D3016" s="5" t="s">
        <v>2753</v>
      </c>
      <c r="E3016" s="5" t="str">
        <f>VLOOKUP(F3016,'Set up'!$A$2:$C$64,2,FALSE)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up'!$A$2:$C$64,3,FALSE)</f>
        <v>Cash</v>
      </c>
      <c r="J3016" s="5">
        <f>VLOOKUP(F3016,'Set up'!$A$2:$D$64,4,FALSE)</f>
        <v>0</v>
      </c>
      <c r="K3016" s="4">
        <f t="shared" si="895"/>
        <v>45477</v>
      </c>
      <c r="L3016" s="5">
        <f t="shared" si="896"/>
        <v>7</v>
      </c>
      <c r="M3016" s="5">
        <f t="shared" si="897"/>
        <v>2024</v>
      </c>
      <c r="N3016" s="12">
        <v>1738</v>
      </c>
      <c r="O3016" s="6">
        <f t="shared" si="898"/>
        <v>-1738</v>
      </c>
      <c r="P3016" s="6">
        <f t="shared" si="883"/>
        <v>0</v>
      </c>
      <c r="Q3016" s="7">
        <v>4927417.3500000006</v>
      </c>
      <c r="R3016" s="44" t="str">
        <f>VLOOKUP(F3016,'Set up'!$A$2:$E$64,5,FALSE)</f>
        <v>Chq</v>
      </c>
      <c r="S3016" s="1" t="s">
        <v>2987</v>
      </c>
    </row>
    <row r="3017" spans="1:21" ht="15" customHeight="1" x14ac:dyDescent="0.35">
      <c r="A3017" s="4">
        <v>45477</v>
      </c>
      <c r="B3017" s="5">
        <f t="shared" si="890"/>
        <v>7</v>
      </c>
      <c r="C3017" s="5">
        <f t="shared" si="891"/>
        <v>2024</v>
      </c>
      <c r="D3017" s="5" t="s">
        <v>2753</v>
      </c>
      <c r="E3017" s="5" t="str">
        <f>VLOOKUP(F3017,'Set up'!$A$2:$C$64,2,FALSE)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up'!$A$2:$C$64,3,FALSE)</f>
        <v>Cash</v>
      </c>
      <c r="J3017" s="5">
        <f>VLOOKUP(F3017,'Set up'!$A$2:$D$64,4,FALSE)</f>
        <v>0</v>
      </c>
      <c r="K3017" s="4">
        <f t="shared" si="895"/>
        <v>45477</v>
      </c>
      <c r="L3017" s="5">
        <f t="shared" si="896"/>
        <v>7</v>
      </c>
      <c r="M3017" s="5">
        <f t="shared" si="897"/>
        <v>2024</v>
      </c>
      <c r="N3017" s="12">
        <v>555</v>
      </c>
      <c r="O3017" s="6">
        <f t="shared" si="898"/>
        <v>-555</v>
      </c>
      <c r="P3017" s="6">
        <f t="shared" si="883"/>
        <v>0</v>
      </c>
      <c r="Q3017" s="7">
        <v>4927972.3500000006</v>
      </c>
      <c r="R3017" s="44" t="str">
        <f>VLOOKUP(F3017,'Set up'!$A$2:$E$64,5,FALSE)</f>
        <v>Chq</v>
      </c>
      <c r="S3017" s="1" t="s">
        <v>2987</v>
      </c>
    </row>
    <row r="3018" spans="1:21" ht="15" customHeight="1" x14ac:dyDescent="0.35">
      <c r="A3018" s="4">
        <v>45477</v>
      </c>
      <c r="B3018" s="5">
        <f t="shared" si="890"/>
        <v>7</v>
      </c>
      <c r="C3018" s="5">
        <f t="shared" si="891"/>
        <v>2024</v>
      </c>
      <c r="D3018" s="5" t="s">
        <v>2753</v>
      </c>
      <c r="E3018" s="5" t="str">
        <f>VLOOKUP(F3018,'Set up'!$A$2:$C$64,2,FALSE)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up'!$A$2:$C$64,3,FALSE)</f>
        <v>Cash</v>
      </c>
      <c r="J3018" s="5">
        <f>VLOOKUP(F3018,'Set up'!$A$2:$D$64,4,FALSE)</f>
        <v>0</v>
      </c>
      <c r="K3018" s="4">
        <f t="shared" si="895"/>
        <v>45477</v>
      </c>
      <c r="L3018" s="5">
        <f t="shared" si="896"/>
        <v>7</v>
      </c>
      <c r="M3018" s="5">
        <f t="shared" si="897"/>
        <v>2024</v>
      </c>
      <c r="N3018" s="12">
        <v>322.5</v>
      </c>
      <c r="O3018" s="6">
        <f t="shared" si="898"/>
        <v>-322.5</v>
      </c>
      <c r="P3018" s="6">
        <f t="shared" si="883"/>
        <v>0</v>
      </c>
      <c r="Q3018" s="7">
        <v>4928294.8500000006</v>
      </c>
      <c r="R3018" s="44" t="str">
        <f>VLOOKUP(F3018,'Set up'!$A$2:$E$64,5,FALSE)</f>
        <v>Chq</v>
      </c>
      <c r="S3018" s="1" t="s">
        <v>2987</v>
      </c>
    </row>
    <row r="3019" spans="1:21" ht="15" customHeight="1" x14ac:dyDescent="0.35">
      <c r="A3019" s="4">
        <v>45477</v>
      </c>
      <c r="B3019" s="5">
        <f t="shared" si="890"/>
        <v>7</v>
      </c>
      <c r="C3019" s="5">
        <f t="shared" si="891"/>
        <v>2024</v>
      </c>
      <c r="D3019" s="5" t="s">
        <v>2753</v>
      </c>
      <c r="E3019" s="5" t="str">
        <f>VLOOKUP(F3019,'Set up'!$A$2:$C$64,2,FALSE)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up'!$A$2:$C$64,3,FALSE)</f>
        <v>Cash</v>
      </c>
      <c r="J3019" s="5">
        <f>VLOOKUP(F3019,'Set up'!$A$2:$D$64,4,FALSE)</f>
        <v>0</v>
      </c>
      <c r="K3019" s="4">
        <f t="shared" si="895"/>
        <v>45477</v>
      </c>
      <c r="L3019" s="5">
        <f t="shared" si="896"/>
        <v>7</v>
      </c>
      <c r="M3019" s="5">
        <f t="shared" si="897"/>
        <v>2024</v>
      </c>
      <c r="N3019" s="12">
        <v>120</v>
      </c>
      <c r="O3019" s="6">
        <f t="shared" si="898"/>
        <v>-120</v>
      </c>
      <c r="P3019" s="6">
        <f t="shared" si="883"/>
        <v>0</v>
      </c>
      <c r="Q3019" s="7">
        <v>4928414.8500000006</v>
      </c>
      <c r="R3019" s="44" t="str">
        <f>VLOOKUP(F3019,'Set up'!$A$2:$E$64,5,FALSE)</f>
        <v>Chq</v>
      </c>
      <c r="S3019" s="1" t="s">
        <v>2987</v>
      </c>
    </row>
    <row r="3020" spans="1:21" ht="15" customHeight="1" x14ac:dyDescent="0.35">
      <c r="A3020" s="4">
        <v>45477</v>
      </c>
      <c r="B3020" s="5">
        <f t="shared" si="890"/>
        <v>7</v>
      </c>
      <c r="C3020" s="5">
        <f t="shared" si="891"/>
        <v>2024</v>
      </c>
      <c r="D3020" s="5" t="s">
        <v>2753</v>
      </c>
      <c r="E3020" s="5" t="str">
        <f>VLOOKUP(F3020,'Set up'!$A$2:$C$64,2,FALSE)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up'!$A$2:$C$64,3,FALSE)</f>
        <v>Cash</v>
      </c>
      <c r="J3020" s="5">
        <f>VLOOKUP(F3020,'Set up'!$A$2:$D$64,4,FALSE)</f>
        <v>0</v>
      </c>
      <c r="K3020" s="4">
        <f t="shared" si="895"/>
        <v>45477</v>
      </c>
      <c r="L3020" s="5">
        <f t="shared" si="896"/>
        <v>7</v>
      </c>
      <c r="M3020" s="5">
        <f t="shared" si="897"/>
        <v>2024</v>
      </c>
      <c r="N3020" s="12">
        <v>175</v>
      </c>
      <c r="O3020" s="6">
        <f t="shared" si="898"/>
        <v>-175</v>
      </c>
      <c r="P3020" s="6">
        <f t="shared" si="883"/>
        <v>0</v>
      </c>
      <c r="Q3020" s="7">
        <v>4928589.8500000006</v>
      </c>
      <c r="R3020" s="44" t="str">
        <f>VLOOKUP(F3020,'Set up'!$A$2:$E$64,5,FALSE)</f>
        <v>Chq</v>
      </c>
      <c r="S3020" s="1" t="s">
        <v>2987</v>
      </c>
    </row>
    <row r="3021" spans="1:21" ht="15" customHeight="1" x14ac:dyDescent="0.35">
      <c r="A3021" s="4">
        <v>45477</v>
      </c>
      <c r="B3021" s="5">
        <f t="shared" si="890"/>
        <v>7</v>
      </c>
      <c r="C3021" s="5">
        <f t="shared" si="891"/>
        <v>2024</v>
      </c>
      <c r="D3021" s="5" t="s">
        <v>2753</v>
      </c>
      <c r="E3021" s="5" t="str">
        <f>VLOOKUP(F3021,'Set up'!$A$2:$C$64,2,FALSE)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up'!$A$2:$C$64,3,FALSE)</f>
        <v>Cash</v>
      </c>
      <c r="J3021" s="5">
        <f>VLOOKUP(F3021,'Set up'!$A$2:$D$64,4,FALSE)</f>
        <v>0</v>
      </c>
      <c r="K3021" s="4">
        <f t="shared" si="895"/>
        <v>45477</v>
      </c>
      <c r="L3021" s="5">
        <f t="shared" si="896"/>
        <v>7</v>
      </c>
      <c r="M3021" s="5">
        <f t="shared" si="897"/>
        <v>2024</v>
      </c>
      <c r="N3021" s="12">
        <v>210</v>
      </c>
      <c r="O3021" s="6">
        <f t="shared" si="898"/>
        <v>-210</v>
      </c>
      <c r="P3021" s="6">
        <f t="shared" si="883"/>
        <v>0</v>
      </c>
      <c r="Q3021" s="7">
        <v>4928799.8500000006</v>
      </c>
      <c r="R3021" s="44" t="str">
        <f>VLOOKUP(F3021,'Set up'!$A$2:$E$64,5,FALSE)</f>
        <v>Chq</v>
      </c>
      <c r="S3021" s="1" t="s">
        <v>2987</v>
      </c>
    </row>
    <row r="3022" spans="1:21" ht="15" customHeight="1" x14ac:dyDescent="0.35">
      <c r="A3022" s="4">
        <v>45477</v>
      </c>
      <c r="B3022" s="5">
        <f t="shared" si="890"/>
        <v>7</v>
      </c>
      <c r="C3022" s="5">
        <f t="shared" si="891"/>
        <v>2024</v>
      </c>
      <c r="D3022" s="5" t="s">
        <v>2754</v>
      </c>
      <c r="E3022" s="5" t="str">
        <f>VLOOKUP(F3022,'Set up'!$A$2:$C$64,2,FALSE)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up'!$A$2:$C$64,3,FALSE)</f>
        <v>Cash</v>
      </c>
      <c r="J3022" s="5">
        <f>VLOOKUP(F3022,'Set up'!$A$2:$D$64,4,FALSE)</f>
        <v>0</v>
      </c>
      <c r="K3022" s="4">
        <f t="shared" si="895"/>
        <v>45477</v>
      </c>
      <c r="L3022" s="5">
        <f t="shared" si="896"/>
        <v>7</v>
      </c>
      <c r="M3022" s="5">
        <f t="shared" si="897"/>
        <v>2024</v>
      </c>
      <c r="N3022" s="12">
        <v>1760</v>
      </c>
      <c r="O3022" s="12"/>
      <c r="P3022" s="6">
        <f t="shared" si="883"/>
        <v>1760</v>
      </c>
      <c r="Q3022" s="7">
        <v>4930559.8500000006</v>
      </c>
      <c r="R3022" s="44" t="str">
        <f>VLOOKUP(F3022,'Set up'!$A$2:$E$64,5,FALSE)</f>
        <v>Trsf</v>
      </c>
    </row>
    <row r="3023" spans="1:21" ht="15" customHeight="1" x14ac:dyDescent="0.35">
      <c r="A3023" s="4">
        <v>45477</v>
      </c>
      <c r="B3023" s="5">
        <f t="shared" si="890"/>
        <v>7</v>
      </c>
      <c r="C3023" s="5">
        <f t="shared" si="891"/>
        <v>2024</v>
      </c>
      <c r="D3023" s="5" t="s">
        <v>2754</v>
      </c>
      <c r="E3023" s="5" t="str">
        <f>VLOOKUP(F3023,'Set up'!$A$2:$C$64,2,FALSE)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up'!$A$2:$C$64,3,FALSE)</f>
        <v>Cash</v>
      </c>
      <c r="J3023" s="5">
        <f>VLOOKUP(F3023,'Set up'!$A$2:$D$64,4,FALSE)</f>
        <v>0</v>
      </c>
      <c r="K3023" s="4">
        <f t="shared" si="895"/>
        <v>45477</v>
      </c>
      <c r="L3023" s="5">
        <f t="shared" si="896"/>
        <v>7</v>
      </c>
      <c r="M3023" s="5">
        <f t="shared" si="897"/>
        <v>2024</v>
      </c>
      <c r="N3023" s="12">
        <v>405</v>
      </c>
      <c r="O3023" s="12"/>
      <c r="P3023" s="6">
        <f t="shared" si="883"/>
        <v>405</v>
      </c>
      <c r="Q3023" s="7">
        <v>4930964.8500000006</v>
      </c>
      <c r="R3023" s="44" t="str">
        <f>VLOOKUP(F3023,'Set up'!$A$2:$E$64,5,FALSE)</f>
        <v>Trsf</v>
      </c>
    </row>
    <row r="3024" spans="1:21" ht="15" customHeight="1" x14ac:dyDescent="0.35">
      <c r="A3024" s="4">
        <v>45477</v>
      </c>
      <c r="B3024" s="5">
        <f t="shared" si="890"/>
        <v>7</v>
      </c>
      <c r="C3024" s="5">
        <f t="shared" si="891"/>
        <v>2024</v>
      </c>
      <c r="D3024" s="5" t="s">
        <v>2754</v>
      </c>
      <c r="E3024" s="5" t="str">
        <f>VLOOKUP(F3024,'Set up'!$A$2:$C$64,2,FALSE)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up'!$A$2:$C$64,3,FALSE)</f>
        <v>Cash</v>
      </c>
      <c r="J3024" s="5">
        <f>VLOOKUP(F3024,'Set up'!$A$2:$D$64,4,FALSE)</f>
        <v>0</v>
      </c>
      <c r="K3024" s="4">
        <f t="shared" si="895"/>
        <v>45477</v>
      </c>
      <c r="L3024" s="5">
        <f t="shared" si="896"/>
        <v>7</v>
      </c>
      <c r="M3024" s="5">
        <f t="shared" si="897"/>
        <v>2024</v>
      </c>
      <c r="N3024" s="12">
        <v>125</v>
      </c>
      <c r="O3024" s="12"/>
      <c r="P3024" s="6">
        <f t="shared" si="883"/>
        <v>125</v>
      </c>
      <c r="Q3024" s="7">
        <v>4931089.8500000006</v>
      </c>
      <c r="R3024" s="44" t="str">
        <f>VLOOKUP(F3024,'Set up'!$A$2:$E$64,5,FALSE)</f>
        <v>Trsf</v>
      </c>
    </row>
    <row r="3025" spans="1:19" ht="15" customHeight="1" x14ac:dyDescent="0.35">
      <c r="A3025" s="4">
        <v>45477</v>
      </c>
      <c r="B3025" s="5">
        <f t="shared" si="890"/>
        <v>7</v>
      </c>
      <c r="C3025" s="5">
        <f t="shared" si="891"/>
        <v>2024</v>
      </c>
      <c r="D3025" s="5" t="s">
        <v>2754</v>
      </c>
      <c r="E3025" s="5" t="str">
        <f>VLOOKUP(F3025,'Set up'!$A$2:$C$64,2,FALSE)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up'!$A$2:$C$64,3,FALSE)</f>
        <v>Cash</v>
      </c>
      <c r="J3025" s="5">
        <f>VLOOKUP(F3025,'Set up'!$A$2:$D$64,4,FALSE)</f>
        <v>0</v>
      </c>
      <c r="K3025" s="4">
        <f t="shared" si="895"/>
        <v>45477</v>
      </c>
      <c r="L3025" s="5">
        <f t="shared" si="896"/>
        <v>7</v>
      </c>
      <c r="M3025" s="5">
        <f t="shared" si="897"/>
        <v>2024</v>
      </c>
      <c r="N3025" s="12">
        <v>420</v>
      </c>
      <c r="O3025" s="12"/>
      <c r="P3025" s="6">
        <f t="shared" si="883"/>
        <v>420</v>
      </c>
      <c r="Q3025" s="7">
        <v>4931509.8500000006</v>
      </c>
      <c r="R3025" s="44" t="str">
        <f>VLOOKUP(F3025,'Set up'!$A$2:$E$64,5,FALSE)</f>
        <v>Trsf</v>
      </c>
    </row>
    <row r="3026" spans="1:19" ht="15" customHeight="1" x14ac:dyDescent="0.35">
      <c r="A3026" s="4">
        <v>45477</v>
      </c>
      <c r="B3026" s="5">
        <f t="shared" si="890"/>
        <v>7</v>
      </c>
      <c r="C3026" s="5">
        <f t="shared" si="891"/>
        <v>2024</v>
      </c>
      <c r="D3026" s="5" t="s">
        <v>2754</v>
      </c>
      <c r="E3026" s="5" t="str">
        <f>VLOOKUP(F3026,'Set up'!$A$2:$C$64,2,FALSE)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up'!$A$2:$C$64,3,FALSE)</f>
        <v>Cash</v>
      </c>
      <c r="J3026" s="5">
        <f>VLOOKUP(F3026,'Set up'!$A$2:$D$64,4,FALSE)</f>
        <v>0</v>
      </c>
      <c r="K3026" s="4">
        <f t="shared" si="895"/>
        <v>45477</v>
      </c>
      <c r="L3026" s="5">
        <f t="shared" si="896"/>
        <v>7</v>
      </c>
      <c r="M3026" s="5">
        <f t="shared" si="897"/>
        <v>2024</v>
      </c>
      <c r="N3026" s="12">
        <v>395</v>
      </c>
      <c r="O3026" s="12"/>
      <c r="P3026" s="6">
        <f t="shared" si="883"/>
        <v>395</v>
      </c>
      <c r="Q3026" s="7">
        <v>4931904.8500000006</v>
      </c>
      <c r="R3026" s="44" t="str">
        <f>VLOOKUP(F3026,'Set up'!$A$2:$E$64,5,FALSE)</f>
        <v>Trsf</v>
      </c>
    </row>
    <row r="3027" spans="1:19" ht="15" customHeight="1" x14ac:dyDescent="0.35">
      <c r="A3027" s="4">
        <v>45479</v>
      </c>
      <c r="B3027" s="5">
        <f t="shared" si="890"/>
        <v>7</v>
      </c>
      <c r="C3027" s="5">
        <f t="shared" si="891"/>
        <v>2024</v>
      </c>
      <c r="D3027" s="5" t="s">
        <v>2755</v>
      </c>
      <c r="E3027" s="5" t="str">
        <f>VLOOKUP(F3027,'Set up'!$A$2:$C$64,2,FALSE)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up'!$A$2:$C$64,3,FALSE)</f>
        <v>Cash</v>
      </c>
      <c r="J3027" s="5">
        <f>VLOOKUP(F3027,'Set up'!$A$2:$D$64,4,FALSE)</f>
        <v>0</v>
      </c>
      <c r="K3027" s="4">
        <f t="shared" si="895"/>
        <v>45479</v>
      </c>
      <c r="L3027" s="5">
        <f t="shared" si="896"/>
        <v>7</v>
      </c>
      <c r="M3027" s="5">
        <f t="shared" si="897"/>
        <v>2024</v>
      </c>
      <c r="N3027" s="12">
        <v>1694</v>
      </c>
      <c r="O3027" s="6">
        <f t="shared" ref="O3027:O3028" si="899">-N3027</f>
        <v>-1694</v>
      </c>
      <c r="P3027" s="6">
        <f t="shared" si="883"/>
        <v>0</v>
      </c>
      <c r="Q3027" s="7">
        <v>4933598.8500000006</v>
      </c>
      <c r="R3027" s="44" t="str">
        <f>VLOOKUP(F3027,'Set up'!$A$2:$E$64,5,FALSE)</f>
        <v>Cash</v>
      </c>
      <c r="S3027" s="1" t="s">
        <v>2825</v>
      </c>
    </row>
    <row r="3028" spans="1:19" ht="15" customHeight="1" x14ac:dyDescent="0.35">
      <c r="A3028" s="4">
        <v>45479</v>
      </c>
      <c r="B3028" s="5">
        <f t="shared" si="890"/>
        <v>7</v>
      </c>
      <c r="C3028" s="5">
        <f t="shared" si="891"/>
        <v>2024</v>
      </c>
      <c r="D3028" s="5" t="s">
        <v>2755</v>
      </c>
      <c r="E3028" s="5" t="str">
        <f>VLOOKUP(F3028,'Set up'!$A$2:$C$64,2,FALSE)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up'!$A$2:$C$64,3,FALSE)</f>
        <v>Cash</v>
      </c>
      <c r="J3028" s="5">
        <f>VLOOKUP(F3028,'Set up'!$A$2:$D$64,4,FALSE)</f>
        <v>0</v>
      </c>
      <c r="K3028" s="4">
        <f t="shared" si="895"/>
        <v>45479</v>
      </c>
      <c r="L3028" s="5">
        <f t="shared" si="896"/>
        <v>7</v>
      </c>
      <c r="M3028" s="5">
        <f t="shared" si="897"/>
        <v>2024</v>
      </c>
      <c r="N3028" s="12">
        <v>438</v>
      </c>
      <c r="O3028" s="6">
        <f t="shared" si="899"/>
        <v>-438</v>
      </c>
      <c r="P3028" s="6">
        <f t="shared" si="883"/>
        <v>0</v>
      </c>
      <c r="Q3028" s="7">
        <v>4934036.8500000006</v>
      </c>
      <c r="R3028" s="44" t="str">
        <f>VLOOKUP(F3028,'Set up'!$A$2:$E$64,5,FALSE)</f>
        <v>Cash</v>
      </c>
      <c r="S3028" s="1" t="s">
        <v>2825</v>
      </c>
    </row>
    <row r="3029" spans="1:19" ht="15" customHeight="1" x14ac:dyDescent="0.35">
      <c r="A3029" s="4">
        <v>45479</v>
      </c>
      <c r="B3029" s="5">
        <f t="shared" si="890"/>
        <v>7</v>
      </c>
      <c r="C3029" s="5">
        <f t="shared" si="891"/>
        <v>2024</v>
      </c>
      <c r="D3029" s="5" t="s">
        <v>2756</v>
      </c>
      <c r="E3029" s="5" t="str">
        <f>VLOOKUP(F3029,'Set up'!$A$2:$C$64,2,FALSE)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up'!$A$2:$C$64,3,FALSE)</f>
        <v>Cash</v>
      </c>
      <c r="J3029" s="5">
        <f>VLOOKUP(F3029,'Set up'!$A$2:$D$64,4,FALSE)</f>
        <v>0</v>
      </c>
      <c r="K3029" s="4">
        <f t="shared" si="895"/>
        <v>45479</v>
      </c>
      <c r="L3029" s="5">
        <f t="shared" si="896"/>
        <v>7</v>
      </c>
      <c r="M3029" s="5">
        <f t="shared" si="897"/>
        <v>2024</v>
      </c>
      <c r="N3029" s="12">
        <v>1760</v>
      </c>
      <c r="O3029" s="12">
        <f>-1500-260</f>
        <v>-1760</v>
      </c>
      <c r="P3029" s="6">
        <f t="shared" ref="P3029:P3092" si="900">SUM(N3029+O3029)</f>
        <v>0</v>
      </c>
      <c r="Q3029" s="7">
        <v>4935796.8500000006</v>
      </c>
      <c r="R3029" s="44" t="str">
        <f>VLOOKUP(F3029,'Set up'!$A$2:$E$64,5,FALSE)</f>
        <v>Cash</v>
      </c>
      <c r="S3029" s="1" t="s">
        <v>2785</v>
      </c>
    </row>
    <row r="3030" spans="1:19" ht="15" customHeight="1" x14ac:dyDescent="0.35">
      <c r="A3030" s="4">
        <v>45482</v>
      </c>
      <c r="B3030" s="5">
        <f t="shared" si="890"/>
        <v>7</v>
      </c>
      <c r="C3030" s="5">
        <f t="shared" si="891"/>
        <v>2024</v>
      </c>
      <c r="D3030" s="5" t="s">
        <v>2757</v>
      </c>
      <c r="E3030" s="5" t="str">
        <f>VLOOKUP(F3030,'Set up'!$A$2:$C$64,2,FALSE)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up'!$A$2:$C$64,3,FALSE)</f>
        <v>Cash</v>
      </c>
      <c r="J3030" s="5">
        <f>VLOOKUP(F3030,'Set up'!$A$2:$D$64,4,FALSE)</f>
        <v>0</v>
      </c>
      <c r="K3030" s="4">
        <f t="shared" si="895"/>
        <v>45482</v>
      </c>
      <c r="L3030" s="5">
        <f t="shared" si="896"/>
        <v>7</v>
      </c>
      <c r="M3030" s="5">
        <f t="shared" si="897"/>
        <v>2024</v>
      </c>
      <c r="N3030" s="12">
        <v>937.5</v>
      </c>
      <c r="O3030" s="6">
        <f t="shared" ref="O3030" si="901">-N3030</f>
        <v>-937.5</v>
      </c>
      <c r="P3030" s="6">
        <f t="shared" si="900"/>
        <v>0</v>
      </c>
      <c r="Q3030" s="7">
        <v>4936734.3500000006</v>
      </c>
      <c r="R3030" s="44" t="str">
        <f>VLOOKUP(F3030,'Set up'!$A$2:$E$64,5,FALSE)</f>
        <v>Trsf</v>
      </c>
      <c r="S3030" s="1" t="s">
        <v>3294</v>
      </c>
    </row>
    <row r="3031" spans="1:19" ht="15" customHeight="1" x14ac:dyDescent="0.35">
      <c r="A3031" s="4">
        <v>45482</v>
      </c>
      <c r="B3031" s="5">
        <f t="shared" si="890"/>
        <v>7</v>
      </c>
      <c r="C3031" s="5">
        <f t="shared" si="891"/>
        <v>2024</v>
      </c>
      <c r="D3031" s="5" t="s">
        <v>2758</v>
      </c>
      <c r="E3031" s="5" t="str">
        <f>VLOOKUP(F3031,'Set up'!$A$2:$C$64,2,FALSE)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up'!$A$2:$C$64,3,FALSE)</f>
        <v>Cash</v>
      </c>
      <c r="J3031" s="5">
        <f>VLOOKUP(F3031,'Set up'!$A$2:$D$64,4,FALSE)</f>
        <v>0</v>
      </c>
      <c r="K3031" s="4">
        <f t="shared" si="895"/>
        <v>45482</v>
      </c>
      <c r="L3031" s="5">
        <f t="shared" si="896"/>
        <v>7</v>
      </c>
      <c r="M3031" s="5">
        <f t="shared" si="897"/>
        <v>2024</v>
      </c>
      <c r="N3031" s="12">
        <v>24420</v>
      </c>
      <c r="O3031" s="12">
        <f>-8495.6-15924.4</f>
        <v>-24420</v>
      </c>
      <c r="P3031" s="6">
        <f t="shared" si="900"/>
        <v>0</v>
      </c>
      <c r="Q3031" s="7">
        <v>4961154.3500000006</v>
      </c>
      <c r="R3031" s="44" t="str">
        <f>VLOOKUP(F3031,'Set up'!$A$2:$E$64,5,FALSE)</f>
        <v>Trsf</v>
      </c>
      <c r="S3031" s="1" t="s">
        <v>3295</v>
      </c>
    </row>
    <row r="3032" spans="1:19" ht="15" customHeight="1" x14ac:dyDescent="0.35">
      <c r="A3032" s="4">
        <v>45482</v>
      </c>
      <c r="B3032" s="5">
        <f t="shared" si="890"/>
        <v>7</v>
      </c>
      <c r="C3032" s="5">
        <f t="shared" si="891"/>
        <v>2024</v>
      </c>
      <c r="D3032" s="5" t="s">
        <v>2758</v>
      </c>
      <c r="E3032" s="5" t="str">
        <f>VLOOKUP(F3032,'Set up'!$A$2:$C$64,2,FALSE)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up'!$A$2:$C$64,3,FALSE)</f>
        <v>Cash</v>
      </c>
      <c r="J3032" s="5">
        <f>VLOOKUP(F3032,'Set up'!$A$2:$D$64,4,FALSE)</f>
        <v>0</v>
      </c>
      <c r="K3032" s="4">
        <f t="shared" si="895"/>
        <v>45482</v>
      </c>
      <c r="L3032" s="5">
        <f t="shared" si="896"/>
        <v>7</v>
      </c>
      <c r="M3032" s="5">
        <f t="shared" si="897"/>
        <v>2024</v>
      </c>
      <c r="N3032" s="12">
        <v>9028</v>
      </c>
      <c r="O3032" s="12">
        <f>-4075.6-4952.4</f>
        <v>-9028</v>
      </c>
      <c r="P3032" s="6">
        <f t="shared" si="900"/>
        <v>0</v>
      </c>
      <c r="Q3032" s="7">
        <v>4970182.3500000006</v>
      </c>
      <c r="R3032" s="44" t="str">
        <f>VLOOKUP(F3032,'Set up'!$A$2:$E$64,5,FALSE)</f>
        <v>Trsf</v>
      </c>
      <c r="S3032" s="1" t="s">
        <v>3296</v>
      </c>
    </row>
    <row r="3033" spans="1:19" ht="15" customHeight="1" x14ac:dyDescent="0.35">
      <c r="A3033" s="4">
        <v>45482</v>
      </c>
      <c r="B3033" s="5">
        <f t="shared" si="890"/>
        <v>7</v>
      </c>
      <c r="C3033" s="5">
        <f t="shared" si="891"/>
        <v>2024</v>
      </c>
      <c r="D3033" s="5" t="s">
        <v>2758</v>
      </c>
      <c r="E3033" s="5" t="str">
        <f>VLOOKUP(F3033,'Set up'!$A$2:$C$64,2,FALSE)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up'!$A$2:$C$64,3,FALSE)</f>
        <v>Cash</v>
      </c>
      <c r="J3033" s="5">
        <f>VLOOKUP(F3033,'Set up'!$A$2:$D$64,4,FALSE)</f>
        <v>0</v>
      </c>
      <c r="K3033" s="4">
        <f t="shared" si="895"/>
        <v>45482</v>
      </c>
      <c r="L3033" s="5">
        <f t="shared" si="896"/>
        <v>7</v>
      </c>
      <c r="M3033" s="5">
        <f t="shared" si="897"/>
        <v>2024</v>
      </c>
      <c r="N3033" s="12">
        <v>2640</v>
      </c>
      <c r="O3033" s="6">
        <f t="shared" ref="O3033:O3038" si="902">-N3033</f>
        <v>-2640</v>
      </c>
      <c r="P3033" s="6">
        <f t="shared" si="900"/>
        <v>0</v>
      </c>
      <c r="Q3033" s="7">
        <v>4972822.3500000006</v>
      </c>
      <c r="R3033" s="44" t="str">
        <f>VLOOKUP(F3033,'Set up'!$A$2:$E$64,5,FALSE)</f>
        <v>Trsf</v>
      </c>
      <c r="S3033" s="1" t="s">
        <v>3297</v>
      </c>
    </row>
    <row r="3034" spans="1:19" ht="15" customHeight="1" x14ac:dyDescent="0.35">
      <c r="A3034" s="4">
        <v>45482</v>
      </c>
      <c r="B3034" s="5">
        <f t="shared" si="890"/>
        <v>7</v>
      </c>
      <c r="C3034" s="5">
        <f t="shared" si="891"/>
        <v>2024</v>
      </c>
      <c r="D3034" s="5" t="s">
        <v>2758</v>
      </c>
      <c r="E3034" s="5" t="str">
        <f>VLOOKUP(F3034,'Set up'!$A$2:$C$64,2,FALSE)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up'!$A$2:$C$64,3,FALSE)</f>
        <v>Cash</v>
      </c>
      <c r="J3034" s="5">
        <f>VLOOKUP(F3034,'Set up'!$A$2:$D$64,4,FALSE)</f>
        <v>0</v>
      </c>
      <c r="K3034" s="4">
        <f t="shared" si="895"/>
        <v>45482</v>
      </c>
      <c r="L3034" s="5">
        <f t="shared" si="896"/>
        <v>7</v>
      </c>
      <c r="M3034" s="5">
        <f t="shared" si="897"/>
        <v>2024</v>
      </c>
      <c r="N3034" s="12">
        <v>3600</v>
      </c>
      <c r="O3034" s="6">
        <f t="shared" si="902"/>
        <v>-3600</v>
      </c>
      <c r="P3034" s="6">
        <f t="shared" si="900"/>
        <v>0</v>
      </c>
      <c r="Q3034" s="7">
        <v>4976422.3500000006</v>
      </c>
      <c r="R3034" s="44" t="str">
        <f>VLOOKUP(F3034,'Set up'!$A$2:$E$64,5,FALSE)</f>
        <v>Trsf</v>
      </c>
      <c r="S3034" s="1" t="s">
        <v>3298</v>
      </c>
    </row>
    <row r="3035" spans="1:19" ht="15" customHeight="1" x14ac:dyDescent="0.35">
      <c r="A3035" s="4">
        <v>45482</v>
      </c>
      <c r="B3035" s="5">
        <f t="shared" si="890"/>
        <v>7</v>
      </c>
      <c r="C3035" s="5">
        <f t="shared" si="891"/>
        <v>2024</v>
      </c>
      <c r="D3035" s="5" t="s">
        <v>2758</v>
      </c>
      <c r="E3035" s="5" t="str">
        <f>VLOOKUP(F3035,'Set up'!$A$2:$C$64,2,FALSE)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up'!$A$2:$C$64,3,FALSE)</f>
        <v>Cash</v>
      </c>
      <c r="J3035" s="5">
        <f>VLOOKUP(F3035,'Set up'!$A$2:$D$64,4,FALSE)</f>
        <v>0</v>
      </c>
      <c r="K3035" s="4">
        <f t="shared" si="895"/>
        <v>45482</v>
      </c>
      <c r="L3035" s="5">
        <f t="shared" si="896"/>
        <v>7</v>
      </c>
      <c r="M3035" s="5">
        <f t="shared" si="897"/>
        <v>2024</v>
      </c>
      <c r="N3035" s="12">
        <v>380</v>
      </c>
      <c r="O3035" s="6">
        <f t="shared" si="902"/>
        <v>-380</v>
      </c>
      <c r="P3035" s="6">
        <f t="shared" si="900"/>
        <v>0</v>
      </c>
      <c r="Q3035" s="7">
        <v>4976802.3500000006</v>
      </c>
      <c r="R3035" s="44" t="str">
        <f>VLOOKUP(F3035,'Set up'!$A$2:$E$64,5,FALSE)</f>
        <v>Trsf</v>
      </c>
      <c r="S3035" s="1" t="s">
        <v>3299</v>
      </c>
    </row>
    <row r="3036" spans="1:19" ht="15" customHeight="1" x14ac:dyDescent="0.35">
      <c r="A3036" s="4">
        <v>45482</v>
      </c>
      <c r="B3036" s="5">
        <f t="shared" si="890"/>
        <v>7</v>
      </c>
      <c r="C3036" s="5">
        <f t="shared" si="891"/>
        <v>2024</v>
      </c>
      <c r="D3036" s="5" t="s">
        <v>2758</v>
      </c>
      <c r="E3036" s="5" t="str">
        <f>VLOOKUP(F3036,'Set up'!$A$2:$C$64,2,FALSE)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up'!$A$2:$C$64,3,FALSE)</f>
        <v>Cash</v>
      </c>
      <c r="J3036" s="5">
        <f>VLOOKUP(F3036,'Set up'!$A$2:$D$64,4,FALSE)</f>
        <v>0</v>
      </c>
      <c r="K3036" s="4">
        <f t="shared" si="895"/>
        <v>45482</v>
      </c>
      <c r="L3036" s="5">
        <f t="shared" si="896"/>
        <v>7</v>
      </c>
      <c r="M3036" s="5">
        <f t="shared" si="897"/>
        <v>2024</v>
      </c>
      <c r="N3036" s="12">
        <v>1000</v>
      </c>
      <c r="O3036" s="6">
        <f t="shared" si="902"/>
        <v>-1000</v>
      </c>
      <c r="P3036" s="6">
        <f t="shared" si="900"/>
        <v>0</v>
      </c>
      <c r="Q3036" s="7">
        <v>4977802.3500000006</v>
      </c>
      <c r="R3036" s="44" t="str">
        <f>VLOOKUP(F3036,'Set up'!$A$2:$E$64,5,FALSE)</f>
        <v>Trsf</v>
      </c>
      <c r="S3036" s="1" t="s">
        <v>3300</v>
      </c>
    </row>
    <row r="3037" spans="1:19" ht="15" customHeight="1" x14ac:dyDescent="0.35">
      <c r="A3037" s="4">
        <v>45485</v>
      </c>
      <c r="B3037" s="5">
        <f t="shared" si="890"/>
        <v>7</v>
      </c>
      <c r="C3037" s="5">
        <f t="shared" si="891"/>
        <v>2024</v>
      </c>
      <c r="D3037" s="5" t="s">
        <v>2759</v>
      </c>
      <c r="E3037" s="5" t="str">
        <f>VLOOKUP(F3037,'Set up'!$A$2:$C$64,2,FALSE)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up'!$A$2:$C$64,3,FALSE)</f>
        <v>60</v>
      </c>
      <c r="J3037" s="5">
        <f>VLOOKUP(F3037,'Set up'!$A$2:$D$64,4,FALSE)</f>
        <v>60</v>
      </c>
      <c r="K3037" s="4">
        <f t="shared" si="895"/>
        <v>45545</v>
      </c>
      <c r="L3037" s="5">
        <f t="shared" si="896"/>
        <v>9</v>
      </c>
      <c r="M3037" s="5">
        <f t="shared" si="897"/>
        <v>2024</v>
      </c>
      <c r="N3037" s="12">
        <v>658.8</v>
      </c>
      <c r="O3037" s="6">
        <f t="shared" si="902"/>
        <v>-658.8</v>
      </c>
      <c r="P3037" s="6">
        <f t="shared" si="900"/>
        <v>0</v>
      </c>
      <c r="Q3037" s="7">
        <v>4978461.1500000004</v>
      </c>
      <c r="R3037" s="44" t="str">
        <f>VLOOKUP(F3037,'Set up'!$A$2:$E$64,5,FALSE)</f>
        <v>Chq</v>
      </c>
      <c r="S3037" s="1" t="s">
        <v>3432</v>
      </c>
    </row>
    <row r="3038" spans="1:19" ht="15" customHeight="1" x14ac:dyDescent="0.35">
      <c r="A3038" s="4">
        <v>45485</v>
      </c>
      <c r="B3038" s="5">
        <f t="shared" si="890"/>
        <v>7</v>
      </c>
      <c r="C3038" s="5">
        <f t="shared" si="891"/>
        <v>2024</v>
      </c>
      <c r="D3038" s="5" t="s">
        <v>2759</v>
      </c>
      <c r="E3038" s="5" t="str">
        <f>VLOOKUP(F3038,'Set up'!$A$2:$C$64,2,FALSE)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up'!$A$2:$C$64,3,FALSE)</f>
        <v>60</v>
      </c>
      <c r="J3038" s="5">
        <f>VLOOKUP(F3038,'Set up'!$A$2:$D$64,4,FALSE)</f>
        <v>60</v>
      </c>
      <c r="K3038" s="4">
        <f t="shared" si="895"/>
        <v>45545</v>
      </c>
      <c r="L3038" s="5">
        <f t="shared" si="896"/>
        <v>9</v>
      </c>
      <c r="M3038" s="5">
        <f t="shared" si="897"/>
        <v>2024</v>
      </c>
      <c r="N3038" s="12">
        <v>160</v>
      </c>
      <c r="O3038" s="6">
        <f t="shared" si="902"/>
        <v>-160</v>
      </c>
      <c r="P3038" s="6">
        <f t="shared" si="900"/>
        <v>0</v>
      </c>
      <c r="Q3038" s="7">
        <v>4978621.1500000004</v>
      </c>
      <c r="R3038" s="44" t="str">
        <f>VLOOKUP(F3038,'Set up'!$A$2:$E$64,5,FALSE)</f>
        <v>Chq</v>
      </c>
      <c r="S3038" s="1" t="s">
        <v>3432</v>
      </c>
    </row>
    <row r="3039" spans="1:19" ht="15" customHeight="1" x14ac:dyDescent="0.35">
      <c r="A3039" s="4">
        <v>45485</v>
      </c>
      <c r="B3039" s="5">
        <f t="shared" si="890"/>
        <v>7</v>
      </c>
      <c r="C3039" s="5">
        <f t="shared" si="891"/>
        <v>2024</v>
      </c>
      <c r="D3039" s="5" t="s">
        <v>2760</v>
      </c>
      <c r="E3039" s="5" t="str">
        <f>VLOOKUP(F3039,'Set up'!$A$2:$C$64,2,FALSE)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up'!$A$2:$C$64,3,FALSE)</f>
        <v>Cash</v>
      </c>
      <c r="J3039" s="5">
        <f>VLOOKUP(F3039,'Set up'!$A$2:$D$64,4,FALSE)</f>
        <v>0</v>
      </c>
      <c r="K3039" s="4">
        <f t="shared" si="895"/>
        <v>45485</v>
      </c>
      <c r="L3039" s="5">
        <f t="shared" si="896"/>
        <v>7</v>
      </c>
      <c r="M3039" s="5">
        <f t="shared" si="897"/>
        <v>2024</v>
      </c>
      <c r="N3039" s="12">
        <v>1760</v>
      </c>
      <c r="O3039" s="6">
        <f t="shared" ref="O3039:O3042" si="903">-N3039</f>
        <v>-1760</v>
      </c>
      <c r="P3039" s="6">
        <f t="shared" si="900"/>
        <v>0</v>
      </c>
      <c r="Q3039" s="7">
        <v>4980381.1500000004</v>
      </c>
      <c r="R3039" s="44" t="str">
        <f>VLOOKUP(F3039,'Set up'!$A$2:$E$64,5,FALSE)</f>
        <v>Cash</v>
      </c>
      <c r="S3039" s="1" t="s">
        <v>2834</v>
      </c>
    </row>
    <row r="3040" spans="1:19" ht="15" customHeight="1" x14ac:dyDescent="0.35">
      <c r="A3040" s="4">
        <v>45485</v>
      </c>
      <c r="B3040" s="5">
        <f t="shared" si="890"/>
        <v>7</v>
      </c>
      <c r="C3040" s="5">
        <f t="shared" si="891"/>
        <v>2024</v>
      </c>
      <c r="D3040" s="5" t="s">
        <v>2760</v>
      </c>
      <c r="E3040" s="5" t="str">
        <f>VLOOKUP(F3040,'Set up'!$A$2:$C$64,2,FALSE)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up'!$A$2:$C$64,3,FALSE)</f>
        <v>Cash</v>
      </c>
      <c r="J3040" s="5">
        <f>VLOOKUP(F3040,'Set up'!$A$2:$D$64,4,FALSE)</f>
        <v>0</v>
      </c>
      <c r="K3040" s="4">
        <f t="shared" si="895"/>
        <v>45485</v>
      </c>
      <c r="L3040" s="5">
        <f t="shared" si="896"/>
        <v>7</v>
      </c>
      <c r="M3040" s="5">
        <f t="shared" si="897"/>
        <v>2024</v>
      </c>
      <c r="N3040" s="12">
        <v>555</v>
      </c>
      <c r="O3040" s="6">
        <f t="shared" si="903"/>
        <v>-555</v>
      </c>
      <c r="P3040" s="6">
        <f t="shared" si="900"/>
        <v>0</v>
      </c>
      <c r="Q3040" s="7">
        <v>4980936.1500000004</v>
      </c>
      <c r="R3040" s="44" t="str">
        <f>VLOOKUP(F3040,'Set up'!$A$2:$E$64,5,FALSE)</f>
        <v>Cash</v>
      </c>
      <c r="S3040" s="1" t="s">
        <v>2834</v>
      </c>
    </row>
    <row r="3041" spans="1:19" ht="15" customHeight="1" x14ac:dyDescent="0.35">
      <c r="A3041" s="4">
        <v>45485</v>
      </c>
      <c r="B3041" s="5">
        <f t="shared" si="890"/>
        <v>7</v>
      </c>
      <c r="C3041" s="5">
        <f t="shared" si="891"/>
        <v>2024</v>
      </c>
      <c r="D3041" s="5" t="s">
        <v>2760</v>
      </c>
      <c r="E3041" s="5" t="str">
        <f>VLOOKUP(F3041,'Set up'!$A$2:$C$64,2,FALSE)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up'!$A$2:$C$64,3,FALSE)</f>
        <v>Cash</v>
      </c>
      <c r="J3041" s="5">
        <f>VLOOKUP(F3041,'Set up'!$A$2:$D$64,4,FALSE)</f>
        <v>0</v>
      </c>
      <c r="K3041" s="4">
        <f t="shared" si="895"/>
        <v>45485</v>
      </c>
      <c r="L3041" s="5">
        <f t="shared" si="896"/>
        <v>7</v>
      </c>
      <c r="M3041" s="5">
        <f t="shared" si="897"/>
        <v>2024</v>
      </c>
      <c r="N3041" s="12">
        <v>95</v>
      </c>
      <c r="O3041" s="6">
        <f t="shared" si="903"/>
        <v>-95</v>
      </c>
      <c r="P3041" s="6">
        <f t="shared" si="900"/>
        <v>0</v>
      </c>
      <c r="Q3041" s="7">
        <v>4981031.1500000004</v>
      </c>
      <c r="R3041" s="44" t="str">
        <f>VLOOKUP(F3041,'Set up'!$A$2:$E$64,5,FALSE)</f>
        <v>Cash</v>
      </c>
      <c r="S3041" s="1" t="s">
        <v>2834</v>
      </c>
    </row>
    <row r="3042" spans="1:19" ht="15" customHeight="1" x14ac:dyDescent="0.35">
      <c r="A3042" s="4">
        <v>45485</v>
      </c>
      <c r="B3042" s="5">
        <f t="shared" si="890"/>
        <v>7</v>
      </c>
      <c r="C3042" s="5">
        <f t="shared" si="891"/>
        <v>2024</v>
      </c>
      <c r="D3042" s="5" t="s">
        <v>2760</v>
      </c>
      <c r="E3042" s="5" t="str">
        <f>VLOOKUP(F3042,'Set up'!$A$2:$C$64,2,FALSE)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up'!$A$2:$C$64,3,FALSE)</f>
        <v>Cash</v>
      </c>
      <c r="J3042" s="5">
        <f>VLOOKUP(F3042,'Set up'!$A$2:$D$64,4,FALSE)</f>
        <v>0</v>
      </c>
      <c r="K3042" s="4">
        <f t="shared" si="895"/>
        <v>45485</v>
      </c>
      <c r="L3042" s="5">
        <f t="shared" si="896"/>
        <v>7</v>
      </c>
      <c r="M3042" s="5">
        <f t="shared" si="897"/>
        <v>2024</v>
      </c>
      <c r="N3042" s="12">
        <v>312.5</v>
      </c>
      <c r="O3042" s="6">
        <f t="shared" si="903"/>
        <v>-312.5</v>
      </c>
      <c r="P3042" s="6">
        <f t="shared" si="900"/>
        <v>0</v>
      </c>
      <c r="Q3042" s="7">
        <v>4981343.6500000004</v>
      </c>
      <c r="R3042" s="44" t="str">
        <f>VLOOKUP(F3042,'Set up'!$A$2:$E$64,5,FALSE)</f>
        <v>Cash</v>
      </c>
      <c r="S3042" s="1" t="s">
        <v>2834</v>
      </c>
    </row>
    <row r="3043" spans="1:19" ht="15" customHeight="1" x14ac:dyDescent="0.35">
      <c r="A3043" s="4">
        <v>45489</v>
      </c>
      <c r="B3043" s="5">
        <f t="shared" si="890"/>
        <v>7</v>
      </c>
      <c r="C3043" s="5">
        <f t="shared" si="891"/>
        <v>2024</v>
      </c>
      <c r="D3043" s="5" t="s">
        <v>2761</v>
      </c>
      <c r="E3043" s="5" t="str">
        <f>VLOOKUP(F3043,'Set up'!$A$2:$C$64,2,FALSE)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up'!$A$2:$C$64,3,FALSE)</f>
        <v>Cash</v>
      </c>
      <c r="J3043" s="5">
        <f>VLOOKUP(F3043,'Set up'!$A$2:$D$64,4,FALSE)</f>
        <v>0</v>
      </c>
      <c r="K3043" s="4">
        <f t="shared" si="895"/>
        <v>45489</v>
      </c>
      <c r="L3043" s="5">
        <f t="shared" si="896"/>
        <v>7</v>
      </c>
      <c r="M3043" s="5">
        <f t="shared" si="897"/>
        <v>2024</v>
      </c>
      <c r="N3043" s="12">
        <v>625</v>
      </c>
      <c r="O3043" s="6">
        <f t="shared" ref="O3043" si="904">-N3043</f>
        <v>-625</v>
      </c>
      <c r="P3043" s="6">
        <f t="shared" si="900"/>
        <v>0</v>
      </c>
      <c r="Q3043" s="7">
        <v>4981968.6500000004</v>
      </c>
      <c r="R3043" s="44" t="str">
        <f>VLOOKUP(F3043,'Set up'!$A$2:$E$64,5,FALSE)</f>
        <v>Cash</v>
      </c>
      <c r="S3043" s="1" t="s">
        <v>2828</v>
      </c>
    </row>
    <row r="3044" spans="1:19" ht="15" customHeight="1" x14ac:dyDescent="0.35">
      <c r="A3044" s="4">
        <v>45490</v>
      </c>
      <c r="B3044" s="5">
        <f t="shared" si="890"/>
        <v>7</v>
      </c>
      <c r="C3044" s="5">
        <f t="shared" si="891"/>
        <v>2024</v>
      </c>
      <c r="D3044" s="5" t="s">
        <v>2762</v>
      </c>
      <c r="E3044" s="5" t="str">
        <f>VLOOKUP(F3044,'Set up'!$A$2:$C$64,2,FALSE)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up'!$A$2:$C$64,3,FALSE)</f>
        <v>Cash</v>
      </c>
      <c r="J3044" s="5">
        <f>VLOOKUP(F3044,'Set up'!$A$2:$D$64,4,FALSE)</f>
        <v>0</v>
      </c>
      <c r="K3044" s="4">
        <f t="shared" si="895"/>
        <v>45490</v>
      </c>
      <c r="L3044" s="5">
        <f t="shared" si="896"/>
        <v>7</v>
      </c>
      <c r="M3044" s="5">
        <f t="shared" si="897"/>
        <v>2024</v>
      </c>
      <c r="N3044" s="12">
        <v>1760</v>
      </c>
      <c r="O3044" s="12"/>
      <c r="P3044" s="6">
        <f t="shared" si="900"/>
        <v>1760</v>
      </c>
      <c r="Q3044" s="7">
        <v>4983728.6500000004</v>
      </c>
      <c r="R3044" s="44" t="str">
        <f>VLOOKUP(F3044,'Set up'!$A$2:$E$64,5,FALSE)</f>
        <v>Trsf</v>
      </c>
    </row>
    <row r="3045" spans="1:19" ht="15" customHeight="1" x14ac:dyDescent="0.35">
      <c r="A3045" s="4">
        <v>45490</v>
      </c>
      <c r="B3045" s="5">
        <f t="shared" si="890"/>
        <v>7</v>
      </c>
      <c r="C3045" s="5">
        <f t="shared" si="891"/>
        <v>2024</v>
      </c>
      <c r="D3045" s="5" t="s">
        <v>2762</v>
      </c>
      <c r="E3045" s="5" t="str">
        <f>VLOOKUP(F3045,'Set up'!$A$2:$C$64,2,FALSE)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up'!$A$2:$C$64,3,FALSE)</f>
        <v>Cash</v>
      </c>
      <c r="J3045" s="5">
        <f>VLOOKUP(F3045,'Set up'!$A$2:$D$64,4,FALSE)</f>
        <v>0</v>
      </c>
      <c r="K3045" s="4">
        <f t="shared" si="895"/>
        <v>45490</v>
      </c>
      <c r="L3045" s="5">
        <f t="shared" si="896"/>
        <v>7</v>
      </c>
      <c r="M3045" s="5">
        <f t="shared" si="897"/>
        <v>2024</v>
      </c>
      <c r="N3045" s="12">
        <v>405</v>
      </c>
      <c r="O3045" s="12"/>
      <c r="P3045" s="6">
        <f t="shared" si="900"/>
        <v>405</v>
      </c>
      <c r="Q3045" s="7">
        <v>4984133.6500000004</v>
      </c>
      <c r="R3045" s="44" t="str">
        <f>VLOOKUP(F3045,'Set up'!$A$2:$E$64,5,FALSE)</f>
        <v>Trsf</v>
      </c>
    </row>
    <row r="3046" spans="1:19" ht="15" customHeight="1" x14ac:dyDescent="0.35">
      <c r="A3046" s="4">
        <v>45491</v>
      </c>
      <c r="B3046" s="5">
        <f t="shared" si="890"/>
        <v>7</v>
      </c>
      <c r="C3046" s="5">
        <f t="shared" si="891"/>
        <v>2024</v>
      </c>
      <c r="D3046" s="5" t="s">
        <v>2763</v>
      </c>
      <c r="E3046" s="5" t="str">
        <f>VLOOKUP(F3046,'Set up'!$A$2:$C$64,2,FALSE)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up'!$A$2:$C$64,3,FALSE)</f>
        <v>120</v>
      </c>
      <c r="J3046" s="5">
        <f>VLOOKUP(F3046,'Set up'!$A$2:$D$64,4,FALSE)</f>
        <v>120</v>
      </c>
      <c r="K3046" s="4">
        <f t="shared" si="895"/>
        <v>45611</v>
      </c>
      <c r="L3046" s="5">
        <f t="shared" si="896"/>
        <v>11</v>
      </c>
      <c r="M3046" s="5">
        <f t="shared" si="897"/>
        <v>2024</v>
      </c>
      <c r="N3046" s="12">
        <v>13024</v>
      </c>
      <c r="O3046" s="6">
        <f t="shared" ref="O3046:O3053" si="905">-N3046</f>
        <v>-13024</v>
      </c>
      <c r="P3046" s="6">
        <f t="shared" si="900"/>
        <v>0</v>
      </c>
      <c r="Q3046" s="7">
        <v>4997157.6500000004</v>
      </c>
      <c r="R3046" s="44" t="str">
        <f>VLOOKUP(F3046,'Set up'!$A$2:$E$64,5,FALSE)</f>
        <v>Trsf</v>
      </c>
      <c r="S3046" s="1" t="s">
        <v>3288</v>
      </c>
    </row>
    <row r="3047" spans="1:19" ht="15" customHeight="1" x14ac:dyDescent="0.35">
      <c r="A3047" s="4">
        <v>45491</v>
      </c>
      <c r="B3047" s="5">
        <f t="shared" si="890"/>
        <v>7</v>
      </c>
      <c r="C3047" s="5">
        <f t="shared" si="891"/>
        <v>2024</v>
      </c>
      <c r="D3047" s="5" t="s">
        <v>2763</v>
      </c>
      <c r="E3047" s="5" t="str">
        <f>VLOOKUP(F3047,'Set up'!$A$2:$C$64,2,FALSE)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up'!$A$2:$C$64,3,FALSE)</f>
        <v>120</v>
      </c>
      <c r="J3047" s="5">
        <f>VLOOKUP(F3047,'Set up'!$A$2:$D$64,4,FALSE)</f>
        <v>120</v>
      </c>
      <c r="K3047" s="4">
        <f t="shared" si="895"/>
        <v>45611</v>
      </c>
      <c r="L3047" s="5">
        <f t="shared" si="896"/>
        <v>11</v>
      </c>
      <c r="M3047" s="5">
        <f t="shared" si="897"/>
        <v>2024</v>
      </c>
      <c r="N3047" s="12">
        <v>900</v>
      </c>
      <c r="O3047" s="6">
        <f t="shared" si="905"/>
        <v>-900</v>
      </c>
      <c r="P3047" s="6">
        <f t="shared" si="900"/>
        <v>0</v>
      </c>
      <c r="Q3047" s="7">
        <v>4998057.6500000004</v>
      </c>
      <c r="R3047" s="44" t="str">
        <f>VLOOKUP(F3047,'Set up'!$A$2:$E$64,5,FALSE)</f>
        <v>Trsf</v>
      </c>
      <c r="S3047" s="1" t="s">
        <v>3288</v>
      </c>
    </row>
    <row r="3048" spans="1:19" ht="15" customHeight="1" x14ac:dyDescent="0.35">
      <c r="A3048" s="4">
        <v>45491</v>
      </c>
      <c r="B3048" s="5">
        <f t="shared" si="890"/>
        <v>7</v>
      </c>
      <c r="C3048" s="5">
        <f t="shared" si="891"/>
        <v>2024</v>
      </c>
      <c r="D3048" s="5" t="s">
        <v>2763</v>
      </c>
      <c r="E3048" s="5" t="str">
        <f>VLOOKUP(F3048,'Set up'!$A$2:$C$64,2,FALSE)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up'!$A$2:$C$64,3,FALSE)</f>
        <v>120</v>
      </c>
      <c r="J3048" s="5">
        <f>VLOOKUP(F3048,'Set up'!$A$2:$D$64,4,FALSE)</f>
        <v>120</v>
      </c>
      <c r="K3048" s="4">
        <f t="shared" si="895"/>
        <v>45611</v>
      </c>
      <c r="L3048" s="5">
        <f t="shared" si="896"/>
        <v>11</v>
      </c>
      <c r="M3048" s="5">
        <f t="shared" si="897"/>
        <v>2024</v>
      </c>
      <c r="N3048" s="12">
        <v>287.5</v>
      </c>
      <c r="O3048" s="6">
        <f t="shared" si="905"/>
        <v>-287.5</v>
      </c>
      <c r="P3048" s="6">
        <f t="shared" si="900"/>
        <v>0</v>
      </c>
      <c r="Q3048" s="7">
        <v>4998345.1500000004</v>
      </c>
      <c r="R3048" s="44" t="str">
        <f>VLOOKUP(F3048,'Set up'!$A$2:$E$64,5,FALSE)</f>
        <v>Trsf</v>
      </c>
      <c r="S3048" s="1" t="s">
        <v>3288</v>
      </c>
    </row>
    <row r="3049" spans="1:19" ht="15" customHeight="1" x14ac:dyDescent="0.35">
      <c r="A3049" s="4">
        <v>45491</v>
      </c>
      <c r="B3049" s="5">
        <f t="shared" si="890"/>
        <v>7</v>
      </c>
      <c r="C3049" s="5">
        <f t="shared" si="891"/>
        <v>2024</v>
      </c>
      <c r="D3049" s="5" t="s">
        <v>2763</v>
      </c>
      <c r="E3049" s="5" t="str">
        <f>VLOOKUP(F3049,'Set up'!$A$2:$C$64,2,FALSE)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up'!$A$2:$C$64,3,FALSE)</f>
        <v>120</v>
      </c>
      <c r="J3049" s="5">
        <f>VLOOKUP(F3049,'Set up'!$A$2:$D$64,4,FALSE)</f>
        <v>120</v>
      </c>
      <c r="K3049" s="4">
        <f t="shared" si="895"/>
        <v>45611</v>
      </c>
      <c r="L3049" s="5">
        <f t="shared" si="896"/>
        <v>11</v>
      </c>
      <c r="M3049" s="5">
        <f t="shared" si="897"/>
        <v>2024</v>
      </c>
      <c r="N3049" s="12">
        <v>440</v>
      </c>
      <c r="O3049" s="6">
        <f t="shared" si="905"/>
        <v>-440</v>
      </c>
      <c r="P3049" s="6">
        <f t="shared" si="900"/>
        <v>0</v>
      </c>
      <c r="Q3049" s="7">
        <v>4998785.1500000004</v>
      </c>
      <c r="R3049" s="44" t="str">
        <f>VLOOKUP(F3049,'Set up'!$A$2:$E$64,5,FALSE)</f>
        <v>Trsf</v>
      </c>
      <c r="S3049" s="1" t="s">
        <v>3288</v>
      </c>
    </row>
    <row r="3050" spans="1:19" ht="15" customHeight="1" x14ac:dyDescent="0.35">
      <c r="A3050" s="4">
        <v>45491</v>
      </c>
      <c r="B3050" s="5">
        <f t="shared" si="890"/>
        <v>7</v>
      </c>
      <c r="C3050" s="5">
        <f t="shared" si="891"/>
        <v>2024</v>
      </c>
      <c r="D3050" s="5" t="s">
        <v>2763</v>
      </c>
      <c r="E3050" s="5" t="str">
        <f>VLOOKUP(F3050,'Set up'!$A$2:$C$64,2,FALSE)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up'!$A$2:$C$64,3,FALSE)</f>
        <v>120</v>
      </c>
      <c r="J3050" s="5">
        <f>VLOOKUP(F3050,'Set up'!$A$2:$D$64,4,FALSE)</f>
        <v>120</v>
      </c>
      <c r="K3050" s="4">
        <f t="shared" si="895"/>
        <v>45611</v>
      </c>
      <c r="L3050" s="5">
        <f t="shared" si="896"/>
        <v>11</v>
      </c>
      <c r="M3050" s="5">
        <f t="shared" si="897"/>
        <v>2024</v>
      </c>
      <c r="N3050" s="12">
        <v>696</v>
      </c>
      <c r="O3050" s="6">
        <f t="shared" si="905"/>
        <v>-696</v>
      </c>
      <c r="P3050" s="6">
        <f t="shared" si="900"/>
        <v>0</v>
      </c>
      <c r="Q3050" s="7">
        <v>4999481.1500000004</v>
      </c>
      <c r="R3050" s="44" t="str">
        <f>VLOOKUP(F3050,'Set up'!$A$2:$E$64,5,FALSE)</f>
        <v>Trsf</v>
      </c>
      <c r="S3050" s="1" t="s">
        <v>3288</v>
      </c>
    </row>
    <row r="3051" spans="1:19" ht="15" customHeight="1" x14ac:dyDescent="0.35">
      <c r="A3051" s="4">
        <v>45491</v>
      </c>
      <c r="B3051" s="5">
        <f t="shared" si="890"/>
        <v>7</v>
      </c>
      <c r="C3051" s="5">
        <f t="shared" si="891"/>
        <v>2024</v>
      </c>
      <c r="D3051" s="5" t="s">
        <v>2764</v>
      </c>
      <c r="E3051" s="5" t="str">
        <f>VLOOKUP(F3051,'Set up'!$A$2:$C$64,2,FALSE)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up'!$A$2:$C$64,3,FALSE)</f>
        <v>120</v>
      </c>
      <c r="J3051" s="5">
        <f>VLOOKUP(F3051,'Set up'!$A$2:$D$64,4,FALSE)</f>
        <v>120</v>
      </c>
      <c r="K3051" s="4">
        <f t="shared" si="895"/>
        <v>45611</v>
      </c>
      <c r="L3051" s="5">
        <f t="shared" si="896"/>
        <v>11</v>
      </c>
      <c r="M3051" s="5">
        <f t="shared" si="897"/>
        <v>2024</v>
      </c>
      <c r="N3051" s="12">
        <v>1440</v>
      </c>
      <c r="O3051" s="6">
        <f t="shared" si="905"/>
        <v>-1440</v>
      </c>
      <c r="P3051" s="6">
        <f t="shared" si="900"/>
        <v>0</v>
      </c>
      <c r="Q3051" s="7">
        <v>5000921.1500000004</v>
      </c>
      <c r="R3051" s="44" t="str">
        <f>VLOOKUP(F3051,'Set up'!$A$2:$E$64,5,FALSE)</f>
        <v>Trsf</v>
      </c>
      <c r="S3051" s="1" t="s">
        <v>3288</v>
      </c>
    </row>
    <row r="3052" spans="1:19" ht="15" customHeight="1" x14ac:dyDescent="0.35">
      <c r="A3052" s="4">
        <v>45491</v>
      </c>
      <c r="B3052" s="5">
        <f t="shared" si="890"/>
        <v>7</v>
      </c>
      <c r="C3052" s="5">
        <f t="shared" si="891"/>
        <v>2024</v>
      </c>
      <c r="D3052" s="5" t="s">
        <v>2764</v>
      </c>
      <c r="E3052" s="5" t="str">
        <f>VLOOKUP(F3052,'Set up'!$A$2:$C$64,2,FALSE)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up'!$A$2:$C$64,3,FALSE)</f>
        <v>120</v>
      </c>
      <c r="J3052" s="5">
        <f>VLOOKUP(F3052,'Set up'!$A$2:$D$64,4,FALSE)</f>
        <v>120</v>
      </c>
      <c r="K3052" s="4">
        <f t="shared" si="895"/>
        <v>45611</v>
      </c>
      <c r="L3052" s="5">
        <f t="shared" si="896"/>
        <v>11</v>
      </c>
      <c r="M3052" s="5">
        <f t="shared" si="897"/>
        <v>2024</v>
      </c>
      <c r="N3052" s="12">
        <v>364</v>
      </c>
      <c r="O3052" s="6">
        <f t="shared" si="905"/>
        <v>-364</v>
      </c>
      <c r="P3052" s="6">
        <f t="shared" si="900"/>
        <v>0</v>
      </c>
      <c r="Q3052" s="7">
        <v>5001285.1500000004</v>
      </c>
      <c r="R3052" s="44" t="str">
        <f>VLOOKUP(F3052,'Set up'!$A$2:$E$64,5,FALSE)</f>
        <v>Trsf</v>
      </c>
      <c r="S3052" s="1" t="s">
        <v>3288</v>
      </c>
    </row>
    <row r="3053" spans="1:19" ht="15" customHeight="1" x14ac:dyDescent="0.35">
      <c r="A3053" s="4">
        <v>45491</v>
      </c>
      <c r="B3053" s="5">
        <f t="shared" si="890"/>
        <v>7</v>
      </c>
      <c r="C3053" s="5">
        <f t="shared" si="891"/>
        <v>2024</v>
      </c>
      <c r="D3053" s="5" t="s">
        <v>2764</v>
      </c>
      <c r="E3053" s="5" t="str">
        <f>VLOOKUP(F3053,'Set up'!$A$2:$C$64,2,FALSE)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up'!$A$2:$C$64,3,FALSE)</f>
        <v>120</v>
      </c>
      <c r="J3053" s="5">
        <f>VLOOKUP(F3053,'Set up'!$A$2:$D$64,4,FALSE)</f>
        <v>120</v>
      </c>
      <c r="K3053" s="4">
        <f t="shared" si="895"/>
        <v>45611</v>
      </c>
      <c r="L3053" s="5">
        <f t="shared" si="896"/>
        <v>11</v>
      </c>
      <c r="M3053" s="5">
        <f t="shared" si="897"/>
        <v>2024</v>
      </c>
      <c r="N3053" s="12">
        <v>250</v>
      </c>
      <c r="O3053" s="6">
        <f t="shared" si="905"/>
        <v>-250</v>
      </c>
      <c r="P3053" s="6">
        <f t="shared" si="900"/>
        <v>0</v>
      </c>
      <c r="Q3053" s="7">
        <v>5001535.1500000004</v>
      </c>
      <c r="R3053" s="44" t="str">
        <f>VLOOKUP(F3053,'Set up'!$A$2:$E$64,5,FALSE)</f>
        <v>Trsf</v>
      </c>
      <c r="S3053" s="1" t="s">
        <v>3288</v>
      </c>
    </row>
    <row r="3054" spans="1:19" ht="15" customHeight="1" x14ac:dyDescent="0.35">
      <c r="A3054" s="4">
        <v>45493</v>
      </c>
      <c r="B3054" s="5">
        <f t="shared" si="890"/>
        <v>7</v>
      </c>
      <c r="C3054" s="5">
        <f t="shared" si="891"/>
        <v>2024</v>
      </c>
      <c r="D3054" s="5" t="s">
        <v>2765</v>
      </c>
      <c r="E3054" s="5" t="str">
        <f>VLOOKUP(F3054,'Set up'!$A$2:$C$64,2,FALSE)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up'!$A$2:$C$64,3,FALSE)</f>
        <v>Cash</v>
      </c>
      <c r="J3054" s="5">
        <f>VLOOKUP(F3054,'Set up'!$A$2:$D$64,4,FALSE)</f>
        <v>0</v>
      </c>
      <c r="K3054" s="4">
        <f t="shared" si="895"/>
        <v>45493</v>
      </c>
      <c r="L3054" s="5">
        <f t="shared" si="896"/>
        <v>7</v>
      </c>
      <c r="M3054" s="5">
        <f t="shared" si="897"/>
        <v>2024</v>
      </c>
      <c r="N3054" s="12">
        <v>1760</v>
      </c>
      <c r="O3054" s="6">
        <f t="shared" ref="O3054:O3060" si="906">-N3054</f>
        <v>-1760</v>
      </c>
      <c r="P3054" s="6">
        <f t="shared" si="900"/>
        <v>0</v>
      </c>
      <c r="Q3054" s="7">
        <v>5003295.1500000004</v>
      </c>
      <c r="R3054" s="44" t="str">
        <f>VLOOKUP(F3054,'Set up'!$A$2:$E$64,5,FALSE)</f>
        <v>Cash</v>
      </c>
      <c r="S3054" s="1" t="s">
        <v>2835</v>
      </c>
    </row>
    <row r="3055" spans="1:19" ht="15" customHeight="1" x14ac:dyDescent="0.35">
      <c r="A3055" s="4">
        <v>45493</v>
      </c>
      <c r="B3055" s="5">
        <f t="shared" si="890"/>
        <v>7</v>
      </c>
      <c r="C3055" s="5">
        <f t="shared" si="891"/>
        <v>2024</v>
      </c>
      <c r="D3055" s="5" t="s">
        <v>2765</v>
      </c>
      <c r="E3055" s="5" t="str">
        <f>VLOOKUP(F3055,'Set up'!$A$2:$C$64,2,FALSE)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up'!$A$2:$C$64,3,FALSE)</f>
        <v>Cash</v>
      </c>
      <c r="J3055" s="5">
        <f>VLOOKUP(F3055,'Set up'!$A$2:$D$64,4,FALSE)</f>
        <v>0</v>
      </c>
      <c r="K3055" s="4">
        <f t="shared" si="895"/>
        <v>45493</v>
      </c>
      <c r="L3055" s="5">
        <f t="shared" si="896"/>
        <v>7</v>
      </c>
      <c r="M3055" s="5">
        <f t="shared" si="897"/>
        <v>2024</v>
      </c>
      <c r="N3055" s="12">
        <v>277.5</v>
      </c>
      <c r="O3055" s="6">
        <f t="shared" si="906"/>
        <v>-277.5</v>
      </c>
      <c r="P3055" s="6">
        <f t="shared" si="900"/>
        <v>0</v>
      </c>
      <c r="Q3055" s="7">
        <v>5003572.6500000004</v>
      </c>
      <c r="R3055" s="44" t="str">
        <f>VLOOKUP(F3055,'Set up'!$A$2:$E$64,5,FALSE)</f>
        <v>Cash</v>
      </c>
      <c r="S3055" s="1" t="s">
        <v>2835</v>
      </c>
    </row>
    <row r="3056" spans="1:19" ht="15" customHeight="1" x14ac:dyDescent="0.35">
      <c r="A3056" s="4">
        <v>45493</v>
      </c>
      <c r="B3056" s="5">
        <f t="shared" si="890"/>
        <v>7</v>
      </c>
      <c r="C3056" s="5">
        <f t="shared" si="891"/>
        <v>2024</v>
      </c>
      <c r="D3056" s="5" t="s">
        <v>2765</v>
      </c>
      <c r="E3056" s="5" t="str">
        <f>VLOOKUP(F3056,'Set up'!$A$2:$C$64,2,FALSE)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up'!$A$2:$C$64,3,FALSE)</f>
        <v>Cash</v>
      </c>
      <c r="J3056" s="5">
        <f>VLOOKUP(F3056,'Set up'!$A$2:$D$64,4,FALSE)</f>
        <v>0</v>
      </c>
      <c r="K3056" s="4">
        <f t="shared" si="895"/>
        <v>45493</v>
      </c>
      <c r="L3056" s="5">
        <f t="shared" si="896"/>
        <v>7</v>
      </c>
      <c r="M3056" s="5">
        <f t="shared" si="897"/>
        <v>2024</v>
      </c>
      <c r="N3056" s="12">
        <v>95</v>
      </c>
      <c r="O3056" s="6">
        <f t="shared" si="906"/>
        <v>-95</v>
      </c>
      <c r="P3056" s="6">
        <f t="shared" si="900"/>
        <v>0</v>
      </c>
      <c r="Q3056" s="7">
        <v>5003667.6500000004</v>
      </c>
      <c r="R3056" s="44" t="str">
        <f>VLOOKUP(F3056,'Set up'!$A$2:$E$64,5,FALSE)</f>
        <v>Cash</v>
      </c>
      <c r="S3056" s="1" t="s">
        <v>2835</v>
      </c>
    </row>
    <row r="3057" spans="1:19" ht="15" customHeight="1" x14ac:dyDescent="0.35">
      <c r="A3057" s="4">
        <v>45493</v>
      </c>
      <c r="B3057" s="5">
        <f t="shared" si="890"/>
        <v>7</v>
      </c>
      <c r="C3057" s="5">
        <f t="shared" si="891"/>
        <v>2024</v>
      </c>
      <c r="D3057" s="5" t="s">
        <v>2765</v>
      </c>
      <c r="E3057" s="5" t="str">
        <f>VLOOKUP(F3057,'Set up'!$A$2:$C$64,2,FALSE)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up'!$A$2:$C$64,3,FALSE)</f>
        <v>Cash</v>
      </c>
      <c r="J3057" s="5">
        <f>VLOOKUP(F3057,'Set up'!$A$2:$D$64,4,FALSE)</f>
        <v>0</v>
      </c>
      <c r="K3057" s="4">
        <f t="shared" si="895"/>
        <v>45493</v>
      </c>
      <c r="L3057" s="5">
        <f t="shared" si="896"/>
        <v>7</v>
      </c>
      <c r="M3057" s="5">
        <f t="shared" si="897"/>
        <v>2024</v>
      </c>
      <c r="N3057" s="12">
        <v>312.5</v>
      </c>
      <c r="O3057" s="6">
        <f t="shared" si="906"/>
        <v>-312.5</v>
      </c>
      <c r="P3057" s="6">
        <f t="shared" si="900"/>
        <v>0</v>
      </c>
      <c r="Q3057" s="7">
        <v>5003980.1500000004</v>
      </c>
      <c r="R3057" s="44" t="str">
        <f>VLOOKUP(F3057,'Set up'!$A$2:$E$64,5,FALSE)</f>
        <v>Cash</v>
      </c>
      <c r="S3057" s="1" t="s">
        <v>2835</v>
      </c>
    </row>
    <row r="3058" spans="1:19" ht="15" customHeight="1" x14ac:dyDescent="0.35">
      <c r="A3058" s="4">
        <v>45493</v>
      </c>
      <c r="B3058" s="5">
        <f t="shared" si="890"/>
        <v>7</v>
      </c>
      <c r="C3058" s="5">
        <f t="shared" si="891"/>
        <v>2024</v>
      </c>
      <c r="D3058" s="5" t="s">
        <v>2765</v>
      </c>
      <c r="E3058" s="5" t="str">
        <f>VLOOKUP(F3058,'Set up'!$A$2:$C$64,2,FALSE)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up'!$A$2:$C$64,3,FALSE)</f>
        <v>Cash</v>
      </c>
      <c r="J3058" s="5">
        <f>VLOOKUP(F3058,'Set up'!$A$2:$D$64,4,FALSE)</f>
        <v>0</v>
      </c>
      <c r="K3058" s="4">
        <f t="shared" si="895"/>
        <v>45493</v>
      </c>
      <c r="L3058" s="5">
        <f t="shared" si="896"/>
        <v>7</v>
      </c>
      <c r="M3058" s="5">
        <f t="shared" si="897"/>
        <v>2024</v>
      </c>
      <c r="N3058" s="12">
        <v>540</v>
      </c>
      <c r="O3058" s="6">
        <f t="shared" si="906"/>
        <v>-540</v>
      </c>
      <c r="P3058" s="6">
        <f t="shared" si="900"/>
        <v>0</v>
      </c>
      <c r="Q3058" s="7">
        <v>5004520.1500000004</v>
      </c>
      <c r="R3058" s="44" t="str">
        <f>VLOOKUP(F3058,'Set up'!$A$2:$E$64,5,FALSE)</f>
        <v>Cash</v>
      </c>
      <c r="S3058" s="1" t="s">
        <v>2835</v>
      </c>
    </row>
    <row r="3059" spans="1:19" ht="15" customHeight="1" x14ac:dyDescent="0.35">
      <c r="A3059" s="4">
        <v>45496</v>
      </c>
      <c r="B3059" s="5">
        <f t="shared" ref="B3059:B3092" si="907">MONTH(A3059)</f>
        <v>7</v>
      </c>
      <c r="C3059" s="5">
        <f t="shared" ref="C3059:C3092" si="908">YEAR(A3059)</f>
        <v>2024</v>
      </c>
      <c r="D3059" s="5" t="s">
        <v>2766</v>
      </c>
      <c r="E3059" s="5" t="str">
        <f>VLOOKUP(F3059,'Set up'!$A$2:$C$64,2,FALSE)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up'!$A$2:$C$64,3,FALSE)</f>
        <v>60</v>
      </c>
      <c r="J3059" s="5">
        <f>VLOOKUP(F3059,'Set up'!$A$2:$D$64,4,FALSE)</f>
        <v>60</v>
      </c>
      <c r="K3059" s="4">
        <f t="shared" si="895"/>
        <v>45556</v>
      </c>
      <c r="L3059" s="5">
        <f t="shared" si="896"/>
        <v>9</v>
      </c>
      <c r="M3059" s="5">
        <f t="shared" si="897"/>
        <v>2024</v>
      </c>
      <c r="N3059" s="12">
        <v>3256</v>
      </c>
      <c r="O3059" s="6">
        <f t="shared" si="906"/>
        <v>-3256</v>
      </c>
      <c r="P3059" s="6">
        <f t="shared" si="900"/>
        <v>0</v>
      </c>
      <c r="Q3059" s="7">
        <v>5007776.1500000004</v>
      </c>
      <c r="R3059" s="44" t="str">
        <f>VLOOKUP(F3059,'Set up'!$A$2:$E$64,5,FALSE)</f>
        <v>Chq</v>
      </c>
      <c r="S3059" s="1" t="s">
        <v>3432</v>
      </c>
    </row>
    <row r="3060" spans="1:19" ht="15" customHeight="1" x14ac:dyDescent="0.35">
      <c r="A3060" s="4">
        <v>45496</v>
      </c>
      <c r="B3060" s="5">
        <f t="shared" si="907"/>
        <v>7</v>
      </c>
      <c r="C3060" s="5">
        <f t="shared" si="908"/>
        <v>2024</v>
      </c>
      <c r="D3060" s="5" t="s">
        <v>2766</v>
      </c>
      <c r="E3060" s="5" t="str">
        <f>VLOOKUP(F3060,'Set up'!$A$2:$C$64,2,FALSE)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up'!$A$2:$C$64,3,FALSE)</f>
        <v>60</v>
      </c>
      <c r="J3060" s="5">
        <f>VLOOKUP(F3060,'Set up'!$A$2:$D$64,4,FALSE)</f>
        <v>60</v>
      </c>
      <c r="K3060" s="4">
        <f t="shared" si="895"/>
        <v>45556</v>
      </c>
      <c r="L3060" s="5">
        <f t="shared" si="896"/>
        <v>9</v>
      </c>
      <c r="M3060" s="5">
        <f t="shared" si="897"/>
        <v>2024</v>
      </c>
      <c r="N3060" s="12">
        <v>1628</v>
      </c>
      <c r="O3060" s="6">
        <f t="shared" si="906"/>
        <v>-1628</v>
      </c>
      <c r="P3060" s="6">
        <f t="shared" si="900"/>
        <v>0</v>
      </c>
      <c r="Q3060" s="7">
        <v>5009404.1500000004</v>
      </c>
      <c r="R3060" s="44" t="str">
        <f>VLOOKUP(F3060,'Set up'!$A$2:$E$64,5,FALSE)</f>
        <v>Chq</v>
      </c>
      <c r="S3060" s="1" t="s">
        <v>3432</v>
      </c>
    </row>
    <row r="3061" spans="1:19" ht="15" customHeight="1" x14ac:dyDescent="0.35">
      <c r="A3061" s="4">
        <v>45497</v>
      </c>
      <c r="B3061" s="5">
        <f t="shared" si="907"/>
        <v>7</v>
      </c>
      <c r="C3061" s="5">
        <f t="shared" si="908"/>
        <v>2024</v>
      </c>
      <c r="D3061" s="5" t="s">
        <v>2767</v>
      </c>
      <c r="E3061" s="5" t="str">
        <f>VLOOKUP(F3061,'Set up'!$A$2:$C$64,2,FALSE)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up'!$A$2:$C$64,3,FALSE)</f>
        <v>Cash</v>
      </c>
      <c r="J3061" s="5">
        <f>VLOOKUP(F3061,'Set up'!$A$2:$D$64,4,FALSE)</f>
        <v>0</v>
      </c>
      <c r="K3061" s="4">
        <f t="shared" si="895"/>
        <v>45497</v>
      </c>
      <c r="L3061" s="5">
        <f t="shared" si="896"/>
        <v>7</v>
      </c>
      <c r="M3061" s="5">
        <f t="shared" si="897"/>
        <v>2024</v>
      </c>
      <c r="N3061" s="12">
        <v>1760</v>
      </c>
      <c r="O3061" s="12"/>
      <c r="P3061" s="6">
        <f t="shared" si="900"/>
        <v>1760</v>
      </c>
      <c r="Q3061" s="7">
        <v>5011164.1500000004</v>
      </c>
      <c r="R3061" s="44" t="str">
        <f>VLOOKUP(F3061,'Set up'!$A$2:$E$64,5,FALSE)</f>
        <v>Trsf</v>
      </c>
    </row>
    <row r="3062" spans="1:19" ht="15" customHeight="1" x14ac:dyDescent="0.35">
      <c r="A3062" s="4">
        <v>45497</v>
      </c>
      <c r="B3062" s="5">
        <f t="shared" si="907"/>
        <v>7</v>
      </c>
      <c r="C3062" s="5">
        <f t="shared" si="908"/>
        <v>2024</v>
      </c>
      <c r="D3062" s="5" t="s">
        <v>2767</v>
      </c>
      <c r="E3062" s="5" t="str">
        <f>VLOOKUP(F3062,'Set up'!$A$2:$C$64,2,FALSE)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up'!$A$2:$C$64,3,FALSE)</f>
        <v>Cash</v>
      </c>
      <c r="J3062" s="5">
        <f>VLOOKUP(F3062,'Set up'!$A$2:$D$64,4,FALSE)</f>
        <v>0</v>
      </c>
      <c r="K3062" s="4">
        <f t="shared" si="895"/>
        <v>45497</v>
      </c>
      <c r="L3062" s="5">
        <f t="shared" si="896"/>
        <v>7</v>
      </c>
      <c r="M3062" s="5">
        <f t="shared" si="897"/>
        <v>2024</v>
      </c>
      <c r="N3062" s="12">
        <v>405</v>
      </c>
      <c r="O3062" s="12"/>
      <c r="P3062" s="6">
        <f t="shared" si="900"/>
        <v>405</v>
      </c>
      <c r="Q3062" s="7">
        <v>5011569.1500000004</v>
      </c>
      <c r="R3062" s="44" t="str">
        <f>VLOOKUP(F3062,'Set up'!$A$2:$E$64,5,FALSE)</f>
        <v>Trsf</v>
      </c>
    </row>
    <row r="3063" spans="1:19" ht="15" customHeight="1" x14ac:dyDescent="0.35">
      <c r="A3063" s="4">
        <v>45497</v>
      </c>
      <c r="B3063" s="5">
        <f t="shared" si="907"/>
        <v>7</v>
      </c>
      <c r="C3063" s="5">
        <f t="shared" si="908"/>
        <v>2024</v>
      </c>
      <c r="D3063" s="5" t="s">
        <v>2767</v>
      </c>
      <c r="E3063" s="5" t="str">
        <f>VLOOKUP(F3063,'Set up'!$A$2:$C$64,2,FALSE)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up'!$A$2:$C$64,3,FALSE)</f>
        <v>Cash</v>
      </c>
      <c r="J3063" s="5">
        <f>VLOOKUP(F3063,'Set up'!$A$2:$D$64,4,FALSE)</f>
        <v>0</v>
      </c>
      <c r="K3063" s="4">
        <f t="shared" si="895"/>
        <v>45497</v>
      </c>
      <c r="L3063" s="5">
        <f t="shared" si="896"/>
        <v>7</v>
      </c>
      <c r="M3063" s="5">
        <f t="shared" si="897"/>
        <v>2024</v>
      </c>
      <c r="N3063" s="12">
        <v>187.5</v>
      </c>
      <c r="O3063" s="12"/>
      <c r="P3063" s="6">
        <f t="shared" si="900"/>
        <v>187.5</v>
      </c>
      <c r="Q3063" s="7">
        <v>5011756.6500000004</v>
      </c>
      <c r="R3063" s="44" t="str">
        <f>VLOOKUP(F3063,'Set up'!$A$2:$E$64,5,FALSE)</f>
        <v>Trsf</v>
      </c>
    </row>
    <row r="3064" spans="1:19" ht="15" customHeight="1" x14ac:dyDescent="0.35">
      <c r="A3064" s="4">
        <v>45497</v>
      </c>
      <c r="B3064" s="5">
        <f t="shared" si="907"/>
        <v>7</v>
      </c>
      <c r="C3064" s="5">
        <f t="shared" si="908"/>
        <v>2024</v>
      </c>
      <c r="D3064" s="5" t="s">
        <v>2767</v>
      </c>
      <c r="E3064" s="5" t="str">
        <f>VLOOKUP(F3064,'Set up'!$A$2:$C$64,2,FALSE)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up'!$A$2:$C$64,3,FALSE)</f>
        <v>Cash</v>
      </c>
      <c r="J3064" s="5">
        <f>VLOOKUP(F3064,'Set up'!$A$2:$D$64,4,FALSE)</f>
        <v>0</v>
      </c>
      <c r="K3064" s="4">
        <f t="shared" si="895"/>
        <v>45497</v>
      </c>
      <c r="L3064" s="5">
        <f t="shared" si="896"/>
        <v>7</v>
      </c>
      <c r="M3064" s="5">
        <f t="shared" si="897"/>
        <v>2024</v>
      </c>
      <c r="N3064" s="12">
        <v>110</v>
      </c>
      <c r="O3064" s="12"/>
      <c r="P3064" s="6">
        <f t="shared" si="900"/>
        <v>110</v>
      </c>
      <c r="Q3064" s="7">
        <v>5011866.6500000004</v>
      </c>
      <c r="R3064" s="44" t="str">
        <f>VLOOKUP(F3064,'Set up'!$A$2:$E$64,5,FALSE)</f>
        <v>Trsf</v>
      </c>
    </row>
    <row r="3065" spans="1:19" ht="15" customHeight="1" x14ac:dyDescent="0.35">
      <c r="A3065" s="4">
        <v>45497</v>
      </c>
      <c r="B3065" s="5">
        <f t="shared" si="907"/>
        <v>7</v>
      </c>
      <c r="C3065" s="5">
        <f t="shared" si="908"/>
        <v>2024</v>
      </c>
      <c r="D3065" s="5" t="s">
        <v>2767</v>
      </c>
      <c r="E3065" s="5" t="str">
        <f>VLOOKUP(F3065,'Set up'!$A$2:$C$64,2,FALSE)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up'!$A$2:$C$64,3,FALSE)</f>
        <v>Cash</v>
      </c>
      <c r="J3065" s="5">
        <f>VLOOKUP(F3065,'Set up'!$A$2:$D$64,4,FALSE)</f>
        <v>0</v>
      </c>
      <c r="K3065" s="4">
        <f t="shared" si="895"/>
        <v>45497</v>
      </c>
      <c r="L3065" s="5">
        <f t="shared" si="896"/>
        <v>7</v>
      </c>
      <c r="M3065" s="5">
        <f t="shared" si="897"/>
        <v>2024</v>
      </c>
      <c r="N3065" s="12">
        <v>395</v>
      </c>
      <c r="O3065" s="12"/>
      <c r="P3065" s="6">
        <f t="shared" si="900"/>
        <v>395</v>
      </c>
      <c r="Q3065" s="7">
        <v>5012261.6500000004</v>
      </c>
      <c r="R3065" s="44" t="str">
        <f>VLOOKUP(F3065,'Set up'!$A$2:$E$64,5,FALSE)</f>
        <v>Trsf</v>
      </c>
    </row>
    <row r="3066" spans="1:19" ht="15" customHeight="1" x14ac:dyDescent="0.35">
      <c r="A3066" s="4">
        <v>45497</v>
      </c>
      <c r="B3066" s="5">
        <f t="shared" si="907"/>
        <v>7</v>
      </c>
      <c r="C3066" s="5">
        <f t="shared" si="908"/>
        <v>2024</v>
      </c>
      <c r="D3066" s="5" t="s">
        <v>2767</v>
      </c>
      <c r="E3066" s="5" t="str">
        <f>VLOOKUP(F3066,'Set up'!$A$2:$C$64,2,FALSE)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up'!$A$2:$C$64,3,FALSE)</f>
        <v>Cash</v>
      </c>
      <c r="J3066" s="5">
        <f>VLOOKUP(F3066,'Set up'!$A$2:$D$64,4,FALSE)</f>
        <v>0</v>
      </c>
      <c r="K3066" s="4">
        <f t="shared" si="895"/>
        <v>45497</v>
      </c>
      <c r="L3066" s="5">
        <f t="shared" si="896"/>
        <v>7</v>
      </c>
      <c r="M3066" s="5">
        <f t="shared" si="897"/>
        <v>2024</v>
      </c>
      <c r="N3066" s="12">
        <v>160</v>
      </c>
      <c r="O3066" s="12"/>
      <c r="P3066" s="6">
        <f t="shared" si="900"/>
        <v>160</v>
      </c>
      <c r="Q3066" s="7">
        <v>5012421.6500000004</v>
      </c>
      <c r="R3066" s="44" t="str">
        <f>VLOOKUP(F3066,'Set up'!$A$2:$E$64,5,FALSE)</f>
        <v>Trsf</v>
      </c>
    </row>
    <row r="3067" spans="1:19" ht="15" customHeight="1" x14ac:dyDescent="0.35">
      <c r="A3067" s="4">
        <v>45497</v>
      </c>
      <c r="B3067" s="5">
        <f t="shared" si="907"/>
        <v>7</v>
      </c>
      <c r="C3067" s="5">
        <f t="shared" si="908"/>
        <v>2024</v>
      </c>
      <c r="D3067" s="5" t="s">
        <v>2767</v>
      </c>
      <c r="E3067" s="5" t="str">
        <f>VLOOKUP(F3067,'Set up'!$A$2:$C$64,2,FALSE)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up'!$A$2:$C$64,3,FALSE)</f>
        <v>Cash</v>
      </c>
      <c r="J3067" s="5">
        <f>VLOOKUP(F3067,'Set up'!$A$2:$D$64,4,FALSE)</f>
        <v>0</v>
      </c>
      <c r="K3067" s="4">
        <f t="shared" si="895"/>
        <v>45497</v>
      </c>
      <c r="L3067" s="5">
        <f t="shared" si="896"/>
        <v>7</v>
      </c>
      <c r="M3067" s="5">
        <f t="shared" si="897"/>
        <v>2024</v>
      </c>
      <c r="N3067" s="12">
        <v>150</v>
      </c>
      <c r="O3067" s="12"/>
      <c r="P3067" s="6">
        <f t="shared" si="900"/>
        <v>150</v>
      </c>
      <c r="Q3067" s="7">
        <v>5012571.6500000004</v>
      </c>
      <c r="R3067" s="44" t="str">
        <f>VLOOKUP(F3067,'Set up'!$A$2:$E$64,5,FALSE)</f>
        <v>Trsf</v>
      </c>
    </row>
    <row r="3068" spans="1:19" ht="15" customHeight="1" x14ac:dyDescent="0.35">
      <c r="A3068" s="4">
        <v>45497</v>
      </c>
      <c r="B3068" s="5">
        <f t="shared" si="907"/>
        <v>7</v>
      </c>
      <c r="C3068" s="5">
        <f t="shared" si="908"/>
        <v>2024</v>
      </c>
      <c r="D3068" s="5" t="s">
        <v>2767</v>
      </c>
      <c r="E3068" s="5" t="str">
        <f>VLOOKUP(F3068,'Set up'!$A$2:$C$64,2,FALSE)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up'!$A$2:$C$64,3,FALSE)</f>
        <v>Cash</v>
      </c>
      <c r="J3068" s="5">
        <f>VLOOKUP(F3068,'Set up'!$A$2:$D$64,4,FALSE)</f>
        <v>0</v>
      </c>
      <c r="K3068" s="4">
        <f t="shared" si="895"/>
        <v>45497</v>
      </c>
      <c r="L3068" s="5">
        <f t="shared" si="896"/>
        <v>7</v>
      </c>
      <c r="M3068" s="5">
        <f t="shared" si="897"/>
        <v>2024</v>
      </c>
      <c r="N3068" s="12">
        <v>283.8</v>
      </c>
      <c r="O3068" s="12"/>
      <c r="P3068" s="6">
        <f t="shared" si="900"/>
        <v>283.8</v>
      </c>
      <c r="Q3068" s="7">
        <v>5012855.45</v>
      </c>
      <c r="R3068" s="44" t="str">
        <f>VLOOKUP(F3068,'Set up'!$A$2:$E$64,5,FALSE)</f>
        <v>Trsf</v>
      </c>
    </row>
    <row r="3069" spans="1:19" ht="15" customHeight="1" x14ac:dyDescent="0.35">
      <c r="A3069" s="4">
        <v>45498</v>
      </c>
      <c r="B3069" s="5">
        <f t="shared" si="907"/>
        <v>7</v>
      </c>
      <c r="C3069" s="5">
        <f t="shared" si="908"/>
        <v>2024</v>
      </c>
      <c r="D3069" s="5" t="s">
        <v>2768</v>
      </c>
      <c r="E3069" s="5" t="str">
        <f>VLOOKUP(F3069,'Set up'!$A$2:$C$64,2,FALSE)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up'!$A$2:$C$64,3,FALSE)</f>
        <v>Cash</v>
      </c>
      <c r="J3069" s="5">
        <f>VLOOKUP(F3069,'Set up'!$A$2:$D$64,4,FALSE)</f>
        <v>0</v>
      </c>
      <c r="K3069" s="4">
        <f t="shared" si="895"/>
        <v>45498</v>
      </c>
      <c r="L3069" s="5">
        <f t="shared" si="896"/>
        <v>7</v>
      </c>
      <c r="M3069" s="5">
        <f t="shared" si="897"/>
        <v>2024</v>
      </c>
      <c r="N3069" s="12">
        <v>937.5</v>
      </c>
      <c r="O3069" s="6">
        <f t="shared" ref="O3069" si="909">-N3069</f>
        <v>-937.5</v>
      </c>
      <c r="P3069" s="6">
        <f t="shared" si="900"/>
        <v>0</v>
      </c>
      <c r="Q3069" s="7">
        <v>5013792.95</v>
      </c>
      <c r="R3069" s="44" t="str">
        <f>VLOOKUP(F3069,'Set up'!$A$2:$E$64,5,FALSE)</f>
        <v>Trsf</v>
      </c>
      <c r="S3069" s="1" t="s">
        <v>3301</v>
      </c>
    </row>
    <row r="3070" spans="1:19" ht="15" customHeight="1" x14ac:dyDescent="0.35">
      <c r="A3070" s="4">
        <v>45498</v>
      </c>
      <c r="B3070" s="5">
        <f t="shared" si="907"/>
        <v>7</v>
      </c>
      <c r="C3070" s="5">
        <f t="shared" si="908"/>
        <v>2024</v>
      </c>
      <c r="D3070" s="5" t="s">
        <v>2769</v>
      </c>
      <c r="E3070" s="5" t="str">
        <f>VLOOKUP(F3070,'Set up'!$A$2:$C$64,2,FALSE)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up'!$A$2:$C$64,3,FALSE)</f>
        <v>Cash</v>
      </c>
      <c r="J3070" s="5">
        <f>VLOOKUP(F3070,'Set up'!$A$2:$D$64,4,FALSE)</f>
        <v>0</v>
      </c>
      <c r="K3070" s="4">
        <f t="shared" si="895"/>
        <v>45498</v>
      </c>
      <c r="L3070" s="5">
        <f t="shared" si="896"/>
        <v>7</v>
      </c>
      <c r="M3070" s="5">
        <f t="shared" si="897"/>
        <v>2024</v>
      </c>
      <c r="N3070" s="12">
        <v>24420</v>
      </c>
      <c r="O3070" s="12">
        <f>-16490.1-7929.9</f>
        <v>-24420</v>
      </c>
      <c r="P3070" s="6">
        <f t="shared" si="900"/>
        <v>0</v>
      </c>
      <c r="Q3070" s="7">
        <v>5038212.95</v>
      </c>
      <c r="R3070" s="44" t="str">
        <f>VLOOKUP(F3070,'Set up'!$A$2:$E$64,5,FALSE)</f>
        <v>Trsf</v>
      </c>
      <c r="S3070" s="1" t="s">
        <v>3302</v>
      </c>
    </row>
    <row r="3071" spans="1:19" ht="15" customHeight="1" x14ac:dyDescent="0.35">
      <c r="A3071" s="4">
        <v>45498</v>
      </c>
      <c r="B3071" s="5">
        <f t="shared" si="907"/>
        <v>7</v>
      </c>
      <c r="C3071" s="5">
        <f t="shared" si="908"/>
        <v>2024</v>
      </c>
      <c r="D3071" s="5" t="s">
        <v>2769</v>
      </c>
      <c r="E3071" s="5" t="str">
        <f>VLOOKUP(F3071,'Set up'!$A$2:$C$64,2,FALSE)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up'!$A$2:$C$64,3,FALSE)</f>
        <v>Cash</v>
      </c>
      <c r="J3071" s="5">
        <f>VLOOKUP(F3071,'Set up'!$A$2:$D$64,4,FALSE)</f>
        <v>0</v>
      </c>
      <c r="K3071" s="4">
        <f t="shared" si="895"/>
        <v>45498</v>
      </c>
      <c r="L3071" s="5">
        <f t="shared" si="896"/>
        <v>7</v>
      </c>
      <c r="M3071" s="5">
        <f t="shared" si="897"/>
        <v>2024</v>
      </c>
      <c r="N3071" s="12">
        <v>7320</v>
      </c>
      <c r="O3071" s="6">
        <f t="shared" ref="O3071" si="910">-N3071</f>
        <v>-7320</v>
      </c>
      <c r="P3071" s="6">
        <f t="shared" si="900"/>
        <v>0</v>
      </c>
      <c r="Q3071" s="7">
        <v>5045532.95</v>
      </c>
      <c r="R3071" s="44" t="str">
        <f>VLOOKUP(F3071,'Set up'!$A$2:$E$64,5,FALSE)</f>
        <v>Trsf</v>
      </c>
      <c r="S3071" s="1" t="s">
        <v>3303</v>
      </c>
    </row>
    <row r="3072" spans="1:19" ht="15" customHeight="1" x14ac:dyDescent="0.35">
      <c r="A3072" s="4">
        <v>45498</v>
      </c>
      <c r="B3072" s="5">
        <f t="shared" si="907"/>
        <v>7</v>
      </c>
      <c r="C3072" s="5">
        <f t="shared" si="908"/>
        <v>2024</v>
      </c>
      <c r="D3072" s="5" t="s">
        <v>2769</v>
      </c>
      <c r="E3072" s="5" t="str">
        <f>VLOOKUP(F3072,'Set up'!$A$2:$C$64,2,FALSE)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up'!$A$2:$C$64,3,FALSE)</f>
        <v>Cash</v>
      </c>
      <c r="J3072" s="5">
        <f>VLOOKUP(F3072,'Set up'!$A$2:$D$64,4,FALSE)</f>
        <v>0</v>
      </c>
      <c r="K3072" s="4">
        <f t="shared" si="895"/>
        <v>45498</v>
      </c>
      <c r="L3072" s="5">
        <f t="shared" si="896"/>
        <v>7</v>
      </c>
      <c r="M3072" s="5">
        <f t="shared" si="897"/>
        <v>2024</v>
      </c>
      <c r="N3072" s="12">
        <v>4800</v>
      </c>
      <c r="O3072" s="12">
        <f>-2750.1-2049.9</f>
        <v>-4800</v>
      </c>
      <c r="P3072" s="6">
        <f t="shared" si="900"/>
        <v>0</v>
      </c>
      <c r="Q3072" s="7">
        <v>5050332.95</v>
      </c>
      <c r="R3072" s="44" t="str">
        <f>VLOOKUP(F3072,'Set up'!$A$2:$E$64,5,FALSE)</f>
        <v>Trsf</v>
      </c>
      <c r="S3072" s="1" t="s">
        <v>3372</v>
      </c>
    </row>
    <row r="3073" spans="1:19" ht="15" customHeight="1" x14ac:dyDescent="0.35">
      <c r="A3073" s="4">
        <v>45498</v>
      </c>
      <c r="B3073" s="5">
        <f t="shared" si="907"/>
        <v>7</v>
      </c>
      <c r="C3073" s="5">
        <f t="shared" si="908"/>
        <v>2024</v>
      </c>
      <c r="D3073" s="5" t="s">
        <v>2769</v>
      </c>
      <c r="E3073" s="5" t="str">
        <f>VLOOKUP(F3073,'Set up'!$A$2:$C$64,2,FALSE)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up'!$A$2:$C$64,3,FALSE)</f>
        <v>Cash</v>
      </c>
      <c r="J3073" s="5">
        <f>VLOOKUP(F3073,'Set up'!$A$2:$D$64,4,FALSE)</f>
        <v>0</v>
      </c>
      <c r="K3073" s="4">
        <f t="shared" si="895"/>
        <v>45498</v>
      </c>
      <c r="L3073" s="5">
        <f t="shared" si="896"/>
        <v>7</v>
      </c>
      <c r="M3073" s="5">
        <f t="shared" si="897"/>
        <v>2024</v>
      </c>
      <c r="N3073" s="12">
        <v>380</v>
      </c>
      <c r="O3073" s="6">
        <f t="shared" ref="O3073:O3075" si="911">-N3073</f>
        <v>-380</v>
      </c>
      <c r="P3073" s="6">
        <f t="shared" si="900"/>
        <v>0</v>
      </c>
      <c r="Q3073" s="7">
        <v>5050712.95</v>
      </c>
      <c r="R3073" s="44" t="str">
        <f>VLOOKUP(F3073,'Set up'!$A$2:$E$64,5,FALSE)</f>
        <v>Trsf</v>
      </c>
      <c r="S3073" s="1" t="s">
        <v>3373</v>
      </c>
    </row>
    <row r="3074" spans="1:19" ht="15" customHeight="1" x14ac:dyDescent="0.35">
      <c r="A3074" s="4">
        <v>45498</v>
      </c>
      <c r="B3074" s="5">
        <f t="shared" si="907"/>
        <v>7</v>
      </c>
      <c r="C3074" s="5">
        <f t="shared" si="908"/>
        <v>2024</v>
      </c>
      <c r="D3074" s="5" t="s">
        <v>2769</v>
      </c>
      <c r="E3074" s="5" t="str">
        <f>VLOOKUP(F3074,'Set up'!$A$2:$C$64,2,FALSE)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up'!$A$2:$C$64,3,FALSE)</f>
        <v>Cash</v>
      </c>
      <c r="J3074" s="5">
        <f>VLOOKUP(F3074,'Set up'!$A$2:$D$64,4,FALSE)</f>
        <v>0</v>
      </c>
      <c r="K3074" s="4">
        <f t="shared" si="895"/>
        <v>45498</v>
      </c>
      <c r="L3074" s="5">
        <f t="shared" si="896"/>
        <v>7</v>
      </c>
      <c r="M3074" s="5">
        <f t="shared" si="897"/>
        <v>2024</v>
      </c>
      <c r="N3074" s="12">
        <v>1000</v>
      </c>
      <c r="O3074" s="6">
        <f t="shared" si="911"/>
        <v>-1000</v>
      </c>
      <c r="P3074" s="6">
        <f t="shared" si="900"/>
        <v>0</v>
      </c>
      <c r="Q3074" s="7">
        <v>5051712.95</v>
      </c>
      <c r="R3074" s="44" t="str">
        <f>VLOOKUP(F3074,'Set up'!$A$2:$E$64,5,FALSE)</f>
        <v>Trsf</v>
      </c>
      <c r="S3074" s="1" t="s">
        <v>3374</v>
      </c>
    </row>
    <row r="3075" spans="1:19" ht="15" customHeight="1" x14ac:dyDescent="0.35">
      <c r="A3075" s="4">
        <v>45498</v>
      </c>
      <c r="B3075" s="5">
        <f t="shared" si="907"/>
        <v>7</v>
      </c>
      <c r="C3075" s="5">
        <f t="shared" si="908"/>
        <v>2024</v>
      </c>
      <c r="D3075" s="5" t="s">
        <v>2769</v>
      </c>
      <c r="E3075" s="5" t="str">
        <f>VLOOKUP(F3075,'Set up'!$A$2:$C$64,2,FALSE)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up'!$A$2:$C$64,3,FALSE)</f>
        <v>Cash</v>
      </c>
      <c r="J3075" s="5">
        <f>VLOOKUP(F3075,'Set up'!$A$2:$D$64,4,FALSE)</f>
        <v>0</v>
      </c>
      <c r="K3075" s="4">
        <f t="shared" ref="K3075:K3138" si="912">A3075+J3075</f>
        <v>45498</v>
      </c>
      <c r="L3075" s="5">
        <f t="shared" ref="L3075:L3138" si="913">MONTH(K3075)</f>
        <v>7</v>
      </c>
      <c r="M3075" s="5">
        <f t="shared" ref="M3075:M3138" si="914">YEAR(K3075)</f>
        <v>2024</v>
      </c>
      <c r="N3075" s="12">
        <v>975</v>
      </c>
      <c r="O3075" s="6">
        <f t="shared" si="911"/>
        <v>-975</v>
      </c>
      <c r="P3075" s="6">
        <f t="shared" si="900"/>
        <v>0</v>
      </c>
      <c r="Q3075" s="7">
        <v>5052687.95</v>
      </c>
      <c r="R3075" s="44" t="str">
        <f>VLOOKUP(F3075,'Set up'!$A$2:$E$64,5,FALSE)</f>
        <v>Trsf</v>
      </c>
      <c r="S3075" s="1" t="s">
        <v>3375</v>
      </c>
    </row>
    <row r="3076" spans="1:19" ht="15" customHeight="1" x14ac:dyDescent="0.35">
      <c r="A3076" s="4">
        <v>45500</v>
      </c>
      <c r="B3076" s="5">
        <f t="shared" si="907"/>
        <v>7</v>
      </c>
      <c r="C3076" s="5">
        <f t="shared" si="908"/>
        <v>2024</v>
      </c>
      <c r="D3076" s="5" t="s">
        <v>2770</v>
      </c>
      <c r="E3076" s="5" t="str">
        <f>VLOOKUP(F3076,'Set up'!$A$2:$C$64,2,FALSE)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up'!$A$2:$C$64,3,FALSE)</f>
        <v>Cash</v>
      </c>
      <c r="J3076" s="5">
        <f>VLOOKUP(F3076,'Set up'!$A$2:$D$64,4,FALSE)</f>
        <v>0</v>
      </c>
      <c r="K3076" s="4">
        <f t="shared" si="912"/>
        <v>45500</v>
      </c>
      <c r="L3076" s="5">
        <f t="shared" si="913"/>
        <v>7</v>
      </c>
      <c r="M3076" s="5">
        <f t="shared" si="914"/>
        <v>2024</v>
      </c>
      <c r="N3076" s="12">
        <v>3520</v>
      </c>
      <c r="O3076" s="12">
        <f>-1000-1200</f>
        <v>-2200</v>
      </c>
      <c r="P3076" s="6">
        <f t="shared" si="900"/>
        <v>1320</v>
      </c>
      <c r="Q3076" s="7">
        <v>5056207.95</v>
      </c>
      <c r="R3076" s="44" t="str">
        <f>VLOOKUP(F3076,'Set up'!$A$2:$E$64,5,FALSE)</f>
        <v>Cash</v>
      </c>
      <c r="S3076" s="1" t="s">
        <v>3614</v>
      </c>
    </row>
    <row r="3077" spans="1:19" ht="15" customHeight="1" x14ac:dyDescent="0.35">
      <c r="A3077" s="4">
        <v>45500</v>
      </c>
      <c r="B3077" s="5">
        <f t="shared" si="907"/>
        <v>7</v>
      </c>
      <c r="C3077" s="5">
        <f t="shared" si="908"/>
        <v>2024</v>
      </c>
      <c r="D3077" s="5" t="s">
        <v>2770</v>
      </c>
      <c r="E3077" s="5" t="str">
        <f>VLOOKUP(F3077,'Set up'!$A$2:$C$64,2,FALSE)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up'!$A$2:$C$64,3,FALSE)</f>
        <v>Cash</v>
      </c>
      <c r="J3077" s="5">
        <f>VLOOKUP(F3077,'Set up'!$A$2:$D$64,4,FALSE)</f>
        <v>0</v>
      </c>
      <c r="K3077" s="4">
        <f t="shared" si="912"/>
        <v>45500</v>
      </c>
      <c r="L3077" s="5">
        <f t="shared" si="913"/>
        <v>7</v>
      </c>
      <c r="M3077" s="5">
        <f t="shared" si="914"/>
        <v>2024</v>
      </c>
      <c r="N3077" s="12">
        <v>900</v>
      </c>
      <c r="O3077" s="12"/>
      <c r="P3077" s="6">
        <f t="shared" si="900"/>
        <v>900</v>
      </c>
      <c r="Q3077" s="7">
        <v>5057107.95</v>
      </c>
      <c r="R3077" s="44" t="str">
        <f>VLOOKUP(F3077,'Set up'!$A$2:$E$64,5,FALSE)</f>
        <v>Cash</v>
      </c>
    </row>
    <row r="3078" spans="1:19" ht="15" customHeight="1" x14ac:dyDescent="0.35">
      <c r="A3078" s="4">
        <v>45500</v>
      </c>
      <c r="B3078" s="5">
        <f t="shared" si="907"/>
        <v>7</v>
      </c>
      <c r="C3078" s="5">
        <f t="shared" si="908"/>
        <v>2024</v>
      </c>
      <c r="D3078" s="5" t="s">
        <v>2770</v>
      </c>
      <c r="E3078" s="5" t="str">
        <f>VLOOKUP(F3078,'Set up'!$A$2:$C$64,2,FALSE)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up'!$A$2:$C$64,3,FALSE)</f>
        <v>Cash</v>
      </c>
      <c r="J3078" s="5">
        <f>VLOOKUP(F3078,'Set up'!$A$2:$D$64,4,FALSE)</f>
        <v>0</v>
      </c>
      <c r="K3078" s="4">
        <f t="shared" si="912"/>
        <v>45500</v>
      </c>
      <c r="L3078" s="5">
        <f t="shared" si="913"/>
        <v>7</v>
      </c>
      <c r="M3078" s="5">
        <f t="shared" si="914"/>
        <v>2024</v>
      </c>
      <c r="N3078" s="12">
        <v>110</v>
      </c>
      <c r="O3078" s="12"/>
      <c r="P3078" s="6">
        <f t="shared" si="900"/>
        <v>110</v>
      </c>
      <c r="Q3078" s="7">
        <v>5057217.95</v>
      </c>
      <c r="R3078" s="44" t="str">
        <f>VLOOKUP(F3078,'Set up'!$A$2:$E$64,5,FALSE)</f>
        <v>Cash</v>
      </c>
    </row>
    <row r="3079" spans="1:19" ht="15" customHeight="1" x14ac:dyDescent="0.35">
      <c r="A3079" s="4">
        <v>45500</v>
      </c>
      <c r="B3079" s="5">
        <f t="shared" si="907"/>
        <v>7</v>
      </c>
      <c r="C3079" s="5">
        <f t="shared" si="908"/>
        <v>2024</v>
      </c>
      <c r="D3079" s="5" t="s">
        <v>2770</v>
      </c>
      <c r="E3079" s="5" t="str">
        <f>VLOOKUP(F3079,'Set up'!$A$2:$C$64,2,FALSE)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up'!$A$2:$C$64,3,FALSE)</f>
        <v>Cash</v>
      </c>
      <c r="J3079" s="5">
        <f>VLOOKUP(F3079,'Set up'!$A$2:$D$64,4,FALSE)</f>
        <v>0</v>
      </c>
      <c r="K3079" s="4">
        <f t="shared" si="912"/>
        <v>45500</v>
      </c>
      <c r="L3079" s="5">
        <f t="shared" si="913"/>
        <v>7</v>
      </c>
      <c r="M3079" s="5">
        <f t="shared" si="914"/>
        <v>2024</v>
      </c>
      <c r="N3079" s="12">
        <v>40</v>
      </c>
      <c r="O3079" s="12"/>
      <c r="P3079" s="6">
        <f t="shared" si="900"/>
        <v>40</v>
      </c>
      <c r="Q3079" s="7">
        <v>5057257.95</v>
      </c>
      <c r="R3079" s="44" t="str">
        <f>VLOOKUP(F3079,'Set up'!$A$2:$E$64,5,FALSE)</f>
        <v>Cash</v>
      </c>
    </row>
    <row r="3080" spans="1:19" ht="15" customHeight="1" x14ac:dyDescent="0.35">
      <c r="A3080" s="4">
        <v>45500</v>
      </c>
      <c r="B3080" s="5">
        <f t="shared" si="907"/>
        <v>7</v>
      </c>
      <c r="C3080" s="5">
        <f t="shared" si="908"/>
        <v>2024</v>
      </c>
      <c r="D3080" s="5" t="s">
        <v>2770</v>
      </c>
      <c r="E3080" s="5" t="str">
        <f>VLOOKUP(F3080,'Set up'!$A$2:$C$64,2,FALSE)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up'!$A$2:$C$64,3,FALSE)</f>
        <v>Cash</v>
      </c>
      <c r="J3080" s="5">
        <f>VLOOKUP(F3080,'Set up'!$A$2:$D$64,4,FALSE)</f>
        <v>0</v>
      </c>
      <c r="K3080" s="4">
        <f t="shared" si="912"/>
        <v>45500</v>
      </c>
      <c r="L3080" s="5">
        <f t="shared" si="913"/>
        <v>7</v>
      </c>
      <c r="M3080" s="5">
        <f t="shared" si="914"/>
        <v>2024</v>
      </c>
      <c r="N3080" s="12">
        <v>175</v>
      </c>
      <c r="O3080" s="12"/>
      <c r="P3080" s="6">
        <f t="shared" si="900"/>
        <v>175</v>
      </c>
      <c r="Q3080" s="7">
        <v>5057432.95</v>
      </c>
      <c r="R3080" s="44" t="str">
        <f>VLOOKUP(F3080,'Set up'!$A$2:$E$64,5,FALSE)</f>
        <v>Cash</v>
      </c>
    </row>
    <row r="3081" spans="1:19" ht="15" customHeight="1" x14ac:dyDescent="0.35">
      <c r="A3081" s="4">
        <v>45502</v>
      </c>
      <c r="B3081" s="5">
        <f t="shared" si="907"/>
        <v>7</v>
      </c>
      <c r="C3081" s="5">
        <f t="shared" si="908"/>
        <v>2024</v>
      </c>
      <c r="D3081" s="5" t="s">
        <v>2771</v>
      </c>
      <c r="E3081" s="5" t="str">
        <f>VLOOKUP(F3081,'Set up'!$A$2:$C$64,2,FALSE)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up'!$A$2:$C$64,3,FALSE)</f>
        <v>Cash</v>
      </c>
      <c r="J3081" s="5">
        <f>VLOOKUP(F3081,'Set up'!$A$2:$D$64,4,FALSE)</f>
        <v>0</v>
      </c>
      <c r="K3081" s="4">
        <f t="shared" si="912"/>
        <v>45502</v>
      </c>
      <c r="L3081" s="5">
        <f t="shared" si="913"/>
        <v>7</v>
      </c>
      <c r="M3081" s="5">
        <f t="shared" si="914"/>
        <v>2024</v>
      </c>
      <c r="N3081" s="12">
        <v>7040</v>
      </c>
      <c r="O3081" s="12">
        <f>-4244.7</f>
        <v>-4244.7</v>
      </c>
      <c r="P3081" s="6">
        <f t="shared" si="900"/>
        <v>2795.3</v>
      </c>
      <c r="Q3081" s="7">
        <v>5064472.95</v>
      </c>
      <c r="R3081" s="44" t="str">
        <f>VLOOKUP(F3081,'Set up'!$A$2:$E$64,5,FALSE)</f>
        <v>Trsf</v>
      </c>
      <c r="S3081" s="1" t="s">
        <v>3371</v>
      </c>
    </row>
    <row r="3082" spans="1:19" ht="15" customHeight="1" x14ac:dyDescent="0.35">
      <c r="A3082" s="4">
        <v>45502</v>
      </c>
      <c r="B3082" s="5">
        <f t="shared" si="907"/>
        <v>7</v>
      </c>
      <c r="C3082" s="5">
        <f t="shared" si="908"/>
        <v>2024</v>
      </c>
      <c r="D3082" s="5" t="s">
        <v>2771</v>
      </c>
      <c r="E3082" s="5" t="str">
        <f>VLOOKUP(F3082,'Set up'!$A$2:$C$64,2,FALSE)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up'!$A$2:$C$64,3,FALSE)</f>
        <v>Cash</v>
      </c>
      <c r="J3082" s="5">
        <f>VLOOKUP(F3082,'Set up'!$A$2:$D$64,4,FALSE)</f>
        <v>0</v>
      </c>
      <c r="K3082" s="4">
        <f t="shared" si="912"/>
        <v>45502</v>
      </c>
      <c r="L3082" s="5">
        <f t="shared" si="913"/>
        <v>7</v>
      </c>
      <c r="M3082" s="5">
        <f t="shared" si="914"/>
        <v>2024</v>
      </c>
      <c r="N3082" s="12">
        <v>1684.8</v>
      </c>
      <c r="O3082" s="12"/>
      <c r="P3082" s="6">
        <f t="shared" si="900"/>
        <v>1684.8</v>
      </c>
      <c r="Q3082" s="7">
        <v>5066157.75</v>
      </c>
      <c r="R3082" s="44" t="str">
        <f>VLOOKUP(F3082,'Set up'!$A$2:$E$64,5,FALSE)</f>
        <v>Trsf</v>
      </c>
    </row>
    <row r="3083" spans="1:19" ht="15" customHeight="1" x14ac:dyDescent="0.35">
      <c r="A3083" s="4">
        <v>45502</v>
      </c>
      <c r="B3083" s="5">
        <f t="shared" si="907"/>
        <v>7</v>
      </c>
      <c r="C3083" s="5">
        <f t="shared" si="908"/>
        <v>2024</v>
      </c>
      <c r="D3083" s="5" t="s">
        <v>2771</v>
      </c>
      <c r="E3083" s="5" t="str">
        <f>VLOOKUP(F3083,'Set up'!$A$2:$C$64,2,FALSE)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up'!$A$2:$C$64,3,FALSE)</f>
        <v>Cash</v>
      </c>
      <c r="J3083" s="5">
        <f>VLOOKUP(F3083,'Set up'!$A$2:$D$64,4,FALSE)</f>
        <v>0</v>
      </c>
      <c r="K3083" s="4">
        <f t="shared" si="912"/>
        <v>45502</v>
      </c>
      <c r="L3083" s="5">
        <f t="shared" si="913"/>
        <v>7</v>
      </c>
      <c r="M3083" s="5">
        <f t="shared" si="914"/>
        <v>2024</v>
      </c>
      <c r="N3083" s="12">
        <v>280</v>
      </c>
      <c r="O3083" s="12"/>
      <c r="P3083" s="6">
        <f t="shared" si="900"/>
        <v>280</v>
      </c>
      <c r="Q3083" s="7">
        <v>5066437.75</v>
      </c>
      <c r="R3083" s="44" t="str">
        <f>VLOOKUP(F3083,'Set up'!$A$2:$E$64,5,FALSE)</f>
        <v>Trsf</v>
      </c>
    </row>
    <row r="3084" spans="1:19" ht="15" customHeight="1" x14ac:dyDescent="0.35">
      <c r="A3084" s="4">
        <v>45502</v>
      </c>
      <c r="B3084" s="5">
        <f t="shared" si="907"/>
        <v>7</v>
      </c>
      <c r="C3084" s="5">
        <f t="shared" si="908"/>
        <v>2024</v>
      </c>
      <c r="D3084" s="5" t="s">
        <v>2771</v>
      </c>
      <c r="E3084" s="5" t="str">
        <f>VLOOKUP(F3084,'Set up'!$A$2:$C$64,2,FALSE)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up'!$A$2:$C$64,3,FALSE)</f>
        <v>Cash</v>
      </c>
      <c r="J3084" s="5">
        <f>VLOOKUP(F3084,'Set up'!$A$2:$D$64,4,FALSE)</f>
        <v>0</v>
      </c>
      <c r="K3084" s="4">
        <f t="shared" si="912"/>
        <v>45502</v>
      </c>
      <c r="L3084" s="5">
        <f t="shared" si="913"/>
        <v>7</v>
      </c>
      <c r="M3084" s="5">
        <f t="shared" si="914"/>
        <v>2024</v>
      </c>
      <c r="N3084" s="12">
        <v>563.20000000000005</v>
      </c>
      <c r="O3084" s="12"/>
      <c r="P3084" s="6">
        <f t="shared" si="900"/>
        <v>563.20000000000005</v>
      </c>
      <c r="Q3084" s="7">
        <v>5067000.95</v>
      </c>
      <c r="R3084" s="44" t="str">
        <f>VLOOKUP(F3084,'Set up'!$A$2:$E$64,5,FALSE)</f>
        <v>Trsf</v>
      </c>
    </row>
    <row r="3085" spans="1:19" ht="15" customHeight="1" x14ac:dyDescent="0.35">
      <c r="A3085" s="4">
        <v>45502</v>
      </c>
      <c r="B3085" s="5">
        <f t="shared" si="907"/>
        <v>7</v>
      </c>
      <c r="C3085" s="5">
        <f t="shared" si="908"/>
        <v>2024</v>
      </c>
      <c r="D3085" s="5" t="s">
        <v>2771</v>
      </c>
      <c r="E3085" s="5" t="str">
        <f>VLOOKUP(F3085,'Set up'!$A$2:$C$64,2,FALSE)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up'!$A$2:$C$64,3,FALSE)</f>
        <v>Cash</v>
      </c>
      <c r="J3085" s="5">
        <f>VLOOKUP(F3085,'Set up'!$A$2:$D$64,4,FALSE)</f>
        <v>0</v>
      </c>
      <c r="K3085" s="4">
        <f t="shared" si="912"/>
        <v>45502</v>
      </c>
      <c r="L3085" s="5">
        <f t="shared" si="913"/>
        <v>7</v>
      </c>
      <c r="M3085" s="5">
        <f t="shared" si="914"/>
        <v>2024</v>
      </c>
      <c r="N3085" s="12">
        <v>380</v>
      </c>
      <c r="O3085" s="12"/>
      <c r="P3085" s="6">
        <f t="shared" si="900"/>
        <v>380</v>
      </c>
      <c r="Q3085" s="7">
        <v>5067380.95</v>
      </c>
      <c r="R3085" s="44" t="str">
        <f>VLOOKUP(F3085,'Set up'!$A$2:$E$64,5,FALSE)</f>
        <v>Trsf</v>
      </c>
    </row>
    <row r="3086" spans="1:19" ht="15" customHeight="1" x14ac:dyDescent="0.35">
      <c r="A3086" s="4">
        <v>45502</v>
      </c>
      <c r="B3086" s="5">
        <f t="shared" si="907"/>
        <v>7</v>
      </c>
      <c r="C3086" s="5">
        <f t="shared" si="908"/>
        <v>2024</v>
      </c>
      <c r="D3086" s="5" t="s">
        <v>2771</v>
      </c>
      <c r="E3086" s="5" t="str">
        <f>VLOOKUP(F3086,'Set up'!$A$2:$C$64,2,FALSE)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up'!$A$2:$C$64,3,FALSE)</f>
        <v>Cash</v>
      </c>
      <c r="J3086" s="5">
        <f>VLOOKUP(F3086,'Set up'!$A$2:$D$64,4,FALSE)</f>
        <v>0</v>
      </c>
      <c r="K3086" s="4">
        <f t="shared" si="912"/>
        <v>45502</v>
      </c>
      <c r="L3086" s="5">
        <f t="shared" si="913"/>
        <v>7</v>
      </c>
      <c r="M3086" s="5">
        <f t="shared" si="914"/>
        <v>2024</v>
      </c>
      <c r="N3086" s="12">
        <v>320</v>
      </c>
      <c r="O3086" s="12"/>
      <c r="P3086" s="6">
        <f t="shared" si="900"/>
        <v>320</v>
      </c>
      <c r="Q3086" s="7">
        <v>5067700.95</v>
      </c>
      <c r="R3086" s="44" t="str">
        <f>VLOOKUP(F3086,'Set up'!$A$2:$E$64,5,FALSE)</f>
        <v>Trsf</v>
      </c>
    </row>
    <row r="3087" spans="1:19" ht="15" customHeight="1" x14ac:dyDescent="0.35">
      <c r="A3087" s="4">
        <v>45500</v>
      </c>
      <c r="B3087" s="5">
        <f t="shared" si="907"/>
        <v>7</v>
      </c>
      <c r="C3087" s="5">
        <f t="shared" si="908"/>
        <v>2024</v>
      </c>
      <c r="D3087" s="5" t="s">
        <v>2772</v>
      </c>
      <c r="E3087" s="5" t="str">
        <f>VLOOKUP(F3087,'Set up'!$A$2:$C$64,2,FALSE)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up'!$A$2:$C$64,3,FALSE)</f>
        <v>Cash</v>
      </c>
      <c r="J3087" s="5">
        <f>VLOOKUP(F3087,'Set up'!$A$2:$D$64,4,FALSE)</f>
        <v>0</v>
      </c>
      <c r="K3087" s="4">
        <f t="shared" si="912"/>
        <v>45500</v>
      </c>
      <c r="L3087" s="5">
        <f t="shared" si="913"/>
        <v>7</v>
      </c>
      <c r="M3087" s="5">
        <f t="shared" si="914"/>
        <v>2024</v>
      </c>
      <c r="N3087" s="12">
        <v>1000</v>
      </c>
      <c r="O3087" s="6">
        <f t="shared" ref="O3087" si="915">-N3087</f>
        <v>-1000</v>
      </c>
      <c r="P3087" s="6">
        <f t="shared" si="900"/>
        <v>0</v>
      </c>
      <c r="Q3087" s="7">
        <v>5013261.6500000004</v>
      </c>
      <c r="R3087" s="44" t="str">
        <f>VLOOKUP(F3087,'Set up'!$A$2:$E$64,5,FALSE)</f>
        <v>Trsf</v>
      </c>
      <c r="S3087" s="1" t="s">
        <v>3374</v>
      </c>
    </row>
    <row r="3088" spans="1:19" ht="15" customHeight="1" x14ac:dyDescent="0.35">
      <c r="A3088" s="4">
        <v>45502</v>
      </c>
      <c r="B3088" s="5">
        <f t="shared" si="907"/>
        <v>7</v>
      </c>
      <c r="C3088" s="5">
        <f t="shared" si="908"/>
        <v>2024</v>
      </c>
      <c r="D3088" s="5" t="s">
        <v>2773</v>
      </c>
      <c r="E3088" s="5" t="str">
        <f>VLOOKUP(F3088,'Set up'!$A$2:$C$64,2,FALSE)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up'!$A$2:$C$64,3,FALSE)</f>
        <v>Cash</v>
      </c>
      <c r="J3088" s="5">
        <f>VLOOKUP(F3088,'Set up'!$A$2:$D$64,4,FALSE)</f>
        <v>0</v>
      </c>
      <c r="K3088" s="4">
        <f t="shared" si="912"/>
        <v>45502</v>
      </c>
      <c r="L3088" s="5">
        <f t="shared" si="913"/>
        <v>7</v>
      </c>
      <c r="M3088" s="5">
        <f t="shared" si="914"/>
        <v>2024</v>
      </c>
      <c r="N3088" s="12">
        <v>225</v>
      </c>
      <c r="O3088" s="12"/>
      <c r="P3088" s="6">
        <f t="shared" si="900"/>
        <v>225</v>
      </c>
      <c r="Q3088" s="7">
        <v>5012646.6500000004</v>
      </c>
      <c r="R3088" s="44" t="str">
        <f>VLOOKUP(F3088,'Set up'!$A$2:$E$64,5,FALSE)</f>
        <v>Cash</v>
      </c>
    </row>
    <row r="3089" spans="1:19" ht="15" customHeight="1" x14ac:dyDescent="0.35">
      <c r="A3089" s="4">
        <v>45503</v>
      </c>
      <c r="B3089" s="5">
        <f t="shared" si="907"/>
        <v>7</v>
      </c>
      <c r="C3089" s="5">
        <f t="shared" si="908"/>
        <v>2024</v>
      </c>
      <c r="D3089" s="5" t="s">
        <v>2774</v>
      </c>
      <c r="E3089" s="5" t="str">
        <f>VLOOKUP(F3089,'Set up'!$A$2:$C$64,2,FALSE)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up'!$A$2:$C$64,3,FALSE)</f>
        <v>Cash</v>
      </c>
      <c r="J3089" s="5">
        <f>VLOOKUP(F3089,'Set up'!$A$2:$D$64,4,FALSE)</f>
        <v>0</v>
      </c>
      <c r="K3089" s="4">
        <f t="shared" si="912"/>
        <v>45503</v>
      </c>
      <c r="L3089" s="5">
        <f t="shared" si="913"/>
        <v>7</v>
      </c>
      <c r="M3089" s="5">
        <f t="shared" si="914"/>
        <v>2024</v>
      </c>
      <c r="N3089" s="12">
        <v>1760</v>
      </c>
      <c r="O3089" s="6">
        <f t="shared" ref="O3089:O3101" si="916">-N3089</f>
        <v>-1760</v>
      </c>
      <c r="P3089" s="6">
        <f t="shared" si="900"/>
        <v>0</v>
      </c>
      <c r="Q3089" s="7">
        <v>5014331.6500000004</v>
      </c>
      <c r="R3089" s="44" t="str">
        <f>VLOOKUP(F3089,'Set up'!$A$2:$E$64,5,FALSE)</f>
        <v>Cash</v>
      </c>
      <c r="S3089" s="1" t="s">
        <v>2879</v>
      </c>
    </row>
    <row r="3090" spans="1:19" ht="15" customHeight="1" x14ac:dyDescent="0.35">
      <c r="A3090" s="4">
        <v>45503</v>
      </c>
      <c r="B3090" s="5">
        <f t="shared" si="907"/>
        <v>7</v>
      </c>
      <c r="C3090" s="5">
        <f t="shared" si="908"/>
        <v>2024</v>
      </c>
      <c r="D3090" s="5" t="s">
        <v>2774</v>
      </c>
      <c r="E3090" s="5" t="str">
        <f>VLOOKUP(F3090,'Set up'!$A$2:$C$64,2,FALSE)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up'!$A$2:$C$64,3,FALSE)</f>
        <v>Cash</v>
      </c>
      <c r="J3090" s="5">
        <f>VLOOKUP(F3090,'Set up'!$A$2:$D$64,4,FALSE)</f>
        <v>0</v>
      </c>
      <c r="K3090" s="4">
        <f t="shared" si="912"/>
        <v>45503</v>
      </c>
      <c r="L3090" s="5">
        <f t="shared" si="913"/>
        <v>7</v>
      </c>
      <c r="M3090" s="5">
        <f t="shared" si="914"/>
        <v>2024</v>
      </c>
      <c r="N3090" s="12">
        <v>555</v>
      </c>
      <c r="O3090" s="6">
        <f t="shared" si="916"/>
        <v>-555</v>
      </c>
      <c r="P3090" s="6">
        <f t="shared" si="900"/>
        <v>0</v>
      </c>
      <c r="Q3090" s="7">
        <v>5013410.45</v>
      </c>
      <c r="R3090" s="44" t="str">
        <f>VLOOKUP(F3090,'Set up'!$A$2:$E$64,5,FALSE)</f>
        <v>Cash</v>
      </c>
      <c r="S3090" s="1" t="s">
        <v>2879</v>
      </c>
    </row>
    <row r="3091" spans="1:19" ht="15" customHeight="1" x14ac:dyDescent="0.35">
      <c r="A3091" s="4">
        <v>45503</v>
      </c>
      <c r="B3091" s="5">
        <f t="shared" si="907"/>
        <v>7</v>
      </c>
      <c r="C3091" s="5">
        <f t="shared" si="908"/>
        <v>2024</v>
      </c>
      <c r="D3091" s="5" t="s">
        <v>2774</v>
      </c>
      <c r="E3091" s="5" t="str">
        <f>VLOOKUP(F3091,'Set up'!$A$2:$C$64,2,FALSE)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up'!$A$2:$C$64,3,FALSE)</f>
        <v>Cash</v>
      </c>
      <c r="J3091" s="5">
        <f>VLOOKUP(F3091,'Set up'!$A$2:$D$64,4,FALSE)</f>
        <v>0</v>
      </c>
      <c r="K3091" s="4">
        <f t="shared" si="912"/>
        <v>45503</v>
      </c>
      <c r="L3091" s="5">
        <f t="shared" si="913"/>
        <v>7</v>
      </c>
      <c r="M3091" s="5">
        <f t="shared" si="914"/>
        <v>2024</v>
      </c>
      <c r="N3091" s="12">
        <v>95</v>
      </c>
      <c r="O3091" s="6">
        <f t="shared" si="916"/>
        <v>-95</v>
      </c>
      <c r="P3091" s="6">
        <f t="shared" si="900"/>
        <v>0</v>
      </c>
      <c r="Q3091" s="7">
        <v>5013887.95</v>
      </c>
      <c r="R3091" s="44" t="str">
        <f>VLOOKUP(F3091,'Set up'!$A$2:$E$64,5,FALSE)</f>
        <v>Cash</v>
      </c>
      <c r="S3091" s="1" t="s">
        <v>2879</v>
      </c>
    </row>
    <row r="3092" spans="1:19" ht="15" customHeight="1" x14ac:dyDescent="0.35">
      <c r="A3092" s="4">
        <v>45503</v>
      </c>
      <c r="B3092" s="5">
        <f t="shared" si="907"/>
        <v>7</v>
      </c>
      <c r="C3092" s="5">
        <f t="shared" si="908"/>
        <v>2024</v>
      </c>
      <c r="D3092" s="5" t="s">
        <v>2774</v>
      </c>
      <c r="E3092" s="5" t="str">
        <f>VLOOKUP(F3092,'Set up'!$A$2:$C$64,2,FALSE)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up'!$A$2:$C$64,3,FALSE)</f>
        <v>Cash</v>
      </c>
      <c r="J3092" s="5">
        <f>VLOOKUP(F3092,'Set up'!$A$2:$D$64,4,FALSE)</f>
        <v>0</v>
      </c>
      <c r="K3092" s="4">
        <f t="shared" si="912"/>
        <v>45503</v>
      </c>
      <c r="L3092" s="5">
        <f t="shared" si="913"/>
        <v>7</v>
      </c>
      <c r="M3092" s="5">
        <f t="shared" si="914"/>
        <v>2024</v>
      </c>
      <c r="N3092" s="12">
        <v>312.5</v>
      </c>
      <c r="O3092" s="6">
        <f t="shared" si="916"/>
        <v>-312.5</v>
      </c>
      <c r="P3092" s="6">
        <f t="shared" si="900"/>
        <v>0</v>
      </c>
      <c r="Q3092" s="7">
        <v>5038525.45</v>
      </c>
      <c r="R3092" s="44" t="str">
        <f>VLOOKUP(F3092,'Set up'!$A$2:$E$64,5,FALSE)</f>
        <v>Cash</v>
      </c>
      <c r="S3092" s="1" t="s">
        <v>2879</v>
      </c>
    </row>
    <row r="3093" spans="1:19" ht="15" customHeight="1" x14ac:dyDescent="0.35">
      <c r="A3093" s="4">
        <v>45506</v>
      </c>
      <c r="B3093" s="5">
        <f t="shared" ref="B3093:B3156" si="917">MONTH(A3093)</f>
        <v>8</v>
      </c>
      <c r="C3093" s="5">
        <f t="shared" ref="C3093:C3156" si="918">YEAR(A3093)</f>
        <v>2024</v>
      </c>
      <c r="D3093" s="5" t="s">
        <v>2840</v>
      </c>
      <c r="E3093" s="5" t="str">
        <f>VLOOKUP(F3093,'Set up'!$A$2:$C$64,2,FALSE)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up'!$A$2:$C$64,3,FALSE)</f>
        <v>30</v>
      </c>
      <c r="J3093" s="5">
        <f>VLOOKUP(F3093,'Set up'!$A$2:$D$64,4,FALSE)</f>
        <v>30</v>
      </c>
      <c r="K3093" s="4">
        <f t="shared" si="912"/>
        <v>45536</v>
      </c>
      <c r="L3093" s="5">
        <f t="shared" si="913"/>
        <v>9</v>
      </c>
      <c r="M3093" s="5">
        <f t="shared" si="914"/>
        <v>2024</v>
      </c>
      <c r="N3093" s="12">
        <v>5280</v>
      </c>
      <c r="O3093" s="6">
        <f t="shared" si="916"/>
        <v>-5280</v>
      </c>
      <c r="P3093" s="6">
        <f t="shared" ref="P3093:P3156" si="919">SUM(N3093+O3093)</f>
        <v>0</v>
      </c>
      <c r="Q3093" s="7">
        <v>5067920.4499999993</v>
      </c>
      <c r="R3093" s="44" t="str">
        <f>VLOOKUP(F3093,'Set up'!$A$2:$E$64,5,FALSE)</f>
        <v>Chq</v>
      </c>
      <c r="S3093" s="1" t="s">
        <v>3326</v>
      </c>
    </row>
    <row r="3094" spans="1:19" ht="15" customHeight="1" x14ac:dyDescent="0.35">
      <c r="A3094" s="4">
        <v>45506</v>
      </c>
      <c r="B3094" s="5">
        <f t="shared" si="917"/>
        <v>8</v>
      </c>
      <c r="C3094" s="5">
        <f t="shared" si="918"/>
        <v>2024</v>
      </c>
      <c r="D3094" s="5" t="s">
        <v>2840</v>
      </c>
      <c r="E3094" s="5" t="str">
        <f>VLOOKUP(F3094,'Set up'!$A$2:$C$64,2,FALSE)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up'!$A$2:$C$64,3,FALSE)</f>
        <v>30</v>
      </c>
      <c r="J3094" s="5">
        <f>VLOOKUP(F3094,'Set up'!$A$2:$D$64,4,FALSE)</f>
        <v>30</v>
      </c>
      <c r="K3094" s="4">
        <f t="shared" si="912"/>
        <v>45536</v>
      </c>
      <c r="L3094" s="5">
        <f t="shared" si="913"/>
        <v>9</v>
      </c>
      <c r="M3094" s="5">
        <f t="shared" si="914"/>
        <v>2024</v>
      </c>
      <c r="N3094" s="12">
        <v>842.4</v>
      </c>
      <c r="O3094" s="6">
        <f t="shared" si="916"/>
        <v>-842.4</v>
      </c>
      <c r="P3094" s="6">
        <f t="shared" si="919"/>
        <v>0</v>
      </c>
      <c r="Q3094" s="7">
        <v>5068762.8499999996</v>
      </c>
      <c r="R3094" s="44" t="str">
        <f>VLOOKUP(F3094,'Set up'!$A$2:$E$64,5,FALSE)</f>
        <v>Chq</v>
      </c>
      <c r="S3094" s="1" t="s">
        <v>3326</v>
      </c>
    </row>
    <row r="3095" spans="1:19" ht="15" customHeight="1" x14ac:dyDescent="0.35">
      <c r="A3095" s="4">
        <v>45506</v>
      </c>
      <c r="B3095" s="5">
        <f t="shared" si="917"/>
        <v>8</v>
      </c>
      <c r="C3095" s="5">
        <f t="shared" si="918"/>
        <v>2024</v>
      </c>
      <c r="D3095" s="5" t="s">
        <v>2840</v>
      </c>
      <c r="E3095" s="5" t="str">
        <f>VLOOKUP(F3095,'Set up'!$A$2:$C$64,2,FALSE)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up'!$A$2:$C$64,3,FALSE)</f>
        <v>30</v>
      </c>
      <c r="J3095" s="5">
        <f>VLOOKUP(F3095,'Set up'!$A$2:$D$64,4,FALSE)</f>
        <v>30</v>
      </c>
      <c r="K3095" s="4">
        <f t="shared" si="912"/>
        <v>45536</v>
      </c>
      <c r="L3095" s="5">
        <f t="shared" si="913"/>
        <v>9</v>
      </c>
      <c r="M3095" s="5">
        <f t="shared" si="914"/>
        <v>2024</v>
      </c>
      <c r="N3095" s="12">
        <v>842.4</v>
      </c>
      <c r="O3095" s="6">
        <f t="shared" si="916"/>
        <v>-842.4</v>
      </c>
      <c r="P3095" s="6">
        <f t="shared" si="919"/>
        <v>0</v>
      </c>
      <c r="Q3095" s="7">
        <v>5069605.25</v>
      </c>
      <c r="R3095" s="44" t="str">
        <f>VLOOKUP(F3095,'Set up'!$A$2:$E$64,5,FALSE)</f>
        <v>Chq</v>
      </c>
      <c r="S3095" s="1" t="s">
        <v>3326</v>
      </c>
    </row>
    <row r="3096" spans="1:19" ht="15" customHeight="1" x14ac:dyDescent="0.35">
      <c r="A3096" s="4">
        <v>45506</v>
      </c>
      <c r="B3096" s="5">
        <f t="shared" si="917"/>
        <v>8</v>
      </c>
      <c r="C3096" s="5">
        <f t="shared" si="918"/>
        <v>2024</v>
      </c>
      <c r="D3096" s="5" t="s">
        <v>2840</v>
      </c>
      <c r="E3096" s="5" t="str">
        <f>VLOOKUP(F3096,'Set up'!$A$2:$C$64,2,FALSE)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up'!$A$2:$C$64,3,FALSE)</f>
        <v>30</v>
      </c>
      <c r="J3096" s="5">
        <f>VLOOKUP(F3096,'Set up'!$A$2:$D$64,4,FALSE)</f>
        <v>30</v>
      </c>
      <c r="K3096" s="4">
        <f t="shared" si="912"/>
        <v>45536</v>
      </c>
      <c r="L3096" s="5">
        <f t="shared" si="913"/>
        <v>9</v>
      </c>
      <c r="M3096" s="5">
        <f t="shared" si="914"/>
        <v>2024</v>
      </c>
      <c r="N3096" s="12">
        <v>240</v>
      </c>
      <c r="O3096" s="6">
        <f t="shared" si="916"/>
        <v>-240</v>
      </c>
      <c r="P3096" s="6">
        <f t="shared" si="919"/>
        <v>0</v>
      </c>
      <c r="Q3096" s="7">
        <v>5069845.25</v>
      </c>
      <c r="R3096" s="44" t="str">
        <f>VLOOKUP(F3096,'Set up'!$A$2:$E$64,5,FALSE)</f>
        <v>Chq</v>
      </c>
      <c r="S3096" s="1" t="s">
        <v>3326</v>
      </c>
    </row>
    <row r="3097" spans="1:19" ht="15" customHeight="1" x14ac:dyDescent="0.35">
      <c r="A3097" s="4">
        <v>45506</v>
      </c>
      <c r="B3097" s="5">
        <f t="shared" si="917"/>
        <v>8</v>
      </c>
      <c r="C3097" s="5">
        <f t="shared" si="918"/>
        <v>2024</v>
      </c>
      <c r="D3097" s="5" t="s">
        <v>2840</v>
      </c>
      <c r="E3097" s="5" t="str">
        <f>VLOOKUP(F3097,'Set up'!$A$2:$C$64,2,FALSE)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up'!$A$2:$C$64,3,FALSE)</f>
        <v>30</v>
      </c>
      <c r="J3097" s="5">
        <f>VLOOKUP(F3097,'Set up'!$A$2:$D$64,4,FALSE)</f>
        <v>30</v>
      </c>
      <c r="K3097" s="4">
        <f t="shared" si="912"/>
        <v>45536</v>
      </c>
      <c r="L3097" s="5">
        <f t="shared" si="913"/>
        <v>9</v>
      </c>
      <c r="M3097" s="5">
        <f t="shared" si="914"/>
        <v>2024</v>
      </c>
      <c r="N3097" s="12">
        <v>312.5</v>
      </c>
      <c r="O3097" s="6">
        <f t="shared" si="916"/>
        <v>-312.5</v>
      </c>
      <c r="P3097" s="6">
        <f t="shared" si="919"/>
        <v>0</v>
      </c>
      <c r="Q3097" s="7">
        <v>5070157.75</v>
      </c>
      <c r="R3097" s="44" t="str">
        <f>VLOOKUP(F3097,'Set up'!$A$2:$E$64,5,FALSE)</f>
        <v>Chq</v>
      </c>
      <c r="S3097" s="1" t="s">
        <v>3326</v>
      </c>
    </row>
    <row r="3098" spans="1:19" ht="15" customHeight="1" x14ac:dyDescent="0.35">
      <c r="A3098" s="4">
        <v>45506</v>
      </c>
      <c r="B3098" s="5">
        <f t="shared" si="917"/>
        <v>8</v>
      </c>
      <c r="C3098" s="5">
        <f t="shared" si="918"/>
        <v>2024</v>
      </c>
      <c r="D3098" s="5" t="s">
        <v>2840</v>
      </c>
      <c r="E3098" s="5" t="str">
        <f>VLOOKUP(F3098,'Set up'!$A$2:$C$64,2,FALSE)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up'!$A$2:$C$64,3,FALSE)</f>
        <v>30</v>
      </c>
      <c r="J3098" s="5">
        <f>VLOOKUP(F3098,'Set up'!$A$2:$D$64,4,FALSE)</f>
        <v>30</v>
      </c>
      <c r="K3098" s="4">
        <f t="shared" si="912"/>
        <v>45536</v>
      </c>
      <c r="L3098" s="5">
        <f t="shared" si="913"/>
        <v>9</v>
      </c>
      <c r="M3098" s="5">
        <f t="shared" si="914"/>
        <v>2024</v>
      </c>
      <c r="N3098" s="12">
        <v>930</v>
      </c>
      <c r="O3098" s="6">
        <f t="shared" si="916"/>
        <v>-930</v>
      </c>
      <c r="P3098" s="6">
        <f t="shared" si="919"/>
        <v>0</v>
      </c>
      <c r="Q3098" s="7">
        <v>5071087.75</v>
      </c>
      <c r="R3098" s="44" t="str">
        <f>VLOOKUP(F3098,'Set up'!$A$2:$E$64,5,FALSE)</f>
        <v>Chq</v>
      </c>
      <c r="S3098" s="1" t="s">
        <v>3326</v>
      </c>
    </row>
    <row r="3099" spans="1:19" ht="15" customHeight="1" x14ac:dyDescent="0.35">
      <c r="A3099" s="4">
        <v>45506</v>
      </c>
      <c r="B3099" s="5">
        <f t="shared" si="917"/>
        <v>8</v>
      </c>
      <c r="C3099" s="5">
        <f t="shared" si="918"/>
        <v>2024</v>
      </c>
      <c r="D3099" s="5" t="s">
        <v>2840</v>
      </c>
      <c r="E3099" s="5" t="str">
        <f>VLOOKUP(F3099,'Set up'!$A$2:$C$64,2,FALSE)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up'!$A$2:$C$64,3,FALSE)</f>
        <v>30</v>
      </c>
      <c r="J3099" s="5">
        <f>VLOOKUP(F3099,'Set up'!$A$2:$D$64,4,FALSE)</f>
        <v>30</v>
      </c>
      <c r="K3099" s="4">
        <f t="shared" si="912"/>
        <v>45536</v>
      </c>
      <c r="L3099" s="5">
        <f t="shared" si="913"/>
        <v>9</v>
      </c>
      <c r="M3099" s="5">
        <f t="shared" si="914"/>
        <v>2024</v>
      </c>
      <c r="N3099" s="12">
        <v>285</v>
      </c>
      <c r="O3099" s="6">
        <f t="shared" si="916"/>
        <v>-285</v>
      </c>
      <c r="P3099" s="6">
        <f t="shared" si="919"/>
        <v>0</v>
      </c>
      <c r="Q3099" s="7">
        <v>5071372.75</v>
      </c>
      <c r="R3099" s="44" t="str">
        <f>VLOOKUP(F3099,'Set up'!$A$2:$E$64,5,FALSE)</f>
        <v>Chq</v>
      </c>
      <c r="S3099" s="1" t="s">
        <v>3326</v>
      </c>
    </row>
    <row r="3100" spans="1:19" ht="15" customHeight="1" x14ac:dyDescent="0.35">
      <c r="A3100" s="4">
        <v>45509</v>
      </c>
      <c r="B3100" s="5">
        <f t="shared" si="917"/>
        <v>8</v>
      </c>
      <c r="C3100" s="5">
        <f t="shared" si="918"/>
        <v>2024</v>
      </c>
      <c r="D3100" s="5" t="s">
        <v>2841</v>
      </c>
      <c r="E3100" s="5" t="str">
        <f>VLOOKUP(F3100,'Set up'!$A$2:$C$64,2,FALSE)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up'!$A$2:$C$64,3,FALSE)</f>
        <v>Cash</v>
      </c>
      <c r="J3100" s="5">
        <f>VLOOKUP(F3100,'Set up'!$A$2:$D$64,4,FALSE)</f>
        <v>0</v>
      </c>
      <c r="K3100" s="4">
        <f t="shared" si="912"/>
        <v>45509</v>
      </c>
      <c r="L3100" s="5">
        <f t="shared" si="913"/>
        <v>8</v>
      </c>
      <c r="M3100" s="5">
        <f t="shared" si="914"/>
        <v>2024</v>
      </c>
      <c r="N3100" s="12">
        <v>190</v>
      </c>
      <c r="O3100" s="6">
        <f t="shared" si="916"/>
        <v>-190</v>
      </c>
      <c r="P3100" s="6">
        <f t="shared" si="919"/>
        <v>0</v>
      </c>
      <c r="Q3100" s="7">
        <v>5071562.75</v>
      </c>
      <c r="R3100" s="44" t="str">
        <f>VLOOKUP(F3100,'Set up'!$A$2:$E$64,5,FALSE)</f>
        <v>Trsf</v>
      </c>
      <c r="S3100" s="1" t="s">
        <v>3376</v>
      </c>
    </row>
    <row r="3101" spans="1:19" ht="15" customHeight="1" x14ac:dyDescent="0.35">
      <c r="A3101" s="4">
        <v>45509</v>
      </c>
      <c r="B3101" s="5">
        <f t="shared" si="917"/>
        <v>8</v>
      </c>
      <c r="C3101" s="5">
        <f t="shared" si="918"/>
        <v>2024</v>
      </c>
      <c r="D3101" s="5" t="s">
        <v>2841</v>
      </c>
      <c r="E3101" s="5" t="str">
        <f>VLOOKUP(F3101,'Set up'!$A$2:$C$64,2,FALSE)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up'!$A$2:$C$64,3,FALSE)</f>
        <v>Cash</v>
      </c>
      <c r="J3101" s="5">
        <f>VLOOKUP(F3101,'Set up'!$A$2:$D$64,4,FALSE)</f>
        <v>0</v>
      </c>
      <c r="K3101" s="4">
        <f t="shared" si="912"/>
        <v>45509</v>
      </c>
      <c r="L3101" s="5">
        <f t="shared" si="913"/>
        <v>8</v>
      </c>
      <c r="M3101" s="5">
        <f t="shared" si="914"/>
        <v>2024</v>
      </c>
      <c r="N3101" s="12">
        <v>220</v>
      </c>
      <c r="O3101" s="6">
        <f t="shared" si="916"/>
        <v>-220</v>
      </c>
      <c r="P3101" s="6">
        <f t="shared" si="919"/>
        <v>0</v>
      </c>
      <c r="Q3101" s="7">
        <v>5071782.75</v>
      </c>
      <c r="R3101" s="44" t="str">
        <f>VLOOKUP(F3101,'Set up'!$A$2:$E$64,5,FALSE)</f>
        <v>Trsf</v>
      </c>
      <c r="S3101" s="1" t="s">
        <v>3377</v>
      </c>
    </row>
    <row r="3102" spans="1:19" ht="15" customHeight="1" x14ac:dyDescent="0.35">
      <c r="A3102" s="4">
        <v>45509</v>
      </c>
      <c r="B3102" s="5">
        <f t="shared" si="917"/>
        <v>8</v>
      </c>
      <c r="C3102" s="5">
        <f t="shared" si="918"/>
        <v>2024</v>
      </c>
      <c r="D3102" s="5" t="s">
        <v>2842</v>
      </c>
      <c r="E3102" s="5" t="str">
        <f>VLOOKUP(F3102,'Set up'!$A$2:$C$64,2,FALSE)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up'!$A$2:$C$64,3,FALSE)</f>
        <v>Cash</v>
      </c>
      <c r="J3102" s="5">
        <f>VLOOKUP(F3102,'Set up'!$A$2:$D$64,4,FALSE)</f>
        <v>0</v>
      </c>
      <c r="K3102" s="4">
        <f t="shared" si="912"/>
        <v>45509</v>
      </c>
      <c r="L3102" s="5">
        <f t="shared" si="913"/>
        <v>8</v>
      </c>
      <c r="M3102" s="5">
        <f t="shared" si="914"/>
        <v>2024</v>
      </c>
      <c r="N3102" s="12">
        <v>8690</v>
      </c>
      <c r="O3102" s="6">
        <f t="shared" ref="O3102:O3105" si="920">-N3102</f>
        <v>-8690</v>
      </c>
      <c r="P3102" s="6">
        <f t="shared" si="919"/>
        <v>0</v>
      </c>
      <c r="Q3102" s="7">
        <v>5080472.75</v>
      </c>
      <c r="R3102" s="44" t="str">
        <f>VLOOKUP(F3102,'Set up'!$A$2:$E$64,5,FALSE)</f>
        <v>Chq</v>
      </c>
      <c r="S3102" s="1" t="s">
        <v>3188</v>
      </c>
    </row>
    <row r="3103" spans="1:19" ht="15" customHeight="1" x14ac:dyDescent="0.35">
      <c r="A3103" s="4">
        <v>45509</v>
      </c>
      <c r="B3103" s="5">
        <f t="shared" si="917"/>
        <v>8</v>
      </c>
      <c r="C3103" s="5">
        <f t="shared" si="918"/>
        <v>2024</v>
      </c>
      <c r="D3103" s="5" t="s">
        <v>2842</v>
      </c>
      <c r="E3103" s="5" t="str">
        <f>VLOOKUP(F3103,'Set up'!$A$2:$C$64,2,FALSE)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up'!$A$2:$C$64,3,FALSE)</f>
        <v>Cash</v>
      </c>
      <c r="J3103" s="5">
        <f>VLOOKUP(F3103,'Set up'!$A$2:$D$64,4,FALSE)</f>
        <v>0</v>
      </c>
      <c r="K3103" s="4">
        <f t="shared" si="912"/>
        <v>45509</v>
      </c>
      <c r="L3103" s="5">
        <f t="shared" si="913"/>
        <v>8</v>
      </c>
      <c r="M3103" s="5">
        <f t="shared" si="914"/>
        <v>2024</v>
      </c>
      <c r="N3103" s="12">
        <v>2700</v>
      </c>
      <c r="O3103" s="6">
        <f t="shared" si="920"/>
        <v>-2700</v>
      </c>
      <c r="P3103" s="6">
        <f t="shared" si="919"/>
        <v>0</v>
      </c>
      <c r="Q3103" s="7">
        <v>5083172.75</v>
      </c>
      <c r="R3103" s="44" t="str">
        <f>VLOOKUP(F3103,'Set up'!$A$2:$E$64,5,FALSE)</f>
        <v>Chq</v>
      </c>
      <c r="S3103" s="1" t="s">
        <v>3188</v>
      </c>
    </row>
    <row r="3104" spans="1:19" ht="15" customHeight="1" x14ac:dyDescent="0.35">
      <c r="A3104" s="4">
        <v>45509</v>
      </c>
      <c r="B3104" s="5">
        <f t="shared" si="917"/>
        <v>8</v>
      </c>
      <c r="C3104" s="5">
        <f t="shared" si="918"/>
        <v>2024</v>
      </c>
      <c r="D3104" s="5" t="s">
        <v>2842</v>
      </c>
      <c r="E3104" s="5" t="str">
        <f>VLOOKUP(F3104,'Set up'!$A$2:$C$64,2,FALSE)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up'!$A$2:$C$64,3,FALSE)</f>
        <v>Cash</v>
      </c>
      <c r="J3104" s="5">
        <f>VLOOKUP(F3104,'Set up'!$A$2:$D$64,4,FALSE)</f>
        <v>0</v>
      </c>
      <c r="K3104" s="4">
        <f t="shared" si="912"/>
        <v>45509</v>
      </c>
      <c r="L3104" s="5">
        <f t="shared" si="913"/>
        <v>8</v>
      </c>
      <c r="M3104" s="5">
        <f t="shared" si="914"/>
        <v>2024</v>
      </c>
      <c r="N3104" s="12">
        <v>220</v>
      </c>
      <c r="O3104" s="6">
        <f t="shared" si="920"/>
        <v>-220</v>
      </c>
      <c r="P3104" s="6">
        <f t="shared" si="919"/>
        <v>0</v>
      </c>
      <c r="Q3104" s="7">
        <v>5083392.75</v>
      </c>
      <c r="R3104" s="44" t="str">
        <f>VLOOKUP(F3104,'Set up'!$A$2:$E$64,5,FALSE)</f>
        <v>Chq</v>
      </c>
      <c r="S3104" s="1" t="s">
        <v>3188</v>
      </c>
    </row>
    <row r="3105" spans="1:19" ht="15" customHeight="1" x14ac:dyDescent="0.35">
      <c r="A3105" s="4">
        <v>45509</v>
      </c>
      <c r="B3105" s="5">
        <f t="shared" si="917"/>
        <v>8</v>
      </c>
      <c r="C3105" s="5">
        <f t="shared" si="918"/>
        <v>2024</v>
      </c>
      <c r="D3105" s="5" t="s">
        <v>2842</v>
      </c>
      <c r="E3105" s="5" t="str">
        <f>VLOOKUP(F3105,'Set up'!$A$2:$C$64,2,FALSE)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up'!$A$2:$C$64,3,FALSE)</f>
        <v>Cash</v>
      </c>
      <c r="J3105" s="5">
        <f>VLOOKUP(F3105,'Set up'!$A$2:$D$64,4,FALSE)</f>
        <v>0</v>
      </c>
      <c r="K3105" s="4">
        <f t="shared" si="912"/>
        <v>45509</v>
      </c>
      <c r="L3105" s="5">
        <f t="shared" si="913"/>
        <v>8</v>
      </c>
      <c r="M3105" s="5">
        <f t="shared" si="914"/>
        <v>2024</v>
      </c>
      <c r="N3105" s="12">
        <v>640</v>
      </c>
      <c r="O3105" s="6">
        <f t="shared" si="920"/>
        <v>-640</v>
      </c>
      <c r="P3105" s="6">
        <f t="shared" si="919"/>
        <v>0</v>
      </c>
      <c r="Q3105" s="7">
        <v>5084032.75</v>
      </c>
      <c r="R3105" s="44" t="str">
        <f>VLOOKUP(F3105,'Set up'!$A$2:$E$64,5,FALSE)</f>
        <v>Chq</v>
      </c>
      <c r="S3105" s="1" t="s">
        <v>3188</v>
      </c>
    </row>
    <row r="3106" spans="1:19" ht="15" customHeight="1" x14ac:dyDescent="0.35">
      <c r="A3106" s="4">
        <v>45509</v>
      </c>
      <c r="B3106" s="5">
        <f t="shared" si="917"/>
        <v>8</v>
      </c>
      <c r="C3106" s="5">
        <f t="shared" si="918"/>
        <v>2024</v>
      </c>
      <c r="D3106" s="5" t="s">
        <v>2844</v>
      </c>
      <c r="E3106" s="5" t="str">
        <f>VLOOKUP(F3106,'Set up'!$A$2:$C$64,2,FALSE)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up'!$A$2:$C$64,3,FALSE)</f>
        <v>Cash</v>
      </c>
      <c r="J3106" s="5">
        <f>VLOOKUP(F3106,'Set up'!$A$2:$D$64,4,FALSE)</f>
        <v>0</v>
      </c>
      <c r="K3106" s="4">
        <f t="shared" si="912"/>
        <v>45509</v>
      </c>
      <c r="L3106" s="5">
        <f t="shared" si="913"/>
        <v>8</v>
      </c>
      <c r="M3106" s="5">
        <f t="shared" si="914"/>
        <v>2024</v>
      </c>
      <c r="N3106" s="12">
        <v>1694</v>
      </c>
      <c r="O3106" s="6">
        <f t="shared" ref="O3106:O3110" si="921">-N3106</f>
        <v>-1694</v>
      </c>
      <c r="P3106" s="6">
        <f t="shared" si="919"/>
        <v>0</v>
      </c>
      <c r="Q3106" s="7">
        <v>5085726.75</v>
      </c>
      <c r="R3106" s="44" t="str">
        <f>VLOOKUP(F3106,'Set up'!$A$2:$E$64,5,FALSE)</f>
        <v>Cash</v>
      </c>
      <c r="S3106" s="1" t="s">
        <v>2891</v>
      </c>
    </row>
    <row r="3107" spans="1:19" ht="15" customHeight="1" x14ac:dyDescent="0.35">
      <c r="A3107" s="4">
        <v>45509</v>
      </c>
      <c r="B3107" s="5">
        <f t="shared" si="917"/>
        <v>8</v>
      </c>
      <c r="C3107" s="5">
        <f t="shared" si="918"/>
        <v>2024</v>
      </c>
      <c r="D3107" s="5" t="s">
        <v>2844</v>
      </c>
      <c r="E3107" s="5" t="str">
        <f>VLOOKUP(F3107,'Set up'!$A$2:$C$64,2,FALSE)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up'!$A$2:$C$64,3,FALSE)</f>
        <v>Cash</v>
      </c>
      <c r="J3107" s="5">
        <f>VLOOKUP(F3107,'Set up'!$A$2:$D$64,4,FALSE)</f>
        <v>0</v>
      </c>
      <c r="K3107" s="4">
        <f t="shared" si="912"/>
        <v>45509</v>
      </c>
      <c r="L3107" s="5">
        <f t="shared" si="913"/>
        <v>8</v>
      </c>
      <c r="M3107" s="5">
        <f t="shared" si="914"/>
        <v>2024</v>
      </c>
      <c r="N3107" s="12">
        <v>280</v>
      </c>
      <c r="O3107" s="6">
        <f t="shared" si="921"/>
        <v>-280</v>
      </c>
      <c r="P3107" s="6">
        <f t="shared" si="919"/>
        <v>0</v>
      </c>
      <c r="Q3107" s="7">
        <v>5086006.75</v>
      </c>
      <c r="R3107" s="44" t="str">
        <f>VLOOKUP(F3107,'Set up'!$A$2:$E$64,5,FALSE)</f>
        <v>Cash</v>
      </c>
      <c r="S3107" s="1" t="s">
        <v>2891</v>
      </c>
    </row>
    <row r="3108" spans="1:19" ht="15" customHeight="1" x14ac:dyDescent="0.35">
      <c r="A3108" s="4">
        <v>45509</v>
      </c>
      <c r="B3108" s="5">
        <f t="shared" si="917"/>
        <v>8</v>
      </c>
      <c r="C3108" s="5">
        <f t="shared" si="918"/>
        <v>2024</v>
      </c>
      <c r="D3108" s="5" t="s">
        <v>2844</v>
      </c>
      <c r="E3108" s="5" t="str">
        <f>VLOOKUP(F3108,'Set up'!$A$2:$C$64,2,FALSE)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up'!$A$2:$C$64,3,FALSE)</f>
        <v>Cash</v>
      </c>
      <c r="J3108" s="5">
        <f>VLOOKUP(F3108,'Set up'!$A$2:$D$64,4,FALSE)</f>
        <v>0</v>
      </c>
      <c r="K3108" s="4">
        <f t="shared" si="912"/>
        <v>45509</v>
      </c>
      <c r="L3108" s="5">
        <f t="shared" si="913"/>
        <v>8</v>
      </c>
      <c r="M3108" s="5">
        <f t="shared" si="914"/>
        <v>2024</v>
      </c>
      <c r="N3108" s="12">
        <v>325</v>
      </c>
      <c r="O3108" s="6">
        <f t="shared" si="921"/>
        <v>-325</v>
      </c>
      <c r="P3108" s="6">
        <f t="shared" si="919"/>
        <v>0</v>
      </c>
      <c r="Q3108" s="7">
        <v>5086331.75</v>
      </c>
      <c r="R3108" s="44" t="str">
        <f>VLOOKUP(F3108,'Set up'!$A$2:$E$64,5,FALSE)</f>
        <v>Cash</v>
      </c>
      <c r="S3108" s="1" t="s">
        <v>2891</v>
      </c>
    </row>
    <row r="3109" spans="1:19" ht="15" customHeight="1" x14ac:dyDescent="0.35">
      <c r="A3109" s="4">
        <v>45509</v>
      </c>
      <c r="B3109" s="5">
        <f t="shared" si="917"/>
        <v>8</v>
      </c>
      <c r="C3109" s="5">
        <f t="shared" si="918"/>
        <v>2024</v>
      </c>
      <c r="D3109" s="5" t="s">
        <v>2844</v>
      </c>
      <c r="E3109" s="5" t="str">
        <f>VLOOKUP(F3109,'Set up'!$A$2:$C$64,2,FALSE)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up'!$A$2:$C$64,3,FALSE)</f>
        <v>Cash</v>
      </c>
      <c r="J3109" s="5">
        <f>VLOOKUP(F3109,'Set up'!$A$2:$D$64,4,FALSE)</f>
        <v>0</v>
      </c>
      <c r="K3109" s="4">
        <f t="shared" si="912"/>
        <v>45509</v>
      </c>
      <c r="L3109" s="5">
        <f t="shared" si="913"/>
        <v>8</v>
      </c>
      <c r="M3109" s="5">
        <f t="shared" si="914"/>
        <v>2024</v>
      </c>
      <c r="N3109" s="12">
        <v>414</v>
      </c>
      <c r="O3109" s="6">
        <f t="shared" si="921"/>
        <v>-414</v>
      </c>
      <c r="P3109" s="6">
        <f t="shared" si="919"/>
        <v>0</v>
      </c>
      <c r="Q3109" s="7">
        <v>5086745.75</v>
      </c>
      <c r="R3109" s="44" t="str">
        <f>VLOOKUP(F3109,'Set up'!$A$2:$E$64,5,FALSE)</f>
        <v>Cash</v>
      </c>
      <c r="S3109" s="1" t="s">
        <v>2891</v>
      </c>
    </row>
    <row r="3110" spans="1:19" ht="15" customHeight="1" x14ac:dyDescent="0.35">
      <c r="A3110" s="4">
        <v>45509</v>
      </c>
      <c r="B3110" s="5">
        <f t="shared" si="917"/>
        <v>8</v>
      </c>
      <c r="C3110" s="5">
        <f t="shared" si="918"/>
        <v>2024</v>
      </c>
      <c r="D3110" s="5" t="s">
        <v>2844</v>
      </c>
      <c r="E3110" s="5" t="str">
        <f>VLOOKUP(F3110,'Set up'!$A$2:$C$64,2,FALSE)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up'!$A$2:$C$64,3,FALSE)</f>
        <v>Cash</v>
      </c>
      <c r="J3110" s="5">
        <f>VLOOKUP(F3110,'Set up'!$A$2:$D$64,4,FALSE)</f>
        <v>0</v>
      </c>
      <c r="K3110" s="4">
        <f t="shared" si="912"/>
        <v>45509</v>
      </c>
      <c r="L3110" s="5">
        <f t="shared" si="913"/>
        <v>8</v>
      </c>
      <c r="M3110" s="5">
        <f t="shared" si="914"/>
        <v>2024</v>
      </c>
      <c r="N3110" s="12">
        <v>165</v>
      </c>
      <c r="O3110" s="6">
        <f t="shared" si="921"/>
        <v>-165</v>
      </c>
      <c r="P3110" s="6">
        <f t="shared" si="919"/>
        <v>0</v>
      </c>
      <c r="Q3110" s="7">
        <v>5086910.75</v>
      </c>
      <c r="R3110" s="44" t="str">
        <f>VLOOKUP(F3110,'Set up'!$A$2:$E$64,5,FALSE)</f>
        <v>Cash</v>
      </c>
      <c r="S3110" s="1" t="s">
        <v>2891</v>
      </c>
    </row>
    <row r="3111" spans="1:19" ht="15" customHeight="1" x14ac:dyDescent="0.35">
      <c r="A3111" s="4">
        <v>45510</v>
      </c>
      <c r="B3111" s="5">
        <f t="shared" si="917"/>
        <v>8</v>
      </c>
      <c r="C3111" s="5">
        <f t="shared" si="918"/>
        <v>2024</v>
      </c>
      <c r="D3111" s="5" t="s">
        <v>2845</v>
      </c>
      <c r="E3111" s="5" t="str">
        <f>VLOOKUP(F3111,'Set up'!$A$2:$C$64,2,FALSE)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up'!$A$2:$C$64,3,FALSE)</f>
        <v>Cash</v>
      </c>
      <c r="J3111" s="5">
        <f>VLOOKUP(F3111,'Set up'!$A$2:$D$64,4,FALSE)</f>
        <v>0</v>
      </c>
      <c r="K3111" s="4">
        <f t="shared" si="912"/>
        <v>45510</v>
      </c>
      <c r="L3111" s="5">
        <f t="shared" si="913"/>
        <v>8</v>
      </c>
      <c r="M3111" s="5">
        <f t="shared" si="914"/>
        <v>2024</v>
      </c>
      <c r="N3111" s="12">
        <v>1760</v>
      </c>
      <c r="O3111" s="6">
        <f t="shared" ref="O3111:O3120" si="922">-N3111</f>
        <v>-1760</v>
      </c>
      <c r="P3111" s="6">
        <f t="shared" si="919"/>
        <v>0</v>
      </c>
      <c r="Q3111" s="7">
        <v>5088670.75</v>
      </c>
      <c r="R3111" s="44" t="str">
        <f>VLOOKUP(F3111,'Set up'!$A$2:$E$64,5,FALSE)</f>
        <v>Cash</v>
      </c>
      <c r="S3111" s="1" t="s">
        <v>2880</v>
      </c>
    </row>
    <row r="3112" spans="1:19" ht="15" customHeight="1" x14ac:dyDescent="0.35">
      <c r="A3112" s="4">
        <v>45510</v>
      </c>
      <c r="B3112" s="5">
        <f t="shared" si="917"/>
        <v>8</v>
      </c>
      <c r="C3112" s="5">
        <f t="shared" si="918"/>
        <v>2024</v>
      </c>
      <c r="D3112" s="5" t="s">
        <v>2845</v>
      </c>
      <c r="E3112" s="5" t="str">
        <f>VLOOKUP(F3112,'Set up'!$A$2:$C$64,2,FALSE)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up'!$A$2:$C$64,3,FALSE)</f>
        <v>Cash</v>
      </c>
      <c r="J3112" s="5">
        <f>VLOOKUP(F3112,'Set up'!$A$2:$D$64,4,FALSE)</f>
        <v>0</v>
      </c>
      <c r="K3112" s="4">
        <f t="shared" si="912"/>
        <v>45510</v>
      </c>
      <c r="L3112" s="5">
        <f t="shared" si="913"/>
        <v>8</v>
      </c>
      <c r="M3112" s="5">
        <f t="shared" si="914"/>
        <v>2024</v>
      </c>
      <c r="N3112" s="12">
        <v>832.5</v>
      </c>
      <c r="O3112" s="6">
        <f t="shared" si="922"/>
        <v>-832.5</v>
      </c>
      <c r="P3112" s="6">
        <f t="shared" si="919"/>
        <v>0</v>
      </c>
      <c r="Q3112" s="7">
        <v>5089503.25</v>
      </c>
      <c r="R3112" s="44" t="str">
        <f>VLOOKUP(F3112,'Set up'!$A$2:$E$64,5,FALSE)</f>
        <v>Cash</v>
      </c>
      <c r="S3112" s="1" t="s">
        <v>2880</v>
      </c>
    </row>
    <row r="3113" spans="1:19" ht="15" customHeight="1" x14ac:dyDescent="0.35">
      <c r="A3113" s="4">
        <v>45510</v>
      </c>
      <c r="B3113" s="5">
        <f t="shared" si="917"/>
        <v>8</v>
      </c>
      <c r="C3113" s="5">
        <f t="shared" si="918"/>
        <v>2024</v>
      </c>
      <c r="D3113" s="5" t="s">
        <v>2845</v>
      </c>
      <c r="E3113" s="5" t="str">
        <f>VLOOKUP(F3113,'Set up'!$A$2:$C$64,2,FALSE)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up'!$A$2:$C$64,3,FALSE)</f>
        <v>Cash</v>
      </c>
      <c r="J3113" s="5">
        <f>VLOOKUP(F3113,'Set up'!$A$2:$D$64,4,FALSE)</f>
        <v>0</v>
      </c>
      <c r="K3113" s="4">
        <f t="shared" si="912"/>
        <v>45510</v>
      </c>
      <c r="L3113" s="5">
        <f t="shared" si="913"/>
        <v>8</v>
      </c>
      <c r="M3113" s="5">
        <f t="shared" si="914"/>
        <v>2024</v>
      </c>
      <c r="N3113" s="12">
        <v>95</v>
      </c>
      <c r="O3113" s="6">
        <f t="shared" si="922"/>
        <v>-95</v>
      </c>
      <c r="P3113" s="6">
        <f t="shared" si="919"/>
        <v>0</v>
      </c>
      <c r="Q3113" s="7">
        <v>5089598.25</v>
      </c>
      <c r="R3113" s="44" t="str">
        <f>VLOOKUP(F3113,'Set up'!$A$2:$E$64,5,FALSE)</f>
        <v>Cash</v>
      </c>
      <c r="S3113" s="1" t="s">
        <v>2880</v>
      </c>
    </row>
    <row r="3114" spans="1:19" ht="15" customHeight="1" x14ac:dyDescent="0.35">
      <c r="A3114" s="4">
        <v>45510</v>
      </c>
      <c r="B3114" s="5">
        <f t="shared" si="917"/>
        <v>8</v>
      </c>
      <c r="C3114" s="5">
        <f t="shared" si="918"/>
        <v>2024</v>
      </c>
      <c r="D3114" s="5" t="s">
        <v>2846</v>
      </c>
      <c r="E3114" s="5" t="str">
        <f>VLOOKUP(F3114,'Set up'!$A$2:$C$64,2,FALSE)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up'!$A$2:$C$64,3,FALSE)</f>
        <v>120</v>
      </c>
      <c r="J3114" s="5">
        <f>VLOOKUP(F3114,'Set up'!$A$2:$D$64,4,FALSE)</f>
        <v>120</v>
      </c>
      <c r="K3114" s="4">
        <f t="shared" si="912"/>
        <v>45630</v>
      </c>
      <c r="L3114" s="5">
        <f t="shared" si="913"/>
        <v>12</v>
      </c>
      <c r="M3114" s="5">
        <f t="shared" si="914"/>
        <v>2024</v>
      </c>
      <c r="N3114" s="12">
        <v>13024</v>
      </c>
      <c r="O3114" s="6">
        <f t="shared" si="922"/>
        <v>-13024</v>
      </c>
      <c r="P3114" s="6">
        <f t="shared" si="919"/>
        <v>0</v>
      </c>
      <c r="Q3114" s="7">
        <v>5102622.25</v>
      </c>
      <c r="R3114" s="44" t="str">
        <f>VLOOKUP(F3114,'Set up'!$A$2:$E$64,5,FALSE)</f>
        <v>Trsf</v>
      </c>
      <c r="S3114" s="1" t="s">
        <v>3421</v>
      </c>
    </row>
    <row r="3115" spans="1:19" ht="15" customHeight="1" x14ac:dyDescent="0.35">
      <c r="A3115" s="4">
        <v>45510</v>
      </c>
      <c r="B3115" s="5">
        <f t="shared" si="917"/>
        <v>8</v>
      </c>
      <c r="C3115" s="5">
        <f t="shared" si="918"/>
        <v>2024</v>
      </c>
      <c r="D3115" s="5" t="s">
        <v>2846</v>
      </c>
      <c r="E3115" s="5" t="str">
        <f>VLOOKUP(F3115,'Set up'!$A$2:$C$64,2,FALSE)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up'!$A$2:$C$64,3,FALSE)</f>
        <v>120</v>
      </c>
      <c r="J3115" s="5">
        <f>VLOOKUP(F3115,'Set up'!$A$2:$D$64,4,FALSE)</f>
        <v>120</v>
      </c>
      <c r="K3115" s="4">
        <f t="shared" si="912"/>
        <v>45630</v>
      </c>
      <c r="L3115" s="5">
        <f t="shared" si="913"/>
        <v>12</v>
      </c>
      <c r="M3115" s="5">
        <f t="shared" si="914"/>
        <v>2024</v>
      </c>
      <c r="N3115" s="12">
        <v>1800</v>
      </c>
      <c r="O3115" s="6">
        <f t="shared" si="922"/>
        <v>-1800</v>
      </c>
      <c r="P3115" s="6">
        <f t="shared" si="919"/>
        <v>0</v>
      </c>
      <c r="Q3115" s="7">
        <v>5104422.25</v>
      </c>
      <c r="R3115" s="44" t="str">
        <f>VLOOKUP(F3115,'Set up'!$A$2:$E$64,5,FALSE)</f>
        <v>Trsf</v>
      </c>
      <c r="S3115" s="1" t="s">
        <v>3421</v>
      </c>
    </row>
    <row r="3116" spans="1:19" ht="15" customHeight="1" x14ac:dyDescent="0.35">
      <c r="A3116" s="4">
        <v>45510</v>
      </c>
      <c r="B3116" s="5">
        <f t="shared" si="917"/>
        <v>8</v>
      </c>
      <c r="C3116" s="5">
        <f t="shared" si="918"/>
        <v>2024</v>
      </c>
      <c r="D3116" s="5" t="s">
        <v>2846</v>
      </c>
      <c r="E3116" s="5" t="str">
        <f>VLOOKUP(F3116,'Set up'!$A$2:$C$64,2,FALSE)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up'!$A$2:$C$64,3,FALSE)</f>
        <v>120</v>
      </c>
      <c r="J3116" s="5">
        <f>VLOOKUP(F3116,'Set up'!$A$2:$D$64,4,FALSE)</f>
        <v>120</v>
      </c>
      <c r="K3116" s="4">
        <f t="shared" si="912"/>
        <v>45630</v>
      </c>
      <c r="L3116" s="5">
        <f t="shared" si="913"/>
        <v>12</v>
      </c>
      <c r="M3116" s="5">
        <f t="shared" si="914"/>
        <v>2024</v>
      </c>
      <c r="N3116" s="12">
        <v>575</v>
      </c>
      <c r="O3116" s="6">
        <f t="shared" si="922"/>
        <v>-575</v>
      </c>
      <c r="P3116" s="6">
        <f t="shared" si="919"/>
        <v>0</v>
      </c>
      <c r="Q3116" s="7">
        <v>5104997.25</v>
      </c>
      <c r="R3116" s="44" t="str">
        <f>VLOOKUP(F3116,'Set up'!$A$2:$E$64,5,FALSE)</f>
        <v>Trsf</v>
      </c>
      <c r="S3116" s="1" t="s">
        <v>3421</v>
      </c>
    </row>
    <row r="3117" spans="1:19" ht="15" customHeight="1" x14ac:dyDescent="0.35">
      <c r="A3117" s="4">
        <v>45510</v>
      </c>
      <c r="B3117" s="5">
        <f t="shared" si="917"/>
        <v>8</v>
      </c>
      <c r="C3117" s="5">
        <f t="shared" si="918"/>
        <v>2024</v>
      </c>
      <c r="D3117" s="5" t="s">
        <v>2846</v>
      </c>
      <c r="E3117" s="5" t="str">
        <f>VLOOKUP(F3117,'Set up'!$A$2:$C$64,2,FALSE)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up'!$A$2:$C$64,3,FALSE)</f>
        <v>120</v>
      </c>
      <c r="J3117" s="5">
        <f>VLOOKUP(F3117,'Set up'!$A$2:$D$64,4,FALSE)</f>
        <v>120</v>
      </c>
      <c r="K3117" s="4">
        <f t="shared" si="912"/>
        <v>45630</v>
      </c>
      <c r="L3117" s="5">
        <f t="shared" si="913"/>
        <v>12</v>
      </c>
      <c r="M3117" s="5">
        <f t="shared" si="914"/>
        <v>2024</v>
      </c>
      <c r="N3117" s="12">
        <v>440</v>
      </c>
      <c r="O3117" s="6">
        <f t="shared" si="922"/>
        <v>-440</v>
      </c>
      <c r="P3117" s="6">
        <f t="shared" si="919"/>
        <v>0</v>
      </c>
      <c r="Q3117" s="7">
        <v>5105437.25</v>
      </c>
      <c r="R3117" s="44" t="str">
        <f>VLOOKUP(F3117,'Set up'!$A$2:$E$64,5,FALSE)</f>
        <v>Trsf</v>
      </c>
      <c r="S3117" s="1" t="s">
        <v>3421</v>
      </c>
    </row>
    <row r="3118" spans="1:19" ht="15" customHeight="1" x14ac:dyDescent="0.35">
      <c r="A3118" s="4">
        <v>45510</v>
      </c>
      <c r="B3118" s="5">
        <f t="shared" si="917"/>
        <v>8</v>
      </c>
      <c r="C3118" s="5">
        <f t="shared" si="918"/>
        <v>2024</v>
      </c>
      <c r="D3118" s="5" t="s">
        <v>2846</v>
      </c>
      <c r="E3118" s="5" t="str">
        <f>VLOOKUP(F3118,'Set up'!$A$2:$C$64,2,FALSE)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up'!$A$2:$C$64,3,FALSE)</f>
        <v>120</v>
      </c>
      <c r="J3118" s="5">
        <f>VLOOKUP(F3118,'Set up'!$A$2:$D$64,4,FALSE)</f>
        <v>120</v>
      </c>
      <c r="K3118" s="4">
        <f t="shared" si="912"/>
        <v>45630</v>
      </c>
      <c r="L3118" s="5">
        <f t="shared" si="913"/>
        <v>12</v>
      </c>
      <c r="M3118" s="5">
        <f t="shared" si="914"/>
        <v>2024</v>
      </c>
      <c r="N3118" s="12">
        <v>523.6</v>
      </c>
      <c r="O3118" s="6">
        <f t="shared" si="922"/>
        <v>-523.6</v>
      </c>
      <c r="P3118" s="6">
        <f t="shared" si="919"/>
        <v>0</v>
      </c>
      <c r="Q3118" s="7">
        <v>5105960.8499999996</v>
      </c>
      <c r="R3118" s="44" t="str">
        <f>VLOOKUP(F3118,'Set up'!$A$2:$E$64,5,FALSE)</f>
        <v>Trsf</v>
      </c>
      <c r="S3118" s="1" t="s">
        <v>3421</v>
      </c>
    </row>
    <row r="3119" spans="1:19" ht="15" customHeight="1" x14ac:dyDescent="0.35">
      <c r="A3119" s="4">
        <v>45510</v>
      </c>
      <c r="B3119" s="5">
        <f t="shared" si="917"/>
        <v>8</v>
      </c>
      <c r="C3119" s="5">
        <f t="shared" si="918"/>
        <v>2024</v>
      </c>
      <c r="D3119" s="5" t="s">
        <v>2846</v>
      </c>
      <c r="E3119" s="5" t="str">
        <f>VLOOKUP(F3119,'Set up'!$A$2:$C$64,2,FALSE)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up'!$A$2:$C$64,3,FALSE)</f>
        <v>120</v>
      </c>
      <c r="J3119" s="5">
        <f>VLOOKUP(F3119,'Set up'!$A$2:$D$64,4,FALSE)</f>
        <v>120</v>
      </c>
      <c r="K3119" s="4">
        <f t="shared" si="912"/>
        <v>45630</v>
      </c>
      <c r="L3119" s="5">
        <f t="shared" si="913"/>
        <v>12</v>
      </c>
      <c r="M3119" s="5">
        <f t="shared" si="914"/>
        <v>2024</v>
      </c>
      <c r="N3119" s="12">
        <v>420</v>
      </c>
      <c r="O3119" s="6">
        <f t="shared" si="922"/>
        <v>-420</v>
      </c>
      <c r="P3119" s="6">
        <f t="shared" si="919"/>
        <v>0</v>
      </c>
      <c r="Q3119" s="7">
        <v>5106380.8499999996</v>
      </c>
      <c r="R3119" s="44" t="str">
        <f>VLOOKUP(F3119,'Set up'!$A$2:$E$64,5,FALSE)</f>
        <v>Trsf</v>
      </c>
      <c r="S3119" s="1" t="s">
        <v>3421</v>
      </c>
    </row>
    <row r="3120" spans="1:19" ht="15" customHeight="1" x14ac:dyDescent="0.35">
      <c r="A3120" s="4">
        <v>45510</v>
      </c>
      <c r="B3120" s="5">
        <f t="shared" si="917"/>
        <v>8</v>
      </c>
      <c r="C3120" s="5">
        <f t="shared" si="918"/>
        <v>2024</v>
      </c>
      <c r="D3120" s="5" t="s">
        <v>2846</v>
      </c>
      <c r="E3120" s="5" t="str">
        <f>VLOOKUP(F3120,'Set up'!$A$2:$C$64,2,FALSE)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up'!$A$2:$C$64,3,FALSE)</f>
        <v>120</v>
      </c>
      <c r="J3120" s="5">
        <f>VLOOKUP(F3120,'Set up'!$A$2:$D$64,4,FALSE)</f>
        <v>120</v>
      </c>
      <c r="K3120" s="4">
        <f t="shared" si="912"/>
        <v>45630</v>
      </c>
      <c r="L3120" s="5">
        <f t="shared" si="913"/>
        <v>12</v>
      </c>
      <c r="M3120" s="5">
        <f t="shared" si="914"/>
        <v>2024</v>
      </c>
      <c r="N3120" s="12">
        <v>395</v>
      </c>
      <c r="O3120" s="6">
        <f t="shared" si="922"/>
        <v>-395</v>
      </c>
      <c r="P3120" s="6">
        <f t="shared" si="919"/>
        <v>0</v>
      </c>
      <c r="Q3120" s="7">
        <v>5106775.8499999996</v>
      </c>
      <c r="R3120" s="44" t="str">
        <f>VLOOKUP(F3120,'Set up'!$A$2:$E$64,5,FALSE)</f>
        <v>Trsf</v>
      </c>
      <c r="S3120" s="1" t="s">
        <v>3421</v>
      </c>
    </row>
    <row r="3121" spans="1:19" ht="15" customHeight="1" x14ac:dyDescent="0.35">
      <c r="A3121" s="4">
        <v>45510</v>
      </c>
      <c r="B3121" s="5">
        <f t="shared" si="917"/>
        <v>8</v>
      </c>
      <c r="C3121" s="5">
        <f t="shared" si="918"/>
        <v>2024</v>
      </c>
      <c r="D3121" s="5" t="s">
        <v>2847</v>
      </c>
      <c r="E3121" s="5" t="str">
        <f>VLOOKUP(F3121,'Set up'!$A$2:$C$64,2,FALSE)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up'!$A$2:$C$64,3,FALSE)</f>
        <v>Cash</v>
      </c>
      <c r="J3121" s="5">
        <f>VLOOKUP(F3121,'Set up'!$A$2:$D$64,4,FALSE)</f>
        <v>0</v>
      </c>
      <c r="K3121" s="4">
        <f t="shared" si="912"/>
        <v>45510</v>
      </c>
      <c r="L3121" s="5">
        <f t="shared" si="913"/>
        <v>8</v>
      </c>
      <c r="M3121" s="5">
        <f t="shared" si="914"/>
        <v>2024</v>
      </c>
      <c r="N3121" s="12">
        <v>1760</v>
      </c>
      <c r="O3121" s="12"/>
      <c r="P3121" s="6">
        <f t="shared" si="919"/>
        <v>1760</v>
      </c>
      <c r="Q3121" s="7">
        <v>5108535.8499999996</v>
      </c>
      <c r="R3121" s="44" t="str">
        <f>VLOOKUP(F3121,'Set up'!$A$2:$E$64,5,FALSE)</f>
        <v>Trsf</v>
      </c>
    </row>
    <row r="3122" spans="1:19" ht="15" customHeight="1" x14ac:dyDescent="0.35">
      <c r="A3122" s="4">
        <v>45510</v>
      </c>
      <c r="B3122" s="5">
        <f t="shared" si="917"/>
        <v>8</v>
      </c>
      <c r="C3122" s="5">
        <f t="shared" si="918"/>
        <v>2024</v>
      </c>
      <c r="D3122" s="5" t="s">
        <v>2847</v>
      </c>
      <c r="E3122" s="5" t="str">
        <f>VLOOKUP(F3122,'Set up'!$A$2:$C$64,2,FALSE)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up'!$A$2:$C$64,3,FALSE)</f>
        <v>Cash</v>
      </c>
      <c r="J3122" s="5">
        <f>VLOOKUP(F3122,'Set up'!$A$2:$D$64,4,FALSE)</f>
        <v>0</v>
      </c>
      <c r="K3122" s="4">
        <f t="shared" si="912"/>
        <v>45510</v>
      </c>
      <c r="L3122" s="5">
        <f t="shared" si="913"/>
        <v>8</v>
      </c>
      <c r="M3122" s="5">
        <f t="shared" si="914"/>
        <v>2024</v>
      </c>
      <c r="N3122" s="12">
        <v>600</v>
      </c>
      <c r="O3122" s="12"/>
      <c r="P3122" s="6">
        <f t="shared" si="919"/>
        <v>600</v>
      </c>
      <c r="Q3122" s="7">
        <v>5109135.8499999996</v>
      </c>
      <c r="R3122" s="44" t="str">
        <f>VLOOKUP(F3122,'Set up'!$A$2:$E$64,5,FALSE)</f>
        <v>Trsf</v>
      </c>
    </row>
    <row r="3123" spans="1:19" ht="15" customHeight="1" x14ac:dyDescent="0.35">
      <c r="A3123" s="4">
        <v>45510</v>
      </c>
      <c r="B3123" s="5">
        <f t="shared" si="917"/>
        <v>8</v>
      </c>
      <c r="C3123" s="5">
        <f t="shared" si="918"/>
        <v>2024</v>
      </c>
      <c r="D3123" s="5" t="s">
        <v>2847</v>
      </c>
      <c r="E3123" s="5" t="str">
        <f>VLOOKUP(F3123,'Set up'!$A$2:$C$64,2,FALSE)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up'!$A$2:$C$64,3,FALSE)</f>
        <v>Cash</v>
      </c>
      <c r="J3123" s="5">
        <f>VLOOKUP(F3123,'Set up'!$A$2:$D$64,4,FALSE)</f>
        <v>0</v>
      </c>
      <c r="K3123" s="4">
        <f t="shared" si="912"/>
        <v>45510</v>
      </c>
      <c r="L3123" s="5">
        <f t="shared" si="913"/>
        <v>8</v>
      </c>
      <c r="M3123" s="5">
        <f t="shared" si="914"/>
        <v>2024</v>
      </c>
      <c r="N3123" s="12">
        <v>187.5</v>
      </c>
      <c r="O3123" s="12"/>
      <c r="P3123" s="6">
        <f t="shared" si="919"/>
        <v>187.5</v>
      </c>
      <c r="Q3123" s="7">
        <v>5109323.3499999996</v>
      </c>
      <c r="R3123" s="44" t="str">
        <f>VLOOKUP(F3123,'Set up'!$A$2:$E$64,5,FALSE)</f>
        <v>Trsf</v>
      </c>
    </row>
    <row r="3124" spans="1:19" ht="15" customHeight="1" x14ac:dyDescent="0.35">
      <c r="A3124" s="4">
        <v>45510</v>
      </c>
      <c r="B3124" s="5">
        <f t="shared" si="917"/>
        <v>8</v>
      </c>
      <c r="C3124" s="5">
        <f t="shared" si="918"/>
        <v>2024</v>
      </c>
      <c r="D3124" s="5" t="s">
        <v>2847</v>
      </c>
      <c r="E3124" s="5" t="str">
        <f>VLOOKUP(F3124,'Set up'!$A$2:$C$64,2,FALSE)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up'!$A$2:$C$64,3,FALSE)</f>
        <v>Cash</v>
      </c>
      <c r="J3124" s="5">
        <f>VLOOKUP(F3124,'Set up'!$A$2:$D$64,4,FALSE)</f>
        <v>0</v>
      </c>
      <c r="K3124" s="4">
        <f t="shared" si="912"/>
        <v>45510</v>
      </c>
      <c r="L3124" s="5">
        <f t="shared" si="913"/>
        <v>8</v>
      </c>
      <c r="M3124" s="5">
        <f t="shared" si="914"/>
        <v>2024</v>
      </c>
      <c r="N3124" s="12">
        <v>450</v>
      </c>
      <c r="O3124" s="12"/>
      <c r="P3124" s="6">
        <f t="shared" si="919"/>
        <v>450</v>
      </c>
      <c r="Q3124" s="7">
        <v>5109773.3499999996</v>
      </c>
      <c r="R3124" s="44" t="str">
        <f>VLOOKUP(F3124,'Set up'!$A$2:$E$64,5,FALSE)</f>
        <v>Trsf</v>
      </c>
    </row>
    <row r="3125" spans="1:19" ht="15" customHeight="1" x14ac:dyDescent="0.35">
      <c r="A3125" s="4">
        <v>45510</v>
      </c>
      <c r="B3125" s="5">
        <f t="shared" si="917"/>
        <v>8</v>
      </c>
      <c r="C3125" s="5">
        <f t="shared" si="918"/>
        <v>2024</v>
      </c>
      <c r="D3125" s="5" t="s">
        <v>2848</v>
      </c>
      <c r="E3125" s="5" t="str">
        <f>VLOOKUP(F3125,'Set up'!$A$2:$C$64,2,FALSE)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up'!$A$2:$C$64,3,FALSE)</f>
        <v>Cash</v>
      </c>
      <c r="J3125" s="5">
        <f>VLOOKUP(F3125,'Set up'!$A$2:$D$64,4,FALSE)</f>
        <v>0</v>
      </c>
      <c r="K3125" s="4">
        <f t="shared" si="912"/>
        <v>45510</v>
      </c>
      <c r="L3125" s="5">
        <f t="shared" si="913"/>
        <v>8</v>
      </c>
      <c r="M3125" s="5">
        <f t="shared" si="914"/>
        <v>2024</v>
      </c>
      <c r="N3125" s="12">
        <v>675</v>
      </c>
      <c r="O3125" s="6">
        <f t="shared" ref="O3125:O3126" si="923">-N3125</f>
        <v>-675</v>
      </c>
      <c r="P3125" s="6">
        <f t="shared" si="919"/>
        <v>0</v>
      </c>
      <c r="Q3125" s="7">
        <v>5110448.3499999996</v>
      </c>
      <c r="R3125" s="44" t="str">
        <f>VLOOKUP(F3125,'Set up'!$A$2:$E$64,5,FALSE)</f>
        <v>Cash</v>
      </c>
      <c r="S3125" s="1" t="s">
        <v>2881</v>
      </c>
    </row>
    <row r="3126" spans="1:19" ht="15" customHeight="1" x14ac:dyDescent="0.35">
      <c r="A3126" s="4">
        <v>45510</v>
      </c>
      <c r="B3126" s="5">
        <f t="shared" si="917"/>
        <v>8</v>
      </c>
      <c r="C3126" s="5">
        <f t="shared" si="918"/>
        <v>2024</v>
      </c>
      <c r="D3126" s="5" t="s">
        <v>2848</v>
      </c>
      <c r="E3126" s="5" t="str">
        <f>VLOOKUP(F3126,'Set up'!$A$2:$C$64,2,FALSE)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up'!$A$2:$C$64,3,FALSE)</f>
        <v>Cash</v>
      </c>
      <c r="J3126" s="5">
        <f>VLOOKUP(F3126,'Set up'!$A$2:$D$64,4,FALSE)</f>
        <v>0</v>
      </c>
      <c r="K3126" s="4">
        <f t="shared" si="912"/>
        <v>45510</v>
      </c>
      <c r="L3126" s="5">
        <f t="shared" si="913"/>
        <v>8</v>
      </c>
      <c r="M3126" s="5">
        <f t="shared" si="914"/>
        <v>2024</v>
      </c>
      <c r="N3126" s="12">
        <v>510</v>
      </c>
      <c r="O3126" s="6">
        <f t="shared" si="923"/>
        <v>-510</v>
      </c>
      <c r="P3126" s="6">
        <f t="shared" si="919"/>
        <v>0</v>
      </c>
      <c r="Q3126" s="7">
        <v>5110958.3499999996</v>
      </c>
      <c r="R3126" s="44" t="str">
        <f>VLOOKUP(F3126,'Set up'!$A$2:$E$64,5,FALSE)</f>
        <v>Cash</v>
      </c>
      <c r="S3126" s="1" t="s">
        <v>2881</v>
      </c>
    </row>
    <row r="3127" spans="1:19" ht="15" customHeight="1" x14ac:dyDescent="0.35">
      <c r="A3127" s="4">
        <v>45511</v>
      </c>
      <c r="B3127" s="5">
        <f t="shared" si="917"/>
        <v>8</v>
      </c>
      <c r="C3127" s="5">
        <f t="shared" si="918"/>
        <v>2024</v>
      </c>
      <c r="D3127" s="5" t="s">
        <v>2850</v>
      </c>
      <c r="E3127" s="5" t="str">
        <f>VLOOKUP(F3127,'Set up'!$A$2:$C$64,2,FALSE)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up'!$A$2:$C$64,3,FALSE)</f>
        <v>Cash</v>
      </c>
      <c r="J3127" s="5">
        <f>VLOOKUP(F3127,'Set up'!$A$2:$D$64,4,FALSE)</f>
        <v>0</v>
      </c>
      <c r="K3127" s="4">
        <f t="shared" si="912"/>
        <v>45511</v>
      </c>
      <c r="L3127" s="5">
        <f t="shared" si="913"/>
        <v>8</v>
      </c>
      <c r="M3127" s="5">
        <f t="shared" si="914"/>
        <v>2024</v>
      </c>
      <c r="N3127" s="12">
        <v>1760</v>
      </c>
      <c r="O3127" s="12"/>
      <c r="P3127" s="6">
        <f t="shared" si="919"/>
        <v>1760</v>
      </c>
      <c r="Q3127" s="7">
        <v>5112718.3499999996</v>
      </c>
      <c r="R3127" s="44" t="str">
        <f>VLOOKUP(F3127,'Set up'!$A$2:$E$64,5,FALSE)</f>
        <v>Cash</v>
      </c>
    </row>
    <row r="3128" spans="1:19" ht="15" customHeight="1" x14ac:dyDescent="0.35">
      <c r="A3128" s="4">
        <v>45511</v>
      </c>
      <c r="B3128" s="5">
        <f t="shared" si="917"/>
        <v>8</v>
      </c>
      <c r="C3128" s="5">
        <f t="shared" si="918"/>
        <v>2024</v>
      </c>
      <c r="D3128" s="5" t="s">
        <v>2850</v>
      </c>
      <c r="E3128" s="5" t="str">
        <f>VLOOKUP(F3128,'Set up'!$A$2:$C$64,2,FALSE)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up'!$A$2:$C$64,3,FALSE)</f>
        <v>Cash</v>
      </c>
      <c r="J3128" s="5">
        <f>VLOOKUP(F3128,'Set up'!$A$2:$D$64,4,FALSE)</f>
        <v>0</v>
      </c>
      <c r="K3128" s="4">
        <f t="shared" si="912"/>
        <v>45511</v>
      </c>
      <c r="L3128" s="5">
        <f t="shared" si="913"/>
        <v>8</v>
      </c>
      <c r="M3128" s="5">
        <f t="shared" si="914"/>
        <v>2024</v>
      </c>
      <c r="N3128" s="12">
        <v>3600</v>
      </c>
      <c r="O3128" s="12"/>
      <c r="P3128" s="6">
        <f t="shared" si="919"/>
        <v>3600</v>
      </c>
      <c r="Q3128" s="7">
        <v>5116318.3499999996</v>
      </c>
      <c r="R3128" s="44" t="str">
        <f>VLOOKUP(F3128,'Set up'!$A$2:$E$64,5,FALSE)</f>
        <v>Cash</v>
      </c>
    </row>
    <row r="3129" spans="1:19" ht="15" customHeight="1" x14ac:dyDescent="0.35">
      <c r="A3129" s="4">
        <v>45511</v>
      </c>
      <c r="B3129" s="5">
        <f t="shared" si="917"/>
        <v>8</v>
      </c>
      <c r="C3129" s="5">
        <f t="shared" si="918"/>
        <v>2024</v>
      </c>
      <c r="D3129" s="5" t="s">
        <v>2850</v>
      </c>
      <c r="E3129" s="5" t="str">
        <f>VLOOKUP(F3129,'Set up'!$A$2:$C$64,2,FALSE)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up'!$A$2:$C$64,3,FALSE)</f>
        <v>Cash</v>
      </c>
      <c r="J3129" s="5">
        <f>VLOOKUP(F3129,'Set up'!$A$2:$D$64,4,FALSE)</f>
        <v>0</v>
      </c>
      <c r="K3129" s="4">
        <f t="shared" si="912"/>
        <v>45511</v>
      </c>
      <c r="L3129" s="5">
        <f t="shared" si="913"/>
        <v>8</v>
      </c>
      <c r="M3129" s="5">
        <f t="shared" si="914"/>
        <v>2024</v>
      </c>
      <c r="N3129" s="12">
        <v>675</v>
      </c>
      <c r="O3129" s="12"/>
      <c r="P3129" s="6">
        <f t="shared" si="919"/>
        <v>675</v>
      </c>
      <c r="Q3129" s="7">
        <v>5116993.3499999996</v>
      </c>
      <c r="R3129" s="44" t="str">
        <f>VLOOKUP(F3129,'Set up'!$A$2:$E$64,5,FALSE)</f>
        <v>Cash</v>
      </c>
    </row>
    <row r="3130" spans="1:19" ht="15" customHeight="1" x14ac:dyDescent="0.35">
      <c r="A3130" s="4">
        <v>45511</v>
      </c>
      <c r="B3130" s="5">
        <f t="shared" si="917"/>
        <v>8</v>
      </c>
      <c r="C3130" s="5">
        <f t="shared" si="918"/>
        <v>2024</v>
      </c>
      <c r="D3130" s="5" t="s">
        <v>2850</v>
      </c>
      <c r="E3130" s="5" t="str">
        <f>VLOOKUP(F3130,'Set up'!$A$2:$C$64,2,FALSE)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up'!$A$2:$C$64,3,FALSE)</f>
        <v>Cash</v>
      </c>
      <c r="J3130" s="5">
        <f>VLOOKUP(F3130,'Set up'!$A$2:$D$64,4,FALSE)</f>
        <v>0</v>
      </c>
      <c r="K3130" s="4">
        <f t="shared" si="912"/>
        <v>45511</v>
      </c>
      <c r="L3130" s="5">
        <f t="shared" si="913"/>
        <v>8</v>
      </c>
      <c r="M3130" s="5">
        <f t="shared" si="914"/>
        <v>2024</v>
      </c>
      <c r="N3130" s="12">
        <v>175</v>
      </c>
      <c r="O3130" s="12"/>
      <c r="P3130" s="6">
        <f t="shared" si="919"/>
        <v>175</v>
      </c>
      <c r="Q3130" s="7">
        <v>5117168.3499999996</v>
      </c>
      <c r="R3130" s="44" t="str">
        <f>VLOOKUP(F3130,'Set up'!$A$2:$E$64,5,FALSE)</f>
        <v>Cash</v>
      </c>
    </row>
    <row r="3131" spans="1:19" ht="15" customHeight="1" x14ac:dyDescent="0.35">
      <c r="A3131" s="4">
        <v>45511</v>
      </c>
      <c r="B3131" s="5">
        <f t="shared" si="917"/>
        <v>8</v>
      </c>
      <c r="C3131" s="5">
        <f t="shared" si="918"/>
        <v>2024</v>
      </c>
      <c r="D3131" s="5" t="s">
        <v>2851</v>
      </c>
      <c r="E3131" s="5" t="str">
        <f>VLOOKUP(F3131,'Set up'!$A$2:$C$64,2,FALSE)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up'!$A$2:$C$64,3,FALSE)</f>
        <v>Cash</v>
      </c>
      <c r="J3131" s="5">
        <f>VLOOKUP(F3131,'Set up'!$A$2:$D$64,4,FALSE)</f>
        <v>0</v>
      </c>
      <c r="K3131" s="4">
        <f t="shared" si="912"/>
        <v>45511</v>
      </c>
      <c r="L3131" s="5">
        <f t="shared" si="913"/>
        <v>8</v>
      </c>
      <c r="M3131" s="5">
        <f t="shared" si="914"/>
        <v>2024</v>
      </c>
      <c r="N3131" s="12">
        <v>625</v>
      </c>
      <c r="O3131" s="6">
        <f t="shared" ref="O3131:O3136" si="924">-N3131</f>
        <v>-625</v>
      </c>
      <c r="P3131" s="6">
        <f t="shared" si="919"/>
        <v>0</v>
      </c>
      <c r="Q3131" s="7">
        <v>5117793.3499999996</v>
      </c>
      <c r="R3131" s="44" t="str">
        <f>VLOOKUP(F3131,'Set up'!$A$2:$E$64,5,FALSE)</f>
        <v>Trsf</v>
      </c>
      <c r="S3131" s="1" t="s">
        <v>3378</v>
      </c>
    </row>
    <row r="3132" spans="1:19" ht="15" customHeight="1" x14ac:dyDescent="0.35">
      <c r="A3132" s="4">
        <v>45511</v>
      </c>
      <c r="B3132" s="5">
        <f t="shared" si="917"/>
        <v>8</v>
      </c>
      <c r="C3132" s="5">
        <f t="shared" si="918"/>
        <v>2024</v>
      </c>
      <c r="D3132" s="5" t="s">
        <v>2852</v>
      </c>
      <c r="E3132" s="5" t="str">
        <f>VLOOKUP(F3132,'Set up'!$A$2:$C$64,2,FALSE)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up'!$A$2:$C$64,3,FALSE)</f>
        <v>Cash</v>
      </c>
      <c r="J3132" s="5">
        <f>VLOOKUP(F3132,'Set up'!$A$2:$D$64,4,FALSE)</f>
        <v>0</v>
      </c>
      <c r="K3132" s="4">
        <f t="shared" si="912"/>
        <v>45511</v>
      </c>
      <c r="L3132" s="5">
        <f t="shared" si="913"/>
        <v>8</v>
      </c>
      <c r="M3132" s="5">
        <f t="shared" si="914"/>
        <v>2024</v>
      </c>
      <c r="N3132" s="12">
        <v>16280</v>
      </c>
      <c r="O3132" s="12">
        <f>-13560.1-2719.9</f>
        <v>-16280</v>
      </c>
      <c r="P3132" s="6">
        <f t="shared" si="919"/>
        <v>0</v>
      </c>
      <c r="Q3132" s="7">
        <v>5134073.3499999996</v>
      </c>
      <c r="R3132" s="44" t="str">
        <f>VLOOKUP(F3132,'Set up'!$A$2:$E$64,5,FALSE)</f>
        <v>Trsf</v>
      </c>
      <c r="S3132" s="1" t="s">
        <v>3379</v>
      </c>
    </row>
    <row r="3133" spans="1:19" ht="15" customHeight="1" x14ac:dyDescent="0.35">
      <c r="A3133" s="4">
        <v>45511</v>
      </c>
      <c r="B3133" s="5">
        <f t="shared" si="917"/>
        <v>8</v>
      </c>
      <c r="C3133" s="5">
        <f t="shared" si="918"/>
        <v>2024</v>
      </c>
      <c r="D3133" s="5" t="s">
        <v>2852</v>
      </c>
      <c r="E3133" s="5" t="str">
        <f>VLOOKUP(F3133,'Set up'!$A$2:$C$64,2,FALSE)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up'!$A$2:$C$64,3,FALSE)</f>
        <v>Cash</v>
      </c>
      <c r="J3133" s="5">
        <f>VLOOKUP(F3133,'Set up'!$A$2:$D$64,4,FALSE)</f>
        <v>0</v>
      </c>
      <c r="K3133" s="4">
        <f t="shared" si="912"/>
        <v>45511</v>
      </c>
      <c r="L3133" s="5">
        <f t="shared" si="913"/>
        <v>8</v>
      </c>
      <c r="M3133" s="5">
        <f t="shared" si="914"/>
        <v>2024</v>
      </c>
      <c r="N3133" s="12">
        <v>5490</v>
      </c>
      <c r="O3133" s="6">
        <f t="shared" si="924"/>
        <v>-5490</v>
      </c>
      <c r="P3133" s="6">
        <f t="shared" si="919"/>
        <v>0</v>
      </c>
      <c r="Q3133" s="7">
        <v>5139563.3499999996</v>
      </c>
      <c r="R3133" s="44" t="str">
        <f>VLOOKUP(F3133,'Set up'!$A$2:$E$64,5,FALSE)</f>
        <v>Trsf</v>
      </c>
      <c r="S3133" s="1" t="s">
        <v>3380</v>
      </c>
    </row>
    <row r="3134" spans="1:19" ht="15" customHeight="1" x14ac:dyDescent="0.35">
      <c r="A3134" s="4">
        <v>45511</v>
      </c>
      <c r="B3134" s="5">
        <f t="shared" si="917"/>
        <v>8</v>
      </c>
      <c r="C3134" s="5">
        <f t="shared" si="918"/>
        <v>2024</v>
      </c>
      <c r="D3134" s="5" t="s">
        <v>2852</v>
      </c>
      <c r="E3134" s="5" t="str">
        <f>VLOOKUP(F3134,'Set up'!$A$2:$C$64,2,FALSE)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up'!$A$2:$C$64,3,FALSE)</f>
        <v>Cash</v>
      </c>
      <c r="J3134" s="5">
        <f>VLOOKUP(F3134,'Set up'!$A$2:$D$64,4,FALSE)</f>
        <v>0</v>
      </c>
      <c r="K3134" s="4">
        <f t="shared" si="912"/>
        <v>45511</v>
      </c>
      <c r="L3134" s="5">
        <f t="shared" si="913"/>
        <v>8</v>
      </c>
      <c r="M3134" s="5">
        <f t="shared" si="914"/>
        <v>2024</v>
      </c>
      <c r="N3134" s="12">
        <v>3600</v>
      </c>
      <c r="O3134" s="6">
        <f t="shared" si="924"/>
        <v>-3600</v>
      </c>
      <c r="P3134" s="6">
        <f t="shared" si="919"/>
        <v>0</v>
      </c>
      <c r="Q3134" s="7">
        <v>5143163.3499999996</v>
      </c>
      <c r="R3134" s="44" t="str">
        <f>VLOOKUP(F3134,'Set up'!$A$2:$E$64,5,FALSE)</f>
        <v>Trsf</v>
      </c>
      <c r="S3134" s="1" t="s">
        <v>3381</v>
      </c>
    </row>
    <row r="3135" spans="1:19" ht="15" customHeight="1" x14ac:dyDescent="0.35">
      <c r="A3135" s="4">
        <v>45511</v>
      </c>
      <c r="B3135" s="5">
        <f t="shared" si="917"/>
        <v>8</v>
      </c>
      <c r="C3135" s="5">
        <f t="shared" si="918"/>
        <v>2024</v>
      </c>
      <c r="D3135" s="5" t="s">
        <v>2852</v>
      </c>
      <c r="E3135" s="5" t="str">
        <f>VLOOKUP(F3135,'Set up'!$A$2:$C$64,2,FALSE)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up'!$A$2:$C$64,3,FALSE)</f>
        <v>Cash</v>
      </c>
      <c r="J3135" s="5">
        <f>VLOOKUP(F3135,'Set up'!$A$2:$D$64,4,FALSE)</f>
        <v>0</v>
      </c>
      <c r="K3135" s="4">
        <f t="shared" si="912"/>
        <v>45511</v>
      </c>
      <c r="L3135" s="5">
        <f t="shared" si="913"/>
        <v>8</v>
      </c>
      <c r="M3135" s="5">
        <f t="shared" si="914"/>
        <v>2024</v>
      </c>
      <c r="N3135" s="12">
        <v>380</v>
      </c>
      <c r="O3135" s="6">
        <f t="shared" si="924"/>
        <v>-380</v>
      </c>
      <c r="P3135" s="6">
        <f t="shared" si="919"/>
        <v>0</v>
      </c>
      <c r="Q3135" s="7">
        <v>5143543.3499999996</v>
      </c>
      <c r="R3135" s="44" t="str">
        <f>VLOOKUP(F3135,'Set up'!$A$2:$E$64,5,FALSE)</f>
        <v>Trsf</v>
      </c>
      <c r="S3135" s="1" t="s">
        <v>3382</v>
      </c>
    </row>
    <row r="3136" spans="1:19" ht="15" customHeight="1" x14ac:dyDescent="0.35">
      <c r="A3136" s="4">
        <v>45511</v>
      </c>
      <c r="B3136" s="5">
        <f t="shared" si="917"/>
        <v>8</v>
      </c>
      <c r="C3136" s="5">
        <f t="shared" si="918"/>
        <v>2024</v>
      </c>
      <c r="D3136" s="5" t="s">
        <v>2852</v>
      </c>
      <c r="E3136" s="5" t="str">
        <f>VLOOKUP(F3136,'Set up'!$A$2:$C$64,2,FALSE)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up'!$A$2:$C$64,3,FALSE)</f>
        <v>Cash</v>
      </c>
      <c r="J3136" s="5">
        <f>VLOOKUP(F3136,'Set up'!$A$2:$D$64,4,FALSE)</f>
        <v>0</v>
      </c>
      <c r="K3136" s="4">
        <f t="shared" si="912"/>
        <v>45511</v>
      </c>
      <c r="L3136" s="5">
        <f t="shared" si="913"/>
        <v>8</v>
      </c>
      <c r="M3136" s="5">
        <f t="shared" si="914"/>
        <v>2024</v>
      </c>
      <c r="N3136" s="12">
        <v>975</v>
      </c>
      <c r="O3136" s="6">
        <f t="shared" si="924"/>
        <v>-975</v>
      </c>
      <c r="P3136" s="6">
        <f t="shared" si="919"/>
        <v>0</v>
      </c>
      <c r="Q3136" s="7">
        <v>5144518.3499999996</v>
      </c>
      <c r="R3136" s="44" t="str">
        <f>VLOOKUP(F3136,'Set up'!$A$2:$E$64,5,FALSE)</f>
        <v>Trsf</v>
      </c>
      <c r="S3136" s="1" t="s">
        <v>3383</v>
      </c>
    </row>
    <row r="3137" spans="1:21" ht="15" customHeight="1" x14ac:dyDescent="0.35">
      <c r="A3137" s="4">
        <v>45511</v>
      </c>
      <c r="B3137" s="5">
        <f t="shared" si="917"/>
        <v>8</v>
      </c>
      <c r="C3137" s="5">
        <f t="shared" si="918"/>
        <v>2024</v>
      </c>
      <c r="D3137" s="5" t="s">
        <v>2853</v>
      </c>
      <c r="E3137" s="5" t="str">
        <f>VLOOKUP(F3137,'Set up'!$A$2:$C$64,2,FALSE)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up'!$A$2:$C$64,3,FALSE)</f>
        <v>Cash</v>
      </c>
      <c r="J3137" s="5">
        <f>VLOOKUP(F3137,'Set up'!$A$2:$D$64,4,FALSE)</f>
        <v>0</v>
      </c>
      <c r="K3137" s="4">
        <f t="shared" si="912"/>
        <v>45511</v>
      </c>
      <c r="L3137" s="5">
        <f t="shared" si="913"/>
        <v>8</v>
      </c>
      <c r="M3137" s="5">
        <f t="shared" si="914"/>
        <v>2024</v>
      </c>
      <c r="N3137" s="12">
        <v>1738</v>
      </c>
      <c r="O3137" s="6">
        <f t="shared" ref="O3137:O3138" si="925">-N3137</f>
        <v>-1738</v>
      </c>
      <c r="P3137" s="6">
        <f t="shared" si="919"/>
        <v>0</v>
      </c>
      <c r="Q3137" s="7">
        <v>5146256.3499999996</v>
      </c>
      <c r="R3137" s="44" t="str">
        <f>VLOOKUP(F3137,'Set up'!$A$2:$E$64,5,FALSE)</f>
        <v>Trsf</v>
      </c>
      <c r="S3137" s="1" t="s">
        <v>2895</v>
      </c>
    </row>
    <row r="3138" spans="1:21" ht="15" customHeight="1" x14ac:dyDescent="0.35">
      <c r="A3138" s="4">
        <v>45511</v>
      </c>
      <c r="B3138" s="5">
        <f t="shared" si="917"/>
        <v>8</v>
      </c>
      <c r="C3138" s="5">
        <f t="shared" si="918"/>
        <v>2024</v>
      </c>
      <c r="D3138" s="5" t="s">
        <v>2853</v>
      </c>
      <c r="E3138" s="5" t="str">
        <f>VLOOKUP(F3138,'Set up'!$A$2:$C$64,2,FALSE)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up'!$A$2:$C$64,3,FALSE)</f>
        <v>Cash</v>
      </c>
      <c r="J3138" s="5">
        <f>VLOOKUP(F3138,'Set up'!$A$2:$D$64,4,FALSE)</f>
        <v>0</v>
      </c>
      <c r="K3138" s="4">
        <f t="shared" si="912"/>
        <v>45511</v>
      </c>
      <c r="L3138" s="5">
        <f t="shared" si="913"/>
        <v>8</v>
      </c>
      <c r="M3138" s="5">
        <f t="shared" si="914"/>
        <v>2024</v>
      </c>
      <c r="N3138" s="12">
        <v>405</v>
      </c>
      <c r="O3138" s="6">
        <f t="shared" si="925"/>
        <v>-405</v>
      </c>
      <c r="P3138" s="6">
        <f t="shared" si="919"/>
        <v>0</v>
      </c>
      <c r="Q3138" s="7">
        <v>5146661.3499999996</v>
      </c>
      <c r="R3138" s="44" t="str">
        <f>VLOOKUP(F3138,'Set up'!$A$2:$E$64,5,FALSE)</f>
        <v>Trsf</v>
      </c>
      <c r="S3138" s="1" t="s">
        <v>2895</v>
      </c>
    </row>
    <row r="3139" spans="1:21" ht="15" customHeight="1" x14ac:dyDescent="0.35">
      <c r="A3139" s="4">
        <v>45512</v>
      </c>
      <c r="B3139" s="5">
        <f t="shared" si="917"/>
        <v>8</v>
      </c>
      <c r="C3139" s="5">
        <f t="shared" si="918"/>
        <v>2024</v>
      </c>
      <c r="D3139" s="5" t="s">
        <v>2854</v>
      </c>
      <c r="E3139" s="5" t="str">
        <f>VLOOKUP(F3139,'Set up'!$A$2:$C$64,2,FALSE)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up'!$A$2:$C$64,3,FALSE)</f>
        <v>45</v>
      </c>
      <c r="J3139" s="5">
        <f>VLOOKUP(F3139,'Set up'!$A$2:$D$64,4,FALSE)</f>
        <v>45</v>
      </c>
      <c r="K3139" s="4">
        <f t="shared" ref="K3139:K3202" si="926">A3139+J3139</f>
        <v>45557</v>
      </c>
      <c r="L3139" s="5">
        <f t="shared" ref="L3139:L3202" si="927">MONTH(K3139)</f>
        <v>9</v>
      </c>
      <c r="M3139" s="5">
        <f t="shared" ref="M3139:M3202" si="928">YEAR(K3139)</f>
        <v>2024</v>
      </c>
      <c r="N3139" s="12">
        <v>1738</v>
      </c>
      <c r="O3139" s="6">
        <f>-N3139</f>
        <v>-1738</v>
      </c>
      <c r="P3139" s="6">
        <f t="shared" si="919"/>
        <v>0</v>
      </c>
      <c r="Q3139" s="7">
        <v>5148399.3499999996</v>
      </c>
      <c r="R3139" s="44" t="str">
        <f>VLOOKUP(F3139,'Set up'!$A$2:$E$64,5,FALSE)</f>
        <v>PD Chq</v>
      </c>
      <c r="S3139" s="1" t="s">
        <v>2979</v>
      </c>
      <c r="U3139" s="1" t="s">
        <v>3603</v>
      </c>
    </row>
    <row r="3140" spans="1:21" ht="15" customHeight="1" x14ac:dyDescent="0.35">
      <c r="A3140" s="4">
        <v>45512</v>
      </c>
      <c r="B3140" s="5">
        <f t="shared" si="917"/>
        <v>8</v>
      </c>
      <c r="C3140" s="5">
        <f t="shared" si="918"/>
        <v>2024</v>
      </c>
      <c r="D3140" s="5" t="s">
        <v>2854</v>
      </c>
      <c r="E3140" s="5" t="str">
        <f>VLOOKUP(F3140,'Set up'!$A$2:$C$64,2,FALSE)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up'!$A$2:$C$64,3,FALSE)</f>
        <v>45</v>
      </c>
      <c r="J3140" s="5">
        <f>VLOOKUP(F3140,'Set up'!$A$2:$D$64,4,FALSE)</f>
        <v>45</v>
      </c>
      <c r="K3140" s="4">
        <f t="shared" si="926"/>
        <v>45557</v>
      </c>
      <c r="L3140" s="5">
        <f t="shared" si="927"/>
        <v>9</v>
      </c>
      <c r="M3140" s="5">
        <f t="shared" si="928"/>
        <v>2024</v>
      </c>
      <c r="N3140" s="12">
        <v>234</v>
      </c>
      <c r="O3140" s="6">
        <f>-N3140</f>
        <v>-234</v>
      </c>
      <c r="P3140" s="6">
        <f t="shared" si="919"/>
        <v>0</v>
      </c>
      <c r="Q3140" s="7">
        <v>5148633.3499999996</v>
      </c>
      <c r="R3140" s="44" t="str">
        <f>VLOOKUP(F3140,'Set up'!$A$2:$E$64,5,FALSE)</f>
        <v>PD Chq</v>
      </c>
      <c r="S3140" s="1" t="s">
        <v>2979</v>
      </c>
      <c r="U3140" s="1" t="s">
        <v>3603</v>
      </c>
    </row>
    <row r="3141" spans="1:21" ht="15" customHeight="1" x14ac:dyDescent="0.35">
      <c r="A3141" s="4">
        <v>45512</v>
      </c>
      <c r="B3141" s="5">
        <f t="shared" si="917"/>
        <v>8</v>
      </c>
      <c r="C3141" s="5">
        <f t="shared" si="918"/>
        <v>2024</v>
      </c>
      <c r="D3141" s="5" t="s">
        <v>2854</v>
      </c>
      <c r="E3141" s="5" t="str">
        <f>VLOOKUP(F3141,'Set up'!$A$2:$C$64,2,FALSE)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up'!$A$2:$C$64,3,FALSE)</f>
        <v>45</v>
      </c>
      <c r="J3141" s="5">
        <f>VLOOKUP(F3141,'Set up'!$A$2:$D$64,4,FALSE)</f>
        <v>45</v>
      </c>
      <c r="K3141" s="4">
        <f t="shared" si="926"/>
        <v>45557</v>
      </c>
      <c r="L3141" s="5">
        <f t="shared" si="927"/>
        <v>9</v>
      </c>
      <c r="M3141" s="5">
        <f t="shared" si="928"/>
        <v>2024</v>
      </c>
      <c r="N3141" s="12">
        <v>220</v>
      </c>
      <c r="O3141" s="6">
        <f>-N3141</f>
        <v>-220</v>
      </c>
      <c r="P3141" s="6">
        <f t="shared" si="919"/>
        <v>0</v>
      </c>
      <c r="Q3141" s="7">
        <v>5148853.3499999996</v>
      </c>
      <c r="R3141" s="44" t="str">
        <f>VLOOKUP(F3141,'Set up'!$A$2:$E$64,5,FALSE)</f>
        <v>PD Chq</v>
      </c>
      <c r="S3141" s="1" t="s">
        <v>2979</v>
      </c>
      <c r="U3141" s="1" t="s">
        <v>3603</v>
      </c>
    </row>
    <row r="3142" spans="1:21" ht="15" customHeight="1" x14ac:dyDescent="0.35">
      <c r="A3142" s="4">
        <v>45516</v>
      </c>
      <c r="B3142" s="5">
        <f t="shared" si="917"/>
        <v>8</v>
      </c>
      <c r="C3142" s="5">
        <f t="shared" si="918"/>
        <v>2024</v>
      </c>
      <c r="D3142" s="5" t="s">
        <v>2854</v>
      </c>
      <c r="E3142" s="5" t="str">
        <f>VLOOKUP(F3142,'Set up'!$A$2:$C$64,2,FALSE)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up'!$A$2:$C$64,3,FALSE)</f>
        <v>45</v>
      </c>
      <c r="J3142" s="5">
        <f>VLOOKUP(F3142,'Set up'!$A$2:$D$64,4,FALSE)</f>
        <v>45</v>
      </c>
      <c r="K3142" s="4">
        <f t="shared" si="926"/>
        <v>45561</v>
      </c>
      <c r="L3142" s="5">
        <f t="shared" si="927"/>
        <v>9</v>
      </c>
      <c r="M3142" s="5">
        <f t="shared" si="928"/>
        <v>2024</v>
      </c>
      <c r="N3142" s="12">
        <v>130</v>
      </c>
      <c r="O3142" s="6">
        <f>-N3142</f>
        <v>-130</v>
      </c>
      <c r="P3142" s="6">
        <f t="shared" si="919"/>
        <v>0</v>
      </c>
      <c r="Q3142" s="7">
        <v>5148983.3499999996</v>
      </c>
      <c r="R3142" s="44" t="str">
        <f>VLOOKUP(F3142,'Set up'!$A$2:$E$64,5,FALSE)</f>
        <v>PD Chq</v>
      </c>
      <c r="S3142" s="1" t="s">
        <v>2979</v>
      </c>
      <c r="U3142" s="1" t="s">
        <v>3603</v>
      </c>
    </row>
    <row r="3143" spans="1:21" ht="15" customHeight="1" x14ac:dyDescent="0.35">
      <c r="A3143" s="4">
        <v>45516</v>
      </c>
      <c r="B3143" s="5">
        <f t="shared" si="917"/>
        <v>8</v>
      </c>
      <c r="C3143" s="5">
        <f t="shared" si="918"/>
        <v>2024</v>
      </c>
      <c r="D3143" s="5" t="s">
        <v>2855</v>
      </c>
      <c r="E3143" s="5" t="str">
        <f>VLOOKUP(F3143,'Set up'!$A$2:$C$64,2,FALSE)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up'!$A$2:$C$64,3,FALSE)</f>
        <v>Cash</v>
      </c>
      <c r="J3143" s="5">
        <f>VLOOKUP(F3143,'Set up'!$A$2:$D$64,4,FALSE)</f>
        <v>0</v>
      </c>
      <c r="K3143" s="4">
        <f t="shared" si="926"/>
        <v>45516</v>
      </c>
      <c r="L3143" s="5">
        <f t="shared" si="927"/>
        <v>8</v>
      </c>
      <c r="M3143" s="5">
        <f t="shared" si="928"/>
        <v>2024</v>
      </c>
      <c r="N3143" s="12">
        <v>3520</v>
      </c>
      <c r="O3143" s="12"/>
      <c r="P3143" s="6">
        <f t="shared" si="919"/>
        <v>3520</v>
      </c>
      <c r="Q3143" s="7">
        <v>5152503.3499999996</v>
      </c>
      <c r="R3143" s="44" t="str">
        <f>VLOOKUP(F3143,'Set up'!$A$2:$E$64,5,FALSE)</f>
        <v>Cash</v>
      </c>
    </row>
    <row r="3144" spans="1:21" ht="15" customHeight="1" x14ac:dyDescent="0.35">
      <c r="A3144" s="4">
        <v>45516</v>
      </c>
      <c r="B3144" s="5">
        <f t="shared" si="917"/>
        <v>8</v>
      </c>
      <c r="C3144" s="5">
        <f t="shared" si="918"/>
        <v>2024</v>
      </c>
      <c r="D3144" s="5" t="s">
        <v>2855</v>
      </c>
      <c r="E3144" s="5" t="str">
        <f>VLOOKUP(F3144,'Set up'!$A$2:$C$64,2,FALSE)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up'!$A$2:$C$64,3,FALSE)</f>
        <v>Cash</v>
      </c>
      <c r="J3144" s="5">
        <f>VLOOKUP(F3144,'Set up'!$A$2:$D$64,4,FALSE)</f>
        <v>0</v>
      </c>
      <c r="K3144" s="4">
        <f t="shared" si="926"/>
        <v>45516</v>
      </c>
      <c r="L3144" s="5">
        <f t="shared" si="927"/>
        <v>8</v>
      </c>
      <c r="M3144" s="5">
        <f t="shared" si="928"/>
        <v>2024</v>
      </c>
      <c r="N3144" s="12">
        <v>675</v>
      </c>
      <c r="O3144" s="12"/>
      <c r="P3144" s="6">
        <f t="shared" si="919"/>
        <v>675</v>
      </c>
      <c r="Q3144" s="7">
        <v>5153178.3499999996</v>
      </c>
      <c r="R3144" s="44" t="str">
        <f>VLOOKUP(F3144,'Set up'!$A$2:$E$64,5,FALSE)</f>
        <v>Cash</v>
      </c>
    </row>
    <row r="3145" spans="1:21" ht="15" customHeight="1" x14ac:dyDescent="0.35">
      <c r="A3145" s="4">
        <v>45517</v>
      </c>
      <c r="B3145" s="5">
        <f t="shared" si="917"/>
        <v>8</v>
      </c>
      <c r="C3145" s="5">
        <f t="shared" si="918"/>
        <v>2024</v>
      </c>
      <c r="D3145" s="5" t="s">
        <v>2856</v>
      </c>
      <c r="E3145" s="5" t="str">
        <f>VLOOKUP(F3145,'Set up'!$A$2:$C$64,2,FALSE)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up'!$A$2:$C$64,3,FALSE)</f>
        <v>Cash</v>
      </c>
      <c r="J3145" s="5">
        <f>VLOOKUP(F3145,'Set up'!$A$2:$D$64,4,FALSE)</f>
        <v>0</v>
      </c>
      <c r="K3145" s="4">
        <f t="shared" si="926"/>
        <v>45517</v>
      </c>
      <c r="L3145" s="5">
        <f t="shared" si="927"/>
        <v>8</v>
      </c>
      <c r="M3145" s="5">
        <f t="shared" si="928"/>
        <v>2024</v>
      </c>
      <c r="N3145" s="12">
        <v>110</v>
      </c>
      <c r="O3145" s="12"/>
      <c r="P3145" s="6">
        <f t="shared" si="919"/>
        <v>110</v>
      </c>
      <c r="Q3145" s="7">
        <v>5153288.3499999996</v>
      </c>
      <c r="R3145" s="44" t="str">
        <f>VLOOKUP(F3145,'Set up'!$A$2:$E$64,5,FALSE)</f>
        <v>Cash</v>
      </c>
    </row>
    <row r="3146" spans="1:21" ht="15" customHeight="1" x14ac:dyDescent="0.35">
      <c r="A3146" s="4">
        <v>45516</v>
      </c>
      <c r="B3146" s="5">
        <f t="shared" si="917"/>
        <v>8</v>
      </c>
      <c r="C3146" s="5">
        <f t="shared" si="918"/>
        <v>2024</v>
      </c>
      <c r="D3146" s="5" t="s">
        <v>2857</v>
      </c>
      <c r="E3146" s="5" t="str">
        <f>VLOOKUP(F3146,'Set up'!$A$2:$C$64,2,FALSE)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up'!$A$2:$C$64,3,FALSE)</f>
        <v>Cash</v>
      </c>
      <c r="J3146" s="5">
        <f>VLOOKUP(F3146,'Set up'!$A$2:$D$64,4,FALSE)</f>
        <v>0</v>
      </c>
      <c r="K3146" s="4">
        <f t="shared" si="926"/>
        <v>45516</v>
      </c>
      <c r="L3146" s="5">
        <f t="shared" si="927"/>
        <v>8</v>
      </c>
      <c r="M3146" s="5">
        <f t="shared" si="928"/>
        <v>2024</v>
      </c>
      <c r="N3146" s="12">
        <v>1000</v>
      </c>
      <c r="O3146" s="6">
        <f t="shared" ref="O3146" si="929">-N3146</f>
        <v>-1000</v>
      </c>
      <c r="P3146" s="6">
        <f t="shared" si="919"/>
        <v>0</v>
      </c>
      <c r="Q3146" s="7">
        <v>5154288.3499999996</v>
      </c>
      <c r="R3146" s="44" t="str">
        <f>VLOOKUP(F3146,'Set up'!$A$2:$E$64,5,FALSE)</f>
        <v>Trsf</v>
      </c>
      <c r="S3146" s="1" t="s">
        <v>3384</v>
      </c>
    </row>
    <row r="3147" spans="1:21" ht="15" customHeight="1" x14ac:dyDescent="0.35">
      <c r="A3147" s="4">
        <v>45519</v>
      </c>
      <c r="B3147" s="5">
        <f t="shared" si="917"/>
        <v>8</v>
      </c>
      <c r="C3147" s="5">
        <f t="shared" si="918"/>
        <v>2024</v>
      </c>
      <c r="D3147" s="5" t="s">
        <v>2858</v>
      </c>
      <c r="E3147" s="5" t="str">
        <f>VLOOKUP(F3147,'Set up'!$A$2:$C$64,2,FALSE)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up'!$A$2:$C$64,3,FALSE)</f>
        <v>Cash</v>
      </c>
      <c r="J3147" s="5">
        <f>VLOOKUP(F3147,'Set up'!$A$2:$D$64,4,FALSE)</f>
        <v>0</v>
      </c>
      <c r="K3147" s="4">
        <f t="shared" si="926"/>
        <v>45519</v>
      </c>
      <c r="L3147" s="5">
        <f t="shared" si="927"/>
        <v>8</v>
      </c>
      <c r="M3147" s="5">
        <f t="shared" si="928"/>
        <v>2024</v>
      </c>
      <c r="N3147" s="12">
        <v>250</v>
      </c>
      <c r="O3147" s="12"/>
      <c r="P3147" s="6">
        <f t="shared" si="919"/>
        <v>250</v>
      </c>
      <c r="Q3147" s="7">
        <v>5154538.3499999996</v>
      </c>
      <c r="R3147" s="44" t="str">
        <f>VLOOKUP(F3147,'Set up'!$A$2:$E$64,5,FALSE)</f>
        <v>Cash</v>
      </c>
    </row>
    <row r="3148" spans="1:21" ht="15" customHeight="1" x14ac:dyDescent="0.35">
      <c r="A3148" s="4">
        <v>45520</v>
      </c>
      <c r="B3148" s="5">
        <f t="shared" si="917"/>
        <v>8</v>
      </c>
      <c r="C3148" s="5">
        <f t="shared" si="918"/>
        <v>2024</v>
      </c>
      <c r="D3148" s="5" t="s">
        <v>2860</v>
      </c>
      <c r="E3148" s="5" t="str">
        <f>VLOOKUP(F3148,'Set up'!$A$2:$C$64,2,FALSE)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up'!$A$2:$C$64,3,FALSE)</f>
        <v>Cash</v>
      </c>
      <c r="J3148" s="5">
        <f>VLOOKUP(F3148,'Set up'!$A$2:$D$64,4,FALSE)</f>
        <v>0</v>
      </c>
      <c r="K3148" s="4">
        <f t="shared" si="926"/>
        <v>45520</v>
      </c>
      <c r="L3148" s="5">
        <f t="shared" si="927"/>
        <v>8</v>
      </c>
      <c r="M3148" s="5">
        <f t="shared" si="928"/>
        <v>2024</v>
      </c>
      <c r="N3148" s="12">
        <v>1760</v>
      </c>
      <c r="O3148" s="12"/>
      <c r="P3148" s="6">
        <f t="shared" si="919"/>
        <v>1760</v>
      </c>
      <c r="Q3148" s="7">
        <v>5156298.3499999996</v>
      </c>
      <c r="R3148" s="44" t="str">
        <f>VLOOKUP(F3148,'Set up'!$A$2:$E$64,5,FALSE)</f>
        <v>Trsf</v>
      </c>
    </row>
    <row r="3149" spans="1:21" ht="15" customHeight="1" x14ac:dyDescent="0.35">
      <c r="A3149" s="4">
        <v>45520</v>
      </c>
      <c r="B3149" s="5">
        <f t="shared" si="917"/>
        <v>8</v>
      </c>
      <c r="C3149" s="5">
        <f t="shared" si="918"/>
        <v>2024</v>
      </c>
      <c r="D3149" s="5" t="s">
        <v>2860</v>
      </c>
      <c r="E3149" s="5" t="str">
        <f>VLOOKUP(F3149,'Set up'!$A$2:$C$64,2,FALSE)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up'!$A$2:$C$64,3,FALSE)</f>
        <v>Cash</v>
      </c>
      <c r="J3149" s="5">
        <f>VLOOKUP(F3149,'Set up'!$A$2:$D$64,4,FALSE)</f>
        <v>0</v>
      </c>
      <c r="K3149" s="4">
        <f t="shared" si="926"/>
        <v>45520</v>
      </c>
      <c r="L3149" s="5">
        <f t="shared" si="927"/>
        <v>8</v>
      </c>
      <c r="M3149" s="5">
        <f t="shared" si="928"/>
        <v>2024</v>
      </c>
      <c r="N3149" s="12">
        <v>120</v>
      </c>
      <c r="O3149" s="12"/>
      <c r="P3149" s="6">
        <f t="shared" si="919"/>
        <v>120</v>
      </c>
      <c r="Q3149" s="7">
        <v>5156418.3499999996</v>
      </c>
      <c r="R3149" s="44" t="str">
        <f>VLOOKUP(F3149,'Set up'!$A$2:$E$64,5,FALSE)</f>
        <v>Trsf</v>
      </c>
    </row>
    <row r="3150" spans="1:21" ht="15" customHeight="1" x14ac:dyDescent="0.35">
      <c r="A3150" s="4">
        <v>45520</v>
      </c>
      <c r="B3150" s="5">
        <f t="shared" si="917"/>
        <v>8</v>
      </c>
      <c r="C3150" s="5">
        <f t="shared" si="918"/>
        <v>2024</v>
      </c>
      <c r="D3150" s="5" t="s">
        <v>2861</v>
      </c>
      <c r="E3150" s="5" t="str">
        <f>VLOOKUP(F3150,'Set up'!$A$2:$C$64,2,FALSE)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up'!$A$2:$C$64,3,FALSE)</f>
        <v>Cash</v>
      </c>
      <c r="J3150" s="5">
        <f>VLOOKUP(F3150,'Set up'!$A$2:$D$64,4,FALSE)</f>
        <v>0</v>
      </c>
      <c r="K3150" s="4">
        <f t="shared" si="926"/>
        <v>45520</v>
      </c>
      <c r="L3150" s="5">
        <f t="shared" si="927"/>
        <v>8</v>
      </c>
      <c r="M3150" s="5">
        <f t="shared" si="928"/>
        <v>2024</v>
      </c>
      <c r="N3150" s="12">
        <v>180</v>
      </c>
      <c r="O3150" s="12"/>
      <c r="P3150" s="6">
        <f t="shared" si="919"/>
        <v>180</v>
      </c>
      <c r="Q3150" s="7">
        <v>5156598.3499999996</v>
      </c>
      <c r="R3150" s="44" t="str">
        <f>VLOOKUP(F3150,'Set up'!$A$2:$E$64,5,FALSE)</f>
        <v>Cash</v>
      </c>
    </row>
    <row r="3151" spans="1:21" ht="15" customHeight="1" x14ac:dyDescent="0.35">
      <c r="A3151" s="4">
        <v>45521</v>
      </c>
      <c r="B3151" s="5">
        <f t="shared" si="917"/>
        <v>8</v>
      </c>
      <c r="C3151" s="5">
        <f t="shared" si="918"/>
        <v>2024</v>
      </c>
      <c r="D3151" s="5" t="s">
        <v>2862</v>
      </c>
      <c r="E3151" s="5" t="str">
        <f>VLOOKUP(F3151,'Set up'!$A$2:$C$64,2,FALSE)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up'!$A$2:$C$64,3,FALSE)</f>
        <v>Cash</v>
      </c>
      <c r="J3151" s="5">
        <f>VLOOKUP(F3151,'Set up'!$A$2:$D$64,4,FALSE)</f>
        <v>0</v>
      </c>
      <c r="K3151" s="4">
        <f t="shared" si="926"/>
        <v>45521</v>
      </c>
      <c r="L3151" s="5">
        <f t="shared" si="927"/>
        <v>8</v>
      </c>
      <c r="M3151" s="5">
        <f t="shared" si="928"/>
        <v>2024</v>
      </c>
      <c r="N3151" s="12">
        <v>125</v>
      </c>
      <c r="O3151" s="6">
        <f t="shared" ref="O3151:O3154" si="930">-N3151</f>
        <v>-125</v>
      </c>
      <c r="P3151" s="6">
        <f t="shared" si="919"/>
        <v>0</v>
      </c>
      <c r="Q3151" s="7">
        <v>5156723.3499999996</v>
      </c>
      <c r="R3151" s="44" t="str">
        <f>VLOOKUP(F3151,'Set up'!$A$2:$E$64,5,FALSE)</f>
        <v>Trsf</v>
      </c>
      <c r="S3151" s="1" t="s">
        <v>3385</v>
      </c>
    </row>
    <row r="3152" spans="1:21" ht="15" customHeight="1" x14ac:dyDescent="0.35">
      <c r="A3152" s="4">
        <v>45521</v>
      </c>
      <c r="B3152" s="5">
        <f t="shared" si="917"/>
        <v>8</v>
      </c>
      <c r="C3152" s="5">
        <f t="shared" si="918"/>
        <v>2024</v>
      </c>
      <c r="D3152" s="5" t="s">
        <v>2863</v>
      </c>
      <c r="E3152" s="5" t="str">
        <f>VLOOKUP(F3152,'Set up'!$A$2:$C$64,2,FALSE)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up'!$A$2:$C$64,3,FALSE)</f>
        <v>Cash</v>
      </c>
      <c r="J3152" s="5">
        <f>VLOOKUP(F3152,'Set up'!$A$2:$D$64,4,FALSE)</f>
        <v>0</v>
      </c>
      <c r="K3152" s="4">
        <f t="shared" si="926"/>
        <v>45521</v>
      </c>
      <c r="L3152" s="5">
        <f t="shared" si="927"/>
        <v>8</v>
      </c>
      <c r="M3152" s="5">
        <f t="shared" si="928"/>
        <v>2024</v>
      </c>
      <c r="N3152" s="12">
        <v>3256</v>
      </c>
      <c r="O3152" s="6">
        <f t="shared" si="930"/>
        <v>-3256</v>
      </c>
      <c r="P3152" s="6">
        <f t="shared" si="919"/>
        <v>0</v>
      </c>
      <c r="Q3152" s="7">
        <v>5159979.3499999996</v>
      </c>
      <c r="R3152" s="44" t="str">
        <f>VLOOKUP(F3152,'Set up'!$A$2:$E$64,5,FALSE)</f>
        <v>Trsf</v>
      </c>
      <c r="S3152" s="1" t="s">
        <v>3386</v>
      </c>
    </row>
    <row r="3153" spans="1:19" ht="15" customHeight="1" x14ac:dyDescent="0.35">
      <c r="A3153" s="4">
        <v>45521</v>
      </c>
      <c r="B3153" s="5">
        <f t="shared" si="917"/>
        <v>8</v>
      </c>
      <c r="C3153" s="5">
        <f t="shared" si="918"/>
        <v>2024</v>
      </c>
      <c r="D3153" s="5" t="s">
        <v>2863</v>
      </c>
      <c r="E3153" s="5" t="str">
        <f>VLOOKUP(F3153,'Set up'!$A$2:$C$64,2,FALSE)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up'!$A$2:$C$64,3,FALSE)</f>
        <v>Cash</v>
      </c>
      <c r="J3153" s="5">
        <f>VLOOKUP(F3153,'Set up'!$A$2:$D$64,4,FALSE)</f>
        <v>0</v>
      </c>
      <c r="K3153" s="4">
        <f t="shared" si="926"/>
        <v>45521</v>
      </c>
      <c r="L3153" s="5">
        <f t="shared" si="927"/>
        <v>8</v>
      </c>
      <c r="M3153" s="5">
        <f t="shared" si="928"/>
        <v>2024</v>
      </c>
      <c r="N3153" s="12">
        <v>1098</v>
      </c>
      <c r="O3153" s="6">
        <f t="shared" si="930"/>
        <v>-1098</v>
      </c>
      <c r="P3153" s="6">
        <f t="shared" si="919"/>
        <v>0</v>
      </c>
      <c r="Q3153" s="7">
        <v>5161077.3499999996</v>
      </c>
      <c r="R3153" s="44" t="str">
        <f>VLOOKUP(F3153,'Set up'!$A$2:$E$64,5,FALSE)</f>
        <v>Trsf</v>
      </c>
      <c r="S3153" s="1" t="s">
        <v>3387</v>
      </c>
    </row>
    <row r="3154" spans="1:19" ht="15" customHeight="1" x14ac:dyDescent="0.35">
      <c r="A3154" s="4">
        <v>45521</v>
      </c>
      <c r="B3154" s="5">
        <f t="shared" si="917"/>
        <v>8</v>
      </c>
      <c r="C3154" s="5">
        <f t="shared" si="918"/>
        <v>2024</v>
      </c>
      <c r="D3154" s="5" t="s">
        <v>2863</v>
      </c>
      <c r="E3154" s="5" t="str">
        <f>VLOOKUP(F3154,'Set up'!$A$2:$C$64,2,FALSE)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up'!$A$2:$C$64,3,FALSE)</f>
        <v>Cash</v>
      </c>
      <c r="J3154" s="5">
        <f>VLOOKUP(F3154,'Set up'!$A$2:$D$64,4,FALSE)</f>
        <v>0</v>
      </c>
      <c r="K3154" s="4">
        <f t="shared" si="926"/>
        <v>45521</v>
      </c>
      <c r="L3154" s="5">
        <f t="shared" si="927"/>
        <v>8</v>
      </c>
      <c r="M3154" s="5">
        <f t="shared" si="928"/>
        <v>2024</v>
      </c>
      <c r="N3154" s="12">
        <v>380</v>
      </c>
      <c r="O3154" s="6">
        <f t="shared" si="930"/>
        <v>-380</v>
      </c>
      <c r="P3154" s="6">
        <f t="shared" si="919"/>
        <v>0</v>
      </c>
      <c r="Q3154" s="7">
        <v>5161457.3499999996</v>
      </c>
      <c r="R3154" s="44" t="str">
        <f>VLOOKUP(F3154,'Set up'!$A$2:$E$64,5,FALSE)</f>
        <v>Trsf</v>
      </c>
      <c r="S3154" s="1" t="s">
        <v>3382</v>
      </c>
    </row>
    <row r="3155" spans="1:19" ht="15" customHeight="1" x14ac:dyDescent="0.35">
      <c r="A3155" s="4">
        <v>45521</v>
      </c>
      <c r="B3155" s="5">
        <f t="shared" si="917"/>
        <v>8</v>
      </c>
      <c r="C3155" s="5">
        <f t="shared" si="918"/>
        <v>2024</v>
      </c>
      <c r="D3155" s="5" t="s">
        <v>2864</v>
      </c>
      <c r="E3155" s="5" t="str">
        <f>VLOOKUP(F3155,'Set up'!$A$2:$C$64,2,FALSE)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up'!$A$2:$C$64,3,FALSE)</f>
        <v>Cash</v>
      </c>
      <c r="J3155" s="5">
        <f>VLOOKUP(F3155,'Set up'!$A$2:$D$64,4,FALSE)</f>
        <v>0</v>
      </c>
      <c r="K3155" s="4">
        <f t="shared" si="926"/>
        <v>45521</v>
      </c>
      <c r="L3155" s="5">
        <f t="shared" si="927"/>
        <v>8</v>
      </c>
      <c r="M3155" s="5">
        <f t="shared" si="928"/>
        <v>2024</v>
      </c>
      <c r="N3155" s="12">
        <v>175</v>
      </c>
      <c r="O3155" s="12"/>
      <c r="P3155" s="6">
        <f t="shared" si="919"/>
        <v>175</v>
      </c>
      <c r="Q3155" s="7">
        <v>5161632.3499999996</v>
      </c>
      <c r="R3155" s="44" t="str">
        <f>VLOOKUP(F3155,'Set up'!$A$2:$E$64,5,FALSE)</f>
        <v>Cash</v>
      </c>
    </row>
    <row r="3156" spans="1:19" ht="15" customHeight="1" x14ac:dyDescent="0.35">
      <c r="A3156" s="4">
        <v>45525</v>
      </c>
      <c r="B3156" s="5">
        <f t="shared" si="917"/>
        <v>8</v>
      </c>
      <c r="C3156" s="5">
        <f t="shared" si="918"/>
        <v>2024</v>
      </c>
      <c r="D3156" s="5" t="s">
        <v>2865</v>
      </c>
      <c r="E3156" s="5" t="str">
        <f>VLOOKUP(F3156,'Set up'!$A$2:$C$64,2,FALSE)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up'!$A$2:$C$64,3,FALSE)</f>
        <v>Cash</v>
      </c>
      <c r="J3156" s="5">
        <f>VLOOKUP(F3156,'Set up'!$A$2:$D$64,4,FALSE)</f>
        <v>0</v>
      </c>
      <c r="K3156" s="4">
        <f t="shared" si="926"/>
        <v>45525</v>
      </c>
      <c r="L3156" s="5">
        <f t="shared" si="927"/>
        <v>8</v>
      </c>
      <c r="M3156" s="5">
        <f t="shared" si="928"/>
        <v>2024</v>
      </c>
      <c r="N3156" s="12">
        <v>187.5</v>
      </c>
      <c r="O3156" s="6">
        <f t="shared" ref="O3156" si="931">-N3156</f>
        <v>-187.5</v>
      </c>
      <c r="P3156" s="6">
        <f t="shared" si="919"/>
        <v>0</v>
      </c>
      <c r="Q3156" s="7">
        <v>5161819.8499999996</v>
      </c>
      <c r="R3156" s="44" t="str">
        <f>VLOOKUP(F3156,'Set up'!$A$2:$E$64,5,FALSE)</f>
        <v>Trsf</v>
      </c>
      <c r="S3156" s="1" t="s">
        <v>3388</v>
      </c>
    </row>
    <row r="3157" spans="1:19" ht="15" customHeight="1" x14ac:dyDescent="0.35">
      <c r="A3157" s="4">
        <v>45525</v>
      </c>
      <c r="B3157" s="5">
        <f t="shared" ref="B3157:B3185" si="932">MONTH(A3157)</f>
        <v>8</v>
      </c>
      <c r="C3157" s="5">
        <f t="shared" ref="C3157:C3185" si="933">YEAR(A3157)</f>
        <v>2024</v>
      </c>
      <c r="D3157" s="5" t="s">
        <v>2866</v>
      </c>
      <c r="E3157" s="5" t="str">
        <f>VLOOKUP(F3157,'Set up'!$A$2:$C$64,2,FALSE)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up'!$A$2:$C$64,3,FALSE)</f>
        <v>Cash</v>
      </c>
      <c r="J3157" s="5">
        <f>VLOOKUP(F3157,'Set up'!$A$2:$D$64,4,FALSE)</f>
        <v>0</v>
      </c>
      <c r="K3157" s="4">
        <f t="shared" si="926"/>
        <v>45525</v>
      </c>
      <c r="L3157" s="5">
        <f t="shared" si="927"/>
        <v>8</v>
      </c>
      <c r="M3157" s="5">
        <f t="shared" si="928"/>
        <v>2024</v>
      </c>
      <c r="N3157" s="12">
        <v>4884</v>
      </c>
      <c r="O3157" s="12">
        <f>-2788.6-2095.4</f>
        <v>-4884</v>
      </c>
      <c r="P3157" s="6">
        <f t="shared" ref="P3157:P3220" si="934">SUM(N3157+O3157)</f>
        <v>0</v>
      </c>
      <c r="Q3157" s="7">
        <v>5166703.8499999996</v>
      </c>
      <c r="R3157" s="44" t="str">
        <f>VLOOKUP(F3157,'Set up'!$A$2:$E$64,5,FALSE)</f>
        <v>Trsf</v>
      </c>
      <c r="S3157" s="1" t="s">
        <v>3389</v>
      </c>
    </row>
    <row r="3158" spans="1:19" ht="15" customHeight="1" x14ac:dyDescent="0.35">
      <c r="A3158" s="4">
        <v>45525</v>
      </c>
      <c r="B3158" s="5">
        <f t="shared" si="932"/>
        <v>8</v>
      </c>
      <c r="C3158" s="5">
        <f t="shared" si="933"/>
        <v>2024</v>
      </c>
      <c r="D3158" s="5" t="s">
        <v>2866</v>
      </c>
      <c r="E3158" s="5" t="str">
        <f>VLOOKUP(F3158,'Set up'!$A$2:$C$64,2,FALSE)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up'!$A$2:$C$64,3,FALSE)</f>
        <v>Cash</v>
      </c>
      <c r="J3158" s="5">
        <f>VLOOKUP(F3158,'Set up'!$A$2:$D$64,4,FALSE)</f>
        <v>0</v>
      </c>
      <c r="K3158" s="4">
        <f t="shared" si="926"/>
        <v>45525</v>
      </c>
      <c r="L3158" s="5">
        <f t="shared" si="927"/>
        <v>8</v>
      </c>
      <c r="M3158" s="5">
        <f t="shared" si="928"/>
        <v>2024</v>
      </c>
      <c r="N3158" s="12">
        <v>1830</v>
      </c>
      <c r="O3158" s="6">
        <f t="shared" ref="O3158:O3161" si="935">-N3158</f>
        <v>-1830</v>
      </c>
      <c r="P3158" s="6">
        <f t="shared" si="934"/>
        <v>0</v>
      </c>
      <c r="Q3158" s="7">
        <v>5168533.8499999996</v>
      </c>
      <c r="R3158" s="44" t="str">
        <f>VLOOKUP(F3158,'Set up'!$A$2:$E$64,5,FALSE)</f>
        <v>Trsf</v>
      </c>
      <c r="S3158" s="1" t="s">
        <v>3390</v>
      </c>
    </row>
    <row r="3159" spans="1:19" ht="15" customHeight="1" x14ac:dyDescent="0.35">
      <c r="A3159" s="4">
        <v>45525</v>
      </c>
      <c r="B3159" s="5">
        <f t="shared" si="932"/>
        <v>8</v>
      </c>
      <c r="C3159" s="5">
        <f t="shared" si="933"/>
        <v>2024</v>
      </c>
      <c r="D3159" s="5" t="s">
        <v>2866</v>
      </c>
      <c r="E3159" s="5" t="str">
        <f>VLOOKUP(F3159,'Set up'!$A$2:$C$64,2,FALSE)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up'!$A$2:$C$64,3,FALSE)</f>
        <v>Cash</v>
      </c>
      <c r="J3159" s="5">
        <f>VLOOKUP(F3159,'Set up'!$A$2:$D$64,4,FALSE)</f>
        <v>0</v>
      </c>
      <c r="K3159" s="4">
        <f t="shared" si="926"/>
        <v>45525</v>
      </c>
      <c r="L3159" s="5">
        <f t="shared" si="927"/>
        <v>8</v>
      </c>
      <c r="M3159" s="5">
        <f t="shared" si="928"/>
        <v>2024</v>
      </c>
      <c r="N3159" s="12">
        <v>1200</v>
      </c>
      <c r="O3159" s="6">
        <f t="shared" si="935"/>
        <v>-1200</v>
      </c>
      <c r="P3159" s="6">
        <f t="shared" si="934"/>
        <v>0</v>
      </c>
      <c r="Q3159" s="7">
        <v>5169733.8499999996</v>
      </c>
      <c r="R3159" s="44" t="str">
        <f>VLOOKUP(F3159,'Set up'!$A$2:$E$64,5,FALSE)</f>
        <v>Trsf</v>
      </c>
      <c r="S3159" s="1" t="s">
        <v>3391</v>
      </c>
    </row>
    <row r="3160" spans="1:19" ht="15" customHeight="1" x14ac:dyDescent="0.35">
      <c r="A3160" s="4">
        <v>45525</v>
      </c>
      <c r="B3160" s="5">
        <f t="shared" si="932"/>
        <v>8</v>
      </c>
      <c r="C3160" s="5">
        <f t="shared" si="933"/>
        <v>2024</v>
      </c>
      <c r="D3160" s="5" t="s">
        <v>2866</v>
      </c>
      <c r="E3160" s="5" t="str">
        <f>VLOOKUP(F3160,'Set up'!$A$2:$C$64,2,FALSE)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up'!$A$2:$C$64,3,FALSE)</f>
        <v>Cash</v>
      </c>
      <c r="J3160" s="5">
        <f>VLOOKUP(F3160,'Set up'!$A$2:$D$64,4,FALSE)</f>
        <v>0</v>
      </c>
      <c r="K3160" s="4">
        <f t="shared" si="926"/>
        <v>45525</v>
      </c>
      <c r="L3160" s="5">
        <f t="shared" si="927"/>
        <v>8</v>
      </c>
      <c r="M3160" s="5">
        <f t="shared" si="928"/>
        <v>2024</v>
      </c>
      <c r="N3160" s="12">
        <v>380</v>
      </c>
      <c r="O3160" s="6">
        <f t="shared" si="935"/>
        <v>-380</v>
      </c>
      <c r="P3160" s="6">
        <f t="shared" si="934"/>
        <v>0</v>
      </c>
      <c r="Q3160" s="7">
        <v>5170113.8499999996</v>
      </c>
      <c r="R3160" s="44" t="str">
        <f>VLOOKUP(F3160,'Set up'!$A$2:$E$64,5,FALSE)</f>
        <v>Trsf</v>
      </c>
      <c r="S3160" s="1" t="s">
        <v>3392</v>
      </c>
    </row>
    <row r="3161" spans="1:19" ht="15" customHeight="1" x14ac:dyDescent="0.35">
      <c r="A3161" s="4">
        <v>45525</v>
      </c>
      <c r="B3161" s="5">
        <f t="shared" si="932"/>
        <v>8</v>
      </c>
      <c r="C3161" s="5">
        <f t="shared" si="933"/>
        <v>2024</v>
      </c>
      <c r="D3161" s="5" t="s">
        <v>2866</v>
      </c>
      <c r="E3161" s="5" t="str">
        <f>VLOOKUP(F3161,'Set up'!$A$2:$C$64,2,FALSE)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up'!$A$2:$C$64,3,FALSE)</f>
        <v>Cash</v>
      </c>
      <c r="J3161" s="5">
        <f>VLOOKUP(F3161,'Set up'!$A$2:$D$64,4,FALSE)</f>
        <v>0</v>
      </c>
      <c r="K3161" s="4">
        <f t="shared" si="926"/>
        <v>45525</v>
      </c>
      <c r="L3161" s="5">
        <f t="shared" si="927"/>
        <v>8</v>
      </c>
      <c r="M3161" s="5">
        <f t="shared" si="928"/>
        <v>2024</v>
      </c>
      <c r="N3161" s="12">
        <v>975</v>
      </c>
      <c r="O3161" s="6">
        <f t="shared" si="935"/>
        <v>-975</v>
      </c>
      <c r="P3161" s="6">
        <f t="shared" si="934"/>
        <v>0</v>
      </c>
      <c r="Q3161" s="7">
        <v>5171088.8499999996</v>
      </c>
      <c r="R3161" s="44" t="str">
        <f>VLOOKUP(F3161,'Set up'!$A$2:$E$64,5,FALSE)</f>
        <v>Trsf</v>
      </c>
      <c r="S3161" s="1" t="s">
        <v>3393</v>
      </c>
    </row>
    <row r="3162" spans="1:19" ht="15" customHeight="1" x14ac:dyDescent="0.35">
      <c r="A3162" s="4">
        <v>45525</v>
      </c>
      <c r="B3162" s="5">
        <f t="shared" si="932"/>
        <v>8</v>
      </c>
      <c r="C3162" s="5">
        <f t="shared" si="933"/>
        <v>2024</v>
      </c>
      <c r="D3162" s="5" t="s">
        <v>2867</v>
      </c>
      <c r="E3162" s="5" t="str">
        <f>VLOOKUP(F3162,'Set up'!$A$2:$C$64,2,FALSE)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up'!$A$2:$C$64,3,FALSE)</f>
        <v>Cash</v>
      </c>
      <c r="J3162" s="5">
        <f>VLOOKUP(F3162,'Set up'!$A$2:$D$64,4,FALSE)</f>
        <v>0</v>
      </c>
      <c r="K3162" s="4">
        <f t="shared" si="926"/>
        <v>45525</v>
      </c>
      <c r="L3162" s="5">
        <f t="shared" si="927"/>
        <v>8</v>
      </c>
      <c r="M3162" s="5">
        <f t="shared" si="928"/>
        <v>2024</v>
      </c>
      <c r="N3162" s="12">
        <v>3520</v>
      </c>
      <c r="O3162" s="12"/>
      <c r="P3162" s="6">
        <f t="shared" si="934"/>
        <v>3520</v>
      </c>
      <c r="Q3162" s="7">
        <v>5174608.8499999996</v>
      </c>
      <c r="R3162" s="44" t="str">
        <f>VLOOKUP(F3162,'Set up'!$A$2:$E$64,5,FALSE)</f>
        <v>Trsf</v>
      </c>
    </row>
    <row r="3163" spans="1:19" ht="15" customHeight="1" x14ac:dyDescent="0.35">
      <c r="A3163" s="4">
        <v>45525</v>
      </c>
      <c r="B3163" s="5">
        <f t="shared" si="932"/>
        <v>8</v>
      </c>
      <c r="C3163" s="5">
        <f t="shared" si="933"/>
        <v>2024</v>
      </c>
      <c r="D3163" s="5" t="s">
        <v>2867</v>
      </c>
      <c r="E3163" s="5" t="str">
        <f>VLOOKUP(F3163,'Set up'!$A$2:$C$64,2,FALSE)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up'!$A$2:$C$64,3,FALSE)</f>
        <v>Cash</v>
      </c>
      <c r="J3163" s="5">
        <f>VLOOKUP(F3163,'Set up'!$A$2:$D$64,4,FALSE)</f>
        <v>0</v>
      </c>
      <c r="K3163" s="4">
        <f t="shared" si="926"/>
        <v>45525</v>
      </c>
      <c r="L3163" s="5">
        <f t="shared" si="927"/>
        <v>8</v>
      </c>
      <c r="M3163" s="5">
        <f t="shared" si="928"/>
        <v>2024</v>
      </c>
      <c r="N3163" s="12">
        <v>1108.4000000000001</v>
      </c>
      <c r="O3163" s="12"/>
      <c r="P3163" s="6">
        <f t="shared" si="934"/>
        <v>1108.4000000000001</v>
      </c>
      <c r="Q3163" s="7">
        <v>5175717.25</v>
      </c>
      <c r="R3163" s="44" t="str">
        <f>VLOOKUP(F3163,'Set up'!$A$2:$E$64,5,FALSE)</f>
        <v>Trsf</v>
      </c>
    </row>
    <row r="3164" spans="1:19" ht="15" customHeight="1" x14ac:dyDescent="0.35">
      <c r="A3164" s="4">
        <v>45525</v>
      </c>
      <c r="B3164" s="5">
        <f t="shared" si="932"/>
        <v>8</v>
      </c>
      <c r="C3164" s="5">
        <f t="shared" si="933"/>
        <v>2024</v>
      </c>
      <c r="D3164" s="5" t="s">
        <v>2867</v>
      </c>
      <c r="E3164" s="5" t="str">
        <f>VLOOKUP(F3164,'Set up'!$A$2:$C$64,2,FALSE)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up'!$A$2:$C$64,3,FALSE)</f>
        <v>Cash</v>
      </c>
      <c r="J3164" s="5">
        <f>VLOOKUP(F3164,'Set up'!$A$2:$D$64,4,FALSE)</f>
        <v>0</v>
      </c>
      <c r="K3164" s="4">
        <f t="shared" si="926"/>
        <v>45525</v>
      </c>
      <c r="L3164" s="5">
        <f t="shared" si="927"/>
        <v>8</v>
      </c>
      <c r="M3164" s="5">
        <f t="shared" si="928"/>
        <v>2024</v>
      </c>
      <c r="N3164" s="12">
        <v>1684.8</v>
      </c>
      <c r="O3164" s="12"/>
      <c r="P3164" s="6">
        <f t="shared" si="934"/>
        <v>1684.8</v>
      </c>
      <c r="Q3164" s="7">
        <v>5177402.05</v>
      </c>
      <c r="R3164" s="44" t="str">
        <f>VLOOKUP(F3164,'Set up'!$A$2:$E$64,5,FALSE)</f>
        <v>Trsf</v>
      </c>
    </row>
    <row r="3165" spans="1:19" ht="15" customHeight="1" x14ac:dyDescent="0.35">
      <c r="A3165" s="4">
        <v>45525</v>
      </c>
      <c r="B3165" s="5">
        <f t="shared" si="932"/>
        <v>8</v>
      </c>
      <c r="C3165" s="5">
        <f t="shared" si="933"/>
        <v>2024</v>
      </c>
      <c r="D3165" s="5" t="s">
        <v>2867</v>
      </c>
      <c r="E3165" s="5" t="str">
        <f>VLOOKUP(F3165,'Set up'!$A$2:$C$64,2,FALSE)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up'!$A$2:$C$64,3,FALSE)</f>
        <v>Cash</v>
      </c>
      <c r="J3165" s="5">
        <f>VLOOKUP(F3165,'Set up'!$A$2:$D$64,4,FALSE)</f>
        <v>0</v>
      </c>
      <c r="K3165" s="4">
        <f t="shared" si="926"/>
        <v>45525</v>
      </c>
      <c r="L3165" s="5">
        <f t="shared" si="927"/>
        <v>8</v>
      </c>
      <c r="M3165" s="5">
        <f t="shared" si="928"/>
        <v>2024</v>
      </c>
      <c r="N3165" s="12">
        <v>280</v>
      </c>
      <c r="O3165" s="12"/>
      <c r="P3165" s="6">
        <f t="shared" si="934"/>
        <v>280</v>
      </c>
      <c r="Q3165" s="7">
        <v>5177682.05</v>
      </c>
      <c r="R3165" s="44" t="str">
        <f>VLOOKUP(F3165,'Set up'!$A$2:$E$64,5,FALSE)</f>
        <v>Trsf</v>
      </c>
    </row>
    <row r="3166" spans="1:19" ht="15" customHeight="1" x14ac:dyDescent="0.35">
      <c r="A3166" s="4">
        <v>45525</v>
      </c>
      <c r="B3166" s="5">
        <f t="shared" si="932"/>
        <v>8</v>
      </c>
      <c r="C3166" s="5">
        <f t="shared" si="933"/>
        <v>2024</v>
      </c>
      <c r="D3166" s="5" t="s">
        <v>2867</v>
      </c>
      <c r="E3166" s="5" t="str">
        <f>VLOOKUP(F3166,'Set up'!$A$2:$C$64,2,FALSE)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up'!$A$2:$C$64,3,FALSE)</f>
        <v>Cash</v>
      </c>
      <c r="J3166" s="5">
        <f>VLOOKUP(F3166,'Set up'!$A$2:$D$64,4,FALSE)</f>
        <v>0</v>
      </c>
      <c r="K3166" s="4">
        <f t="shared" si="926"/>
        <v>45525</v>
      </c>
      <c r="L3166" s="5">
        <f t="shared" si="927"/>
        <v>8</v>
      </c>
      <c r="M3166" s="5">
        <f t="shared" si="928"/>
        <v>2024</v>
      </c>
      <c r="N3166" s="12">
        <v>563.20000000000005</v>
      </c>
      <c r="O3166" s="12"/>
      <c r="P3166" s="6">
        <f t="shared" si="934"/>
        <v>563.20000000000005</v>
      </c>
      <c r="Q3166" s="7">
        <v>5178245.25</v>
      </c>
      <c r="R3166" s="44" t="str">
        <f>VLOOKUP(F3166,'Set up'!$A$2:$E$64,5,FALSE)</f>
        <v>Trsf</v>
      </c>
    </row>
    <row r="3167" spans="1:19" ht="15" customHeight="1" x14ac:dyDescent="0.35">
      <c r="A3167" s="4">
        <v>45525</v>
      </c>
      <c r="B3167" s="5">
        <f t="shared" si="932"/>
        <v>8</v>
      </c>
      <c r="C3167" s="5">
        <f t="shared" si="933"/>
        <v>2024</v>
      </c>
      <c r="D3167" s="5" t="s">
        <v>2867</v>
      </c>
      <c r="E3167" s="5" t="str">
        <f>VLOOKUP(F3167,'Set up'!$A$2:$C$64,2,FALSE)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up'!$A$2:$C$64,3,FALSE)</f>
        <v>Cash</v>
      </c>
      <c r="J3167" s="5">
        <f>VLOOKUP(F3167,'Set up'!$A$2:$D$64,4,FALSE)</f>
        <v>0</v>
      </c>
      <c r="K3167" s="4">
        <f t="shared" si="926"/>
        <v>45525</v>
      </c>
      <c r="L3167" s="5">
        <f t="shared" si="927"/>
        <v>8</v>
      </c>
      <c r="M3167" s="5">
        <f t="shared" si="928"/>
        <v>2024</v>
      </c>
      <c r="N3167" s="12">
        <v>190</v>
      </c>
      <c r="O3167" s="12"/>
      <c r="P3167" s="6">
        <f t="shared" si="934"/>
        <v>190</v>
      </c>
      <c r="Q3167" s="7">
        <v>5178435.25</v>
      </c>
      <c r="R3167" s="44" t="str">
        <f>VLOOKUP(F3167,'Set up'!$A$2:$E$64,5,FALSE)</f>
        <v>Trsf</v>
      </c>
    </row>
    <row r="3168" spans="1:19" ht="15" customHeight="1" x14ac:dyDescent="0.35">
      <c r="A3168" s="4">
        <v>45525</v>
      </c>
      <c r="B3168" s="5">
        <f t="shared" si="932"/>
        <v>8</v>
      </c>
      <c r="C3168" s="5">
        <f t="shared" si="933"/>
        <v>2024</v>
      </c>
      <c r="D3168" s="5" t="s">
        <v>2867</v>
      </c>
      <c r="E3168" s="5" t="str">
        <f>VLOOKUP(F3168,'Set up'!$A$2:$C$64,2,FALSE)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up'!$A$2:$C$64,3,FALSE)</f>
        <v>Cash</v>
      </c>
      <c r="J3168" s="5">
        <f>VLOOKUP(F3168,'Set up'!$A$2:$D$64,4,FALSE)</f>
        <v>0</v>
      </c>
      <c r="K3168" s="4">
        <f t="shared" si="926"/>
        <v>45525</v>
      </c>
      <c r="L3168" s="5">
        <f t="shared" si="927"/>
        <v>8</v>
      </c>
      <c r="M3168" s="5">
        <f t="shared" si="928"/>
        <v>2024</v>
      </c>
      <c r="N3168" s="12">
        <v>320</v>
      </c>
      <c r="O3168" s="12"/>
      <c r="P3168" s="6">
        <f t="shared" si="934"/>
        <v>320</v>
      </c>
      <c r="Q3168" s="7">
        <v>5178755.25</v>
      </c>
      <c r="R3168" s="44" t="str">
        <f>VLOOKUP(F3168,'Set up'!$A$2:$E$64,5,FALSE)</f>
        <v>Trsf</v>
      </c>
    </row>
    <row r="3169" spans="1:19" ht="15" customHeight="1" x14ac:dyDescent="0.35">
      <c r="A3169" s="4">
        <v>45525</v>
      </c>
      <c r="B3169" s="5">
        <f t="shared" si="932"/>
        <v>8</v>
      </c>
      <c r="C3169" s="5">
        <f t="shared" si="933"/>
        <v>2024</v>
      </c>
      <c r="D3169" s="5" t="s">
        <v>2867</v>
      </c>
      <c r="E3169" s="5" t="str">
        <f>VLOOKUP(F3169,'Set up'!$A$2:$C$64,2,FALSE)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up'!$A$2:$C$64,3,FALSE)</f>
        <v>Cash</v>
      </c>
      <c r="J3169" s="5">
        <f>VLOOKUP(F3169,'Set up'!$A$2:$D$64,4,FALSE)</f>
        <v>0</v>
      </c>
      <c r="K3169" s="4">
        <f t="shared" si="926"/>
        <v>45525</v>
      </c>
      <c r="L3169" s="5">
        <f t="shared" si="927"/>
        <v>8</v>
      </c>
      <c r="M3169" s="5">
        <f t="shared" si="928"/>
        <v>2024</v>
      </c>
      <c r="N3169" s="12">
        <v>360</v>
      </c>
      <c r="O3169" s="12"/>
      <c r="P3169" s="6">
        <f t="shared" si="934"/>
        <v>360</v>
      </c>
      <c r="Q3169" s="7">
        <v>5179115.25</v>
      </c>
      <c r="R3169" s="44" t="str">
        <f>VLOOKUP(F3169,'Set up'!$A$2:$E$64,5,FALSE)</f>
        <v>Trsf</v>
      </c>
    </row>
    <row r="3170" spans="1:19" ht="15" customHeight="1" x14ac:dyDescent="0.35">
      <c r="A3170" s="4">
        <v>45523</v>
      </c>
      <c r="B3170" s="5">
        <f t="shared" si="932"/>
        <v>8</v>
      </c>
      <c r="C3170" s="5">
        <f t="shared" si="933"/>
        <v>2024</v>
      </c>
      <c r="D3170" s="5" t="s">
        <v>2868</v>
      </c>
      <c r="E3170" s="5" t="str">
        <f>VLOOKUP(F3170,'Set up'!$A$2:$C$64,2,FALSE)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up'!$A$2:$C$64,3,FALSE)</f>
        <v>120</v>
      </c>
      <c r="J3170" s="5">
        <f>VLOOKUP(F3170,'Set up'!$A$2:$D$64,4,FALSE)</f>
        <v>120</v>
      </c>
      <c r="K3170" s="4">
        <f t="shared" si="926"/>
        <v>45643</v>
      </c>
      <c r="L3170" s="5">
        <f t="shared" si="927"/>
        <v>12</v>
      </c>
      <c r="M3170" s="5">
        <f t="shared" si="928"/>
        <v>2024</v>
      </c>
      <c r="N3170" s="12">
        <v>476</v>
      </c>
      <c r="O3170" s="6">
        <f t="shared" ref="O3170:O3172" si="936">-N3170</f>
        <v>-476</v>
      </c>
      <c r="P3170" s="6">
        <f t="shared" si="934"/>
        <v>0</v>
      </c>
      <c r="Q3170" s="7">
        <v>5179591.25</v>
      </c>
      <c r="R3170" s="44" t="str">
        <f>VLOOKUP(F3170,'Set up'!$A$2:$E$64,5,FALSE)</f>
        <v>Trsf</v>
      </c>
      <c r="S3170" s="1" t="s">
        <v>3421</v>
      </c>
    </row>
    <row r="3171" spans="1:19" ht="15" customHeight="1" x14ac:dyDescent="0.35">
      <c r="A3171" s="4">
        <v>45523</v>
      </c>
      <c r="B3171" s="5">
        <f t="shared" si="932"/>
        <v>8</v>
      </c>
      <c r="C3171" s="5">
        <f t="shared" si="933"/>
        <v>2024</v>
      </c>
      <c r="D3171" s="5" t="s">
        <v>2868</v>
      </c>
      <c r="E3171" s="5" t="str">
        <f>VLOOKUP(F3171,'Set up'!$A$2:$C$64,2,FALSE)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up'!$A$2:$C$64,3,FALSE)</f>
        <v>120</v>
      </c>
      <c r="J3171" s="5">
        <f>VLOOKUP(F3171,'Set up'!$A$2:$D$64,4,FALSE)</f>
        <v>120</v>
      </c>
      <c r="K3171" s="4">
        <f t="shared" si="926"/>
        <v>45643</v>
      </c>
      <c r="L3171" s="5">
        <f t="shared" si="927"/>
        <v>12</v>
      </c>
      <c r="M3171" s="5">
        <f t="shared" si="928"/>
        <v>2024</v>
      </c>
      <c r="N3171" s="12">
        <v>240</v>
      </c>
      <c r="O3171" s="6">
        <f t="shared" si="936"/>
        <v>-240</v>
      </c>
      <c r="P3171" s="6">
        <f t="shared" si="934"/>
        <v>0</v>
      </c>
      <c r="Q3171" s="7">
        <v>5179831.25</v>
      </c>
      <c r="R3171" s="44" t="str">
        <f>VLOOKUP(F3171,'Set up'!$A$2:$E$64,5,FALSE)</f>
        <v>Trsf</v>
      </c>
      <c r="S3171" s="1" t="s">
        <v>3421</v>
      </c>
    </row>
    <row r="3172" spans="1:19" ht="15" customHeight="1" x14ac:dyDescent="0.35">
      <c r="A3172" s="4">
        <v>45523</v>
      </c>
      <c r="B3172" s="5">
        <f t="shared" si="932"/>
        <v>8</v>
      </c>
      <c r="C3172" s="5">
        <f t="shared" si="933"/>
        <v>2024</v>
      </c>
      <c r="D3172" s="5" t="s">
        <v>2868</v>
      </c>
      <c r="E3172" s="5" t="str">
        <f>VLOOKUP(F3172,'Set up'!$A$2:$C$64,2,FALSE)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up'!$A$2:$C$64,3,FALSE)</f>
        <v>120</v>
      </c>
      <c r="J3172" s="5">
        <f>VLOOKUP(F3172,'Set up'!$A$2:$D$64,4,FALSE)</f>
        <v>120</v>
      </c>
      <c r="K3172" s="4">
        <f t="shared" si="926"/>
        <v>45643</v>
      </c>
      <c r="L3172" s="5">
        <f t="shared" si="927"/>
        <v>12</v>
      </c>
      <c r="M3172" s="5">
        <f t="shared" si="928"/>
        <v>2024</v>
      </c>
      <c r="N3172" s="12">
        <v>165</v>
      </c>
      <c r="O3172" s="6">
        <f t="shared" si="936"/>
        <v>-165</v>
      </c>
      <c r="P3172" s="6">
        <f t="shared" si="934"/>
        <v>0</v>
      </c>
      <c r="Q3172" s="7">
        <v>5179996.25</v>
      </c>
      <c r="R3172" s="44" t="str">
        <f>VLOOKUP(F3172,'Set up'!$A$2:$E$64,5,FALSE)</f>
        <v>Trsf</v>
      </c>
      <c r="S3172" s="1" t="s">
        <v>3421</v>
      </c>
    </row>
    <row r="3173" spans="1:19" ht="15" customHeight="1" x14ac:dyDescent="0.35">
      <c r="A3173" s="4">
        <v>45526</v>
      </c>
      <c r="B3173" s="5">
        <f t="shared" si="932"/>
        <v>8</v>
      </c>
      <c r="C3173" s="5">
        <f t="shared" si="933"/>
        <v>2024</v>
      </c>
      <c r="D3173" s="5" t="s">
        <v>2870</v>
      </c>
      <c r="E3173" s="5" t="str">
        <f>VLOOKUP(F3173,'Set up'!$A$2:$C$64,2,FALSE)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up'!$A$2:$C$64,3,FALSE)</f>
        <v>Cash</v>
      </c>
      <c r="J3173" s="5">
        <f>VLOOKUP(F3173,'Set up'!$A$2:$D$64,4,FALSE)</f>
        <v>0</v>
      </c>
      <c r="K3173" s="4">
        <f t="shared" si="926"/>
        <v>45526</v>
      </c>
      <c r="L3173" s="5">
        <f t="shared" si="927"/>
        <v>8</v>
      </c>
      <c r="M3173" s="5">
        <f t="shared" si="928"/>
        <v>2024</v>
      </c>
      <c r="N3173" s="12">
        <v>207</v>
      </c>
      <c r="O3173" s="6">
        <f t="shared" ref="O3173" si="937">-N3173</f>
        <v>-207</v>
      </c>
      <c r="P3173" s="6">
        <f t="shared" si="934"/>
        <v>0</v>
      </c>
      <c r="Q3173" s="7">
        <v>5154745.3499999996</v>
      </c>
      <c r="R3173" s="44" t="str">
        <f>VLOOKUP(F3173,'Set up'!$A$2:$E$64,5,FALSE)</f>
        <v>Cash</v>
      </c>
      <c r="S3173" s="1" t="s">
        <v>2926</v>
      </c>
    </row>
    <row r="3174" spans="1:19" ht="15" customHeight="1" x14ac:dyDescent="0.35">
      <c r="A3174" s="4">
        <v>45526</v>
      </c>
      <c r="B3174" s="5">
        <f t="shared" si="932"/>
        <v>8</v>
      </c>
      <c r="C3174" s="5">
        <f t="shared" si="933"/>
        <v>2024</v>
      </c>
      <c r="D3174" s="5" t="s">
        <v>2870</v>
      </c>
      <c r="E3174" s="5" t="str">
        <f>VLOOKUP(F3174,'Set up'!$A$2:$C$64,2,FALSE)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up'!$A$2:$C$64,3,FALSE)</f>
        <v>Cash</v>
      </c>
      <c r="J3174" s="5">
        <f>VLOOKUP(F3174,'Set up'!$A$2:$D$64,4,FALSE)</f>
        <v>0</v>
      </c>
      <c r="K3174" s="4">
        <f t="shared" si="926"/>
        <v>45526</v>
      </c>
      <c r="L3174" s="5">
        <f t="shared" si="927"/>
        <v>8</v>
      </c>
      <c r="M3174" s="5">
        <f t="shared" si="928"/>
        <v>2024</v>
      </c>
      <c r="N3174" s="12">
        <v>0</v>
      </c>
      <c r="O3174" s="12">
        <v>0</v>
      </c>
      <c r="P3174" s="6">
        <f t="shared" si="934"/>
        <v>0</v>
      </c>
      <c r="Q3174" s="7">
        <v>5156298.3499999996</v>
      </c>
      <c r="R3174" s="44" t="str">
        <f>VLOOKUP(F3174,'Set up'!$A$2:$E$64,5,FALSE)</f>
        <v>Cash</v>
      </c>
      <c r="S3174" s="1" t="s">
        <v>2926</v>
      </c>
    </row>
    <row r="3175" spans="1:19" ht="15" customHeight="1" x14ac:dyDescent="0.35">
      <c r="A3175" s="4">
        <v>45531</v>
      </c>
      <c r="B3175" s="5">
        <f t="shared" si="932"/>
        <v>8</v>
      </c>
      <c r="C3175" s="5">
        <f t="shared" si="933"/>
        <v>2024</v>
      </c>
      <c r="D3175" s="5" t="s">
        <v>2872</v>
      </c>
      <c r="E3175" s="5" t="str">
        <f>VLOOKUP(F3175,'Set up'!$A$2:$C$64,2,FALSE)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up'!$A$2:$C$64,3,FALSE)</f>
        <v>Cash</v>
      </c>
      <c r="J3175" s="5">
        <f>VLOOKUP(F3175,'Set up'!$A$2:$D$64,4,FALSE)</f>
        <v>0</v>
      </c>
      <c r="K3175" s="4">
        <f t="shared" si="926"/>
        <v>45531</v>
      </c>
      <c r="L3175" s="5">
        <f t="shared" si="927"/>
        <v>8</v>
      </c>
      <c r="M3175" s="5">
        <f t="shared" si="928"/>
        <v>2024</v>
      </c>
      <c r="N3175" s="12">
        <v>1760</v>
      </c>
      <c r="O3175" s="12"/>
      <c r="P3175" s="6">
        <f t="shared" si="934"/>
        <v>1760</v>
      </c>
      <c r="Q3175" s="7">
        <v>5158178.3499999996</v>
      </c>
      <c r="R3175" s="44" t="str">
        <f>VLOOKUP(F3175,'Set up'!$A$2:$E$64,5,FALSE)</f>
        <v>Trsf</v>
      </c>
    </row>
    <row r="3176" spans="1:19" ht="15" customHeight="1" x14ac:dyDescent="0.35">
      <c r="A3176" s="4">
        <v>45531</v>
      </c>
      <c r="B3176" s="5">
        <f t="shared" si="932"/>
        <v>8</v>
      </c>
      <c r="C3176" s="5">
        <f t="shared" si="933"/>
        <v>2024</v>
      </c>
      <c r="D3176" s="5" t="s">
        <v>2872</v>
      </c>
      <c r="E3176" s="5" t="str">
        <f>VLOOKUP(F3176,'Set up'!$A$2:$C$64,2,FALSE)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up'!$A$2:$C$64,3,FALSE)</f>
        <v>Cash</v>
      </c>
      <c r="J3176" s="5">
        <f>VLOOKUP(F3176,'Set up'!$A$2:$D$64,4,FALSE)</f>
        <v>0</v>
      </c>
      <c r="K3176" s="4">
        <f t="shared" si="926"/>
        <v>45531</v>
      </c>
      <c r="L3176" s="5">
        <f t="shared" si="927"/>
        <v>8</v>
      </c>
      <c r="M3176" s="5">
        <f t="shared" si="928"/>
        <v>2024</v>
      </c>
      <c r="N3176" s="12">
        <v>405</v>
      </c>
      <c r="O3176" s="12"/>
      <c r="P3176" s="6">
        <f t="shared" si="934"/>
        <v>405</v>
      </c>
      <c r="Q3176" s="7">
        <v>5157003.3499999996</v>
      </c>
      <c r="R3176" s="44" t="str">
        <f>VLOOKUP(F3176,'Set up'!$A$2:$E$64,5,FALSE)</f>
        <v>Trsf</v>
      </c>
    </row>
    <row r="3177" spans="1:19" ht="15" customHeight="1" x14ac:dyDescent="0.35">
      <c r="A3177" s="4">
        <v>45531</v>
      </c>
      <c r="B3177" s="5">
        <f t="shared" si="932"/>
        <v>8</v>
      </c>
      <c r="C3177" s="5">
        <f t="shared" si="933"/>
        <v>2024</v>
      </c>
      <c r="D3177" s="5" t="s">
        <v>2872</v>
      </c>
      <c r="E3177" s="5" t="str">
        <f>VLOOKUP(F3177,'Set up'!$A$2:$C$64,2,FALSE)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up'!$A$2:$C$64,3,FALSE)</f>
        <v>Cash</v>
      </c>
      <c r="J3177" s="5">
        <f>VLOOKUP(F3177,'Set up'!$A$2:$D$64,4,FALSE)</f>
        <v>0</v>
      </c>
      <c r="K3177" s="4">
        <f t="shared" si="926"/>
        <v>45531</v>
      </c>
      <c r="L3177" s="5">
        <f t="shared" si="927"/>
        <v>8</v>
      </c>
      <c r="M3177" s="5">
        <f t="shared" si="928"/>
        <v>2024</v>
      </c>
      <c r="N3177" s="12">
        <v>187.5</v>
      </c>
      <c r="O3177" s="12"/>
      <c r="P3177" s="6">
        <f t="shared" si="934"/>
        <v>187.5</v>
      </c>
      <c r="Q3177" s="7">
        <v>5156910.8499999996</v>
      </c>
      <c r="R3177" s="44" t="str">
        <f>VLOOKUP(F3177,'Set up'!$A$2:$E$64,5,FALSE)</f>
        <v>Trsf</v>
      </c>
    </row>
    <row r="3178" spans="1:19" ht="15" customHeight="1" x14ac:dyDescent="0.35">
      <c r="A3178" s="4">
        <v>45531</v>
      </c>
      <c r="B3178" s="5">
        <f t="shared" si="932"/>
        <v>8</v>
      </c>
      <c r="C3178" s="5">
        <f t="shared" si="933"/>
        <v>2024</v>
      </c>
      <c r="D3178" s="5" t="s">
        <v>2872</v>
      </c>
      <c r="E3178" s="5" t="str">
        <f>VLOOKUP(F3178,'Set up'!$A$2:$C$64,2,FALSE)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up'!$A$2:$C$64,3,FALSE)</f>
        <v>Cash</v>
      </c>
      <c r="J3178" s="5">
        <f>VLOOKUP(F3178,'Set up'!$A$2:$D$64,4,FALSE)</f>
        <v>0</v>
      </c>
      <c r="K3178" s="4">
        <f t="shared" si="926"/>
        <v>45531</v>
      </c>
      <c r="L3178" s="5">
        <f t="shared" si="927"/>
        <v>8</v>
      </c>
      <c r="M3178" s="5">
        <f t="shared" si="928"/>
        <v>2024</v>
      </c>
      <c r="N3178" s="12">
        <v>420</v>
      </c>
      <c r="O3178" s="12"/>
      <c r="P3178" s="6">
        <f t="shared" si="934"/>
        <v>420</v>
      </c>
      <c r="Q3178" s="7">
        <v>5160399.3499999996</v>
      </c>
      <c r="R3178" s="44" t="str">
        <f>VLOOKUP(F3178,'Set up'!$A$2:$E$64,5,FALSE)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933"/>
        <v>2024</v>
      </c>
      <c r="D3179" s="5" t="s">
        <v>2873</v>
      </c>
      <c r="E3179" s="5" t="str">
        <f>VLOOKUP(F3179,'Set up'!$A$2:$C$64,2,FALSE)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up'!$A$2:$C$64,3,FALSE)</f>
        <v>Cash</v>
      </c>
      <c r="J3179" s="5">
        <f>VLOOKUP(F3179,'Set up'!$A$2:$D$64,4,FALSE)</f>
        <v>0</v>
      </c>
      <c r="K3179" s="4">
        <f t="shared" si="926"/>
        <v>45532</v>
      </c>
      <c r="L3179" s="5">
        <f t="shared" si="927"/>
        <v>8</v>
      </c>
      <c r="M3179" s="5">
        <f t="shared" si="928"/>
        <v>2024</v>
      </c>
      <c r="N3179" s="12">
        <v>250</v>
      </c>
      <c r="O3179" s="6">
        <f t="shared" ref="O3179" si="938">-N3179</f>
        <v>-250</v>
      </c>
      <c r="P3179" s="6">
        <f t="shared" si="934"/>
        <v>0</v>
      </c>
      <c r="Q3179" s="7">
        <v>5161327.3499999996</v>
      </c>
      <c r="R3179" s="44" t="str">
        <f>VLOOKUP(F3179,'Set up'!$A$2:$E$64,5,FALSE)</f>
        <v>Trsf</v>
      </c>
      <c r="S3179" s="1" t="s">
        <v>3394</v>
      </c>
    </row>
    <row r="3180" spans="1:19" ht="15" customHeight="1" x14ac:dyDescent="0.35">
      <c r="A3180" s="4">
        <v>45532</v>
      </c>
      <c r="B3180" s="5">
        <f t="shared" si="932"/>
        <v>8</v>
      </c>
      <c r="C3180" s="5">
        <f t="shared" si="933"/>
        <v>2024</v>
      </c>
      <c r="D3180" s="5" t="s">
        <v>2874</v>
      </c>
      <c r="E3180" s="5" t="str">
        <f>VLOOKUP(F3180,'Set up'!$A$2:$C$64,2,FALSE)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up'!$A$2:$C$64,3,FALSE)</f>
        <v>Cash</v>
      </c>
      <c r="J3180" s="5">
        <f>VLOOKUP(F3180,'Set up'!$A$2:$D$64,4,FALSE)</f>
        <v>0</v>
      </c>
      <c r="K3180" s="4">
        <f t="shared" si="926"/>
        <v>45532</v>
      </c>
      <c r="L3180" s="5">
        <f t="shared" si="927"/>
        <v>8</v>
      </c>
      <c r="M3180" s="5">
        <f t="shared" si="928"/>
        <v>2024</v>
      </c>
      <c r="N3180" s="12">
        <v>6512</v>
      </c>
      <c r="O3180" s="12">
        <f>-5269.6-1242.4</f>
        <v>-6512</v>
      </c>
      <c r="P3180" s="6">
        <f t="shared" si="934"/>
        <v>0</v>
      </c>
      <c r="Q3180" s="7">
        <v>5167969.3499999996</v>
      </c>
      <c r="R3180" s="44" t="str">
        <f>VLOOKUP(F3180,'Set up'!$A$2:$E$64,5,FALSE)</f>
        <v>Trsf</v>
      </c>
      <c r="S3180" s="1" t="s">
        <v>3395</v>
      </c>
    </row>
    <row r="3181" spans="1:19" ht="15" customHeight="1" x14ac:dyDescent="0.35">
      <c r="A3181" s="4">
        <v>45532</v>
      </c>
      <c r="B3181" s="5">
        <f t="shared" si="932"/>
        <v>8</v>
      </c>
      <c r="C3181" s="5">
        <f t="shared" si="933"/>
        <v>2024</v>
      </c>
      <c r="D3181" s="5" t="s">
        <v>2874</v>
      </c>
      <c r="E3181" s="5" t="str">
        <f>VLOOKUP(F3181,'Set up'!$A$2:$C$64,2,FALSE)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up'!$A$2:$C$64,3,FALSE)</f>
        <v>Cash</v>
      </c>
      <c r="J3181" s="5">
        <f>VLOOKUP(F3181,'Set up'!$A$2:$D$64,4,FALSE)</f>
        <v>0</v>
      </c>
      <c r="K3181" s="4">
        <f t="shared" si="926"/>
        <v>45532</v>
      </c>
      <c r="L3181" s="5">
        <f t="shared" si="927"/>
        <v>8</v>
      </c>
      <c r="M3181" s="5">
        <f t="shared" si="928"/>
        <v>2024</v>
      </c>
      <c r="N3181" s="12">
        <v>2196</v>
      </c>
      <c r="O3181" s="6">
        <f t="shared" ref="O3181:O3185" si="939">-N3181</f>
        <v>-2196</v>
      </c>
      <c r="P3181" s="6">
        <f t="shared" si="934"/>
        <v>0</v>
      </c>
      <c r="Q3181" s="7">
        <v>5163828.3499999996</v>
      </c>
      <c r="R3181" s="44" t="str">
        <f>VLOOKUP(F3181,'Set up'!$A$2:$E$64,5,FALSE)</f>
        <v>Trsf</v>
      </c>
      <c r="S3181" s="1" t="s">
        <v>3396</v>
      </c>
    </row>
    <row r="3182" spans="1:19" ht="15" customHeight="1" x14ac:dyDescent="0.35">
      <c r="A3182" s="4">
        <v>45532</v>
      </c>
      <c r="B3182" s="5">
        <f t="shared" si="932"/>
        <v>8</v>
      </c>
      <c r="C3182" s="5">
        <f t="shared" si="933"/>
        <v>2024</v>
      </c>
      <c r="D3182" s="5" t="s">
        <v>2874</v>
      </c>
      <c r="E3182" s="5" t="str">
        <f>VLOOKUP(F3182,'Set up'!$A$2:$C$64,2,FALSE)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up'!$A$2:$C$64,3,FALSE)</f>
        <v>Cash</v>
      </c>
      <c r="J3182" s="5">
        <f>VLOOKUP(F3182,'Set up'!$A$2:$D$64,4,FALSE)</f>
        <v>0</v>
      </c>
      <c r="K3182" s="4">
        <f t="shared" si="926"/>
        <v>45532</v>
      </c>
      <c r="L3182" s="5">
        <f t="shared" si="927"/>
        <v>8</v>
      </c>
      <c r="M3182" s="5">
        <f t="shared" si="928"/>
        <v>2024</v>
      </c>
      <c r="N3182" s="12">
        <v>1200</v>
      </c>
      <c r="O3182" s="6">
        <f t="shared" si="939"/>
        <v>-1200</v>
      </c>
      <c r="P3182" s="6">
        <f t="shared" si="934"/>
        <v>0</v>
      </c>
      <c r="Q3182" s="7">
        <v>5163019.8499999996</v>
      </c>
      <c r="R3182" s="44" t="str">
        <f>VLOOKUP(F3182,'Set up'!$A$2:$E$64,5,FALSE)</f>
        <v>Trsf</v>
      </c>
      <c r="S3182" s="1" t="s">
        <v>3397</v>
      </c>
    </row>
    <row r="3183" spans="1:19" ht="15" customHeight="1" x14ac:dyDescent="0.35">
      <c r="A3183" s="4">
        <v>45534</v>
      </c>
      <c r="B3183" s="5">
        <f t="shared" si="932"/>
        <v>8</v>
      </c>
      <c r="C3183" s="5">
        <f t="shared" si="933"/>
        <v>2024</v>
      </c>
      <c r="D3183" s="5" t="s">
        <v>2875</v>
      </c>
      <c r="E3183" s="5" t="str">
        <f>VLOOKUP(F3183,'Set up'!$A$2:$C$64,2,FALSE)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up'!$A$2:$C$64,3,FALSE)</f>
        <v>120</v>
      </c>
      <c r="J3183" s="5">
        <f>VLOOKUP(F3183,'Set up'!$A$2:$D$64,4,FALSE)</f>
        <v>120</v>
      </c>
      <c r="K3183" s="4">
        <f t="shared" si="926"/>
        <v>45654</v>
      </c>
      <c r="L3183" s="5">
        <f t="shared" si="927"/>
        <v>12</v>
      </c>
      <c r="M3183" s="5">
        <f t="shared" si="928"/>
        <v>2024</v>
      </c>
      <c r="N3183" s="12">
        <v>1190</v>
      </c>
      <c r="O3183" s="6">
        <f t="shared" si="939"/>
        <v>-1190</v>
      </c>
      <c r="P3183" s="6">
        <f t="shared" si="934"/>
        <v>0</v>
      </c>
      <c r="Q3183" s="7">
        <v>5167893.8499999996</v>
      </c>
      <c r="R3183" s="44" t="str">
        <f>VLOOKUP(F3183,'Set up'!$A$2:$E$64,5,FALSE)</f>
        <v>Trsf</v>
      </c>
      <c r="S3183" s="1" t="s">
        <v>3421</v>
      </c>
    </row>
    <row r="3184" spans="1:19" ht="15" customHeight="1" x14ac:dyDescent="0.35">
      <c r="A3184" s="4">
        <v>45534</v>
      </c>
      <c r="B3184" s="5">
        <f t="shared" si="932"/>
        <v>8</v>
      </c>
      <c r="C3184" s="5">
        <f t="shared" si="933"/>
        <v>2024</v>
      </c>
      <c r="D3184" s="5" t="s">
        <v>2875</v>
      </c>
      <c r="E3184" s="5" t="str">
        <f>VLOOKUP(F3184,'Set up'!$A$2:$C$64,2,FALSE)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up'!$A$2:$C$64,3,FALSE)</f>
        <v>120</v>
      </c>
      <c r="J3184" s="5">
        <f>VLOOKUP(F3184,'Set up'!$A$2:$D$64,4,FALSE)</f>
        <v>120</v>
      </c>
      <c r="K3184" s="4">
        <f t="shared" si="926"/>
        <v>45654</v>
      </c>
      <c r="L3184" s="5">
        <f t="shared" si="927"/>
        <v>12</v>
      </c>
      <c r="M3184" s="5">
        <f t="shared" si="928"/>
        <v>2024</v>
      </c>
      <c r="N3184" s="12">
        <v>900</v>
      </c>
      <c r="O3184" s="6">
        <f t="shared" si="939"/>
        <v>-900</v>
      </c>
      <c r="P3184" s="6">
        <f t="shared" si="934"/>
        <v>0</v>
      </c>
      <c r="Q3184" s="7">
        <v>5169433.8499999996</v>
      </c>
      <c r="R3184" s="44" t="str">
        <f>VLOOKUP(F3184,'Set up'!$A$2:$E$64,5,FALSE)</f>
        <v>Trsf</v>
      </c>
      <c r="S3184" s="1" t="s">
        <v>3421</v>
      </c>
    </row>
    <row r="3185" spans="1:21" ht="15" customHeight="1" x14ac:dyDescent="0.35">
      <c r="A3185" s="4">
        <v>45534</v>
      </c>
      <c r="B3185" s="5">
        <f t="shared" si="932"/>
        <v>8</v>
      </c>
      <c r="C3185" s="5">
        <f t="shared" si="933"/>
        <v>2024</v>
      </c>
      <c r="D3185" s="5" t="s">
        <v>2875</v>
      </c>
      <c r="E3185" s="5" t="str">
        <f>VLOOKUP(F3185,'Set up'!$A$2:$C$64,2,FALSE)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up'!$A$2:$C$64,3,FALSE)</f>
        <v>120</v>
      </c>
      <c r="J3185" s="5">
        <f>VLOOKUP(F3185,'Set up'!$A$2:$D$64,4,FALSE)</f>
        <v>120</v>
      </c>
      <c r="K3185" s="4">
        <f t="shared" si="926"/>
        <v>45654</v>
      </c>
      <c r="L3185" s="5">
        <f t="shared" si="927"/>
        <v>12</v>
      </c>
      <c r="M3185" s="5">
        <f t="shared" si="928"/>
        <v>2024</v>
      </c>
      <c r="N3185" s="12">
        <v>360</v>
      </c>
      <c r="O3185" s="6">
        <f t="shared" si="939"/>
        <v>-360</v>
      </c>
      <c r="P3185" s="6">
        <f t="shared" si="934"/>
        <v>0</v>
      </c>
      <c r="Q3185" s="7">
        <v>5170093.8499999996</v>
      </c>
      <c r="R3185" s="44" t="str">
        <f>VLOOKUP(F3185,'Set up'!$A$2:$E$64,5,FALSE)</f>
        <v>Trsf</v>
      </c>
      <c r="S3185" s="1" t="s">
        <v>3421</v>
      </c>
    </row>
    <row r="3186" spans="1:21" ht="15" customHeight="1" x14ac:dyDescent="0.35">
      <c r="A3186" s="4">
        <v>45537</v>
      </c>
      <c r="B3186" s="5">
        <f t="shared" ref="B3186:B3249" si="940">MONTH(A3186)</f>
        <v>9</v>
      </c>
      <c r="C3186" s="5">
        <f t="shared" ref="C3186:C3249" si="941">YEAR(A3186)</f>
        <v>2024</v>
      </c>
      <c r="D3186" s="5" t="s">
        <v>2935</v>
      </c>
      <c r="E3186" s="5" t="str">
        <f>VLOOKUP(F3186,'Set up'!$A$2:$C$64,2,FALSE)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up'!$A$2:$C$64,3,FALSE)</f>
        <v>Cash</v>
      </c>
      <c r="J3186" s="5">
        <f>VLOOKUP(F3186,'Set up'!$A$2:$D$64,4,FALSE)</f>
        <v>0</v>
      </c>
      <c r="K3186" s="4">
        <f t="shared" si="926"/>
        <v>45537</v>
      </c>
      <c r="L3186" s="5">
        <f t="shared" si="927"/>
        <v>9</v>
      </c>
      <c r="M3186" s="5">
        <f t="shared" si="928"/>
        <v>2024</v>
      </c>
      <c r="N3186" s="12">
        <v>250</v>
      </c>
      <c r="O3186" s="6">
        <f t="shared" ref="O3186:O3189" si="942">-N3186</f>
        <v>-250</v>
      </c>
      <c r="P3186" s="12">
        <f t="shared" si="934"/>
        <v>0</v>
      </c>
      <c r="Q3186" s="7">
        <f t="shared" ref="Q3186:Q3249" si="943">SUM(Q3185+N3186)</f>
        <v>5170343.8499999996</v>
      </c>
      <c r="R3186" s="44" t="str">
        <f>VLOOKUP(F3186,'Set up'!$A$2:$E$64,5,FALSE)</f>
        <v>Trsf</v>
      </c>
      <c r="S3186" s="1" t="s">
        <v>3398</v>
      </c>
    </row>
    <row r="3187" spans="1:21" ht="15" customHeight="1" x14ac:dyDescent="0.35">
      <c r="A3187" s="4">
        <v>45537</v>
      </c>
      <c r="B3187" s="5">
        <f t="shared" si="940"/>
        <v>9</v>
      </c>
      <c r="C3187" s="5">
        <f t="shared" si="941"/>
        <v>2024</v>
      </c>
      <c r="D3187" s="5" t="s">
        <v>2936</v>
      </c>
      <c r="E3187" s="5" t="str">
        <f>VLOOKUP(F3187,'Set up'!$A$2:$C$64,2,FALSE)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up'!$A$2:$C$64,3,FALSE)</f>
        <v>Cash</v>
      </c>
      <c r="J3187" s="5">
        <f>VLOOKUP(F3187,'Set up'!$A$2:$D$64,4,FALSE)</f>
        <v>0</v>
      </c>
      <c r="K3187" s="4">
        <f t="shared" si="926"/>
        <v>45537</v>
      </c>
      <c r="L3187" s="5">
        <f t="shared" si="927"/>
        <v>9</v>
      </c>
      <c r="M3187" s="5">
        <f t="shared" si="928"/>
        <v>2024</v>
      </c>
      <c r="N3187" s="12">
        <v>6512</v>
      </c>
      <c r="O3187" s="6">
        <f t="shared" si="942"/>
        <v>-6512</v>
      </c>
      <c r="P3187" s="12">
        <f t="shared" si="934"/>
        <v>0</v>
      </c>
      <c r="Q3187" s="7">
        <f t="shared" si="943"/>
        <v>5176855.8499999996</v>
      </c>
      <c r="R3187" s="44" t="str">
        <f>VLOOKUP(F3187,'Set up'!$A$2:$E$64,5,FALSE)</f>
        <v>Trsf</v>
      </c>
      <c r="S3187" s="1" t="s">
        <v>3399</v>
      </c>
    </row>
    <row r="3188" spans="1:21" ht="15" customHeight="1" x14ac:dyDescent="0.35">
      <c r="A3188" s="4">
        <v>45537</v>
      </c>
      <c r="B3188" s="5">
        <f t="shared" si="940"/>
        <v>9</v>
      </c>
      <c r="C3188" s="5">
        <f t="shared" si="941"/>
        <v>2024</v>
      </c>
      <c r="D3188" s="5" t="s">
        <v>2936</v>
      </c>
      <c r="E3188" s="5" t="str">
        <f>VLOOKUP(F3188,'Set up'!$A$2:$C$64,2,FALSE)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up'!$A$2:$C$64,3,FALSE)</f>
        <v>Cash</v>
      </c>
      <c r="J3188" s="5">
        <f>VLOOKUP(F3188,'Set up'!$A$2:$D$64,4,FALSE)</f>
        <v>0</v>
      </c>
      <c r="K3188" s="4">
        <f t="shared" si="926"/>
        <v>45537</v>
      </c>
      <c r="L3188" s="5">
        <f t="shared" si="927"/>
        <v>9</v>
      </c>
      <c r="M3188" s="5">
        <f t="shared" si="928"/>
        <v>2024</v>
      </c>
      <c r="N3188" s="12">
        <v>2124</v>
      </c>
      <c r="O3188" s="6">
        <f t="shared" si="942"/>
        <v>-2124</v>
      </c>
      <c r="P3188" s="12">
        <f t="shared" si="934"/>
        <v>0</v>
      </c>
      <c r="Q3188" s="7">
        <f t="shared" si="943"/>
        <v>5178979.8499999996</v>
      </c>
      <c r="R3188" s="44" t="str">
        <f>VLOOKUP(F3188,'Set up'!$A$2:$E$64,5,FALSE)</f>
        <v>Trsf</v>
      </c>
      <c r="S3188" s="1" t="s">
        <v>3400</v>
      </c>
    </row>
    <row r="3189" spans="1:21" ht="15" customHeight="1" x14ac:dyDescent="0.35">
      <c r="A3189" s="4">
        <v>45537</v>
      </c>
      <c r="B3189" s="5">
        <f t="shared" si="940"/>
        <v>9</v>
      </c>
      <c r="C3189" s="5">
        <f t="shared" si="941"/>
        <v>2024</v>
      </c>
      <c r="D3189" s="5" t="s">
        <v>2936</v>
      </c>
      <c r="E3189" s="5" t="str">
        <f>VLOOKUP(F3189,'Set up'!$A$2:$C$64,2,FALSE)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up'!$A$2:$C$64,3,FALSE)</f>
        <v>Cash</v>
      </c>
      <c r="J3189" s="5">
        <f>VLOOKUP(F3189,'Set up'!$A$2:$D$64,4,FALSE)</f>
        <v>0</v>
      </c>
      <c r="K3189" s="4">
        <f t="shared" si="926"/>
        <v>45537</v>
      </c>
      <c r="L3189" s="5">
        <f t="shared" si="927"/>
        <v>9</v>
      </c>
      <c r="M3189" s="5">
        <f t="shared" si="928"/>
        <v>2024</v>
      </c>
      <c r="N3189" s="12">
        <v>1192.5</v>
      </c>
      <c r="O3189" s="6">
        <f t="shared" si="942"/>
        <v>-1192.5</v>
      </c>
      <c r="P3189" s="12">
        <f t="shared" si="934"/>
        <v>0</v>
      </c>
      <c r="Q3189" s="7">
        <f t="shared" si="943"/>
        <v>5180172.3499999996</v>
      </c>
      <c r="R3189" s="44" t="str">
        <f>VLOOKUP(F3189,'Set up'!$A$2:$E$64,5,FALSE)</f>
        <v>Trsf</v>
      </c>
      <c r="S3189" s="1" t="s">
        <v>3401</v>
      </c>
    </row>
    <row r="3190" spans="1:21" ht="15" customHeight="1" x14ac:dyDescent="0.35">
      <c r="A3190" s="4">
        <v>45537</v>
      </c>
      <c r="B3190" s="5">
        <f t="shared" si="940"/>
        <v>9</v>
      </c>
      <c r="C3190" s="5">
        <f t="shared" si="941"/>
        <v>2024</v>
      </c>
      <c r="D3190" s="5" t="s">
        <v>2936</v>
      </c>
      <c r="E3190" s="5" t="str">
        <f>VLOOKUP(F3190,'Set up'!$A$2:$C$64,2,FALSE)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up'!$A$2:$C$64,3,FALSE)</f>
        <v>Cash</v>
      </c>
      <c r="J3190" s="5">
        <f>VLOOKUP(F3190,'Set up'!$A$2:$D$64,4,FALSE)</f>
        <v>0</v>
      </c>
      <c r="K3190" s="4">
        <f t="shared" si="926"/>
        <v>45537</v>
      </c>
      <c r="L3190" s="5">
        <f t="shared" si="927"/>
        <v>9</v>
      </c>
      <c r="M3190" s="5">
        <f t="shared" si="928"/>
        <v>2024</v>
      </c>
      <c r="N3190" s="12">
        <v>1000</v>
      </c>
      <c r="O3190" s="12">
        <f>-283.1-716.9</f>
        <v>-1000</v>
      </c>
      <c r="P3190" s="12">
        <f t="shared" si="934"/>
        <v>0</v>
      </c>
      <c r="Q3190" s="7">
        <f t="shared" si="943"/>
        <v>5181172.3499999996</v>
      </c>
      <c r="R3190" s="44" t="str">
        <f>VLOOKUP(F3190,'Set up'!$A$2:$E$64,5,FALSE)</f>
        <v>Trsf</v>
      </c>
      <c r="S3190" s="1" t="s">
        <v>3402</v>
      </c>
    </row>
    <row r="3191" spans="1:21" ht="15" customHeight="1" x14ac:dyDescent="0.35">
      <c r="A3191" s="4">
        <v>45537</v>
      </c>
      <c r="B3191" s="5">
        <f t="shared" si="940"/>
        <v>9</v>
      </c>
      <c r="C3191" s="5">
        <f t="shared" si="941"/>
        <v>2024</v>
      </c>
      <c r="D3191" s="5" t="s">
        <v>2937</v>
      </c>
      <c r="E3191" s="5" t="str">
        <f>VLOOKUP(F3191,'Set up'!$A$2:$C$64,2,FALSE)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up'!$A$2:$C$64,3,FALSE)</f>
        <v>45</v>
      </c>
      <c r="J3191" s="5">
        <f>VLOOKUP(F3191,'Set up'!$A$2:$D$64,4,FALSE)</f>
        <v>45</v>
      </c>
      <c r="K3191" s="4">
        <f t="shared" si="926"/>
        <v>45582</v>
      </c>
      <c r="L3191" s="5">
        <f t="shared" si="927"/>
        <v>10</v>
      </c>
      <c r="M3191" s="5">
        <f t="shared" si="928"/>
        <v>2024</v>
      </c>
      <c r="N3191" s="12">
        <v>1738</v>
      </c>
      <c r="O3191" s="6">
        <f>-N3191</f>
        <v>-1738</v>
      </c>
      <c r="P3191" s="12">
        <f t="shared" si="934"/>
        <v>0</v>
      </c>
      <c r="Q3191" s="7">
        <f t="shared" si="943"/>
        <v>5182910.3499999996</v>
      </c>
      <c r="R3191" s="44" t="str">
        <f>VLOOKUP(F3191,'Set up'!$A$2:$E$64,5,FALSE)</f>
        <v>PD Chq</v>
      </c>
      <c r="S3191" s="1" t="s">
        <v>3037</v>
      </c>
      <c r="U3191" s="1" t="s">
        <v>3603</v>
      </c>
    </row>
    <row r="3192" spans="1:21" ht="15" customHeight="1" x14ac:dyDescent="0.35">
      <c r="A3192" s="4">
        <v>45537</v>
      </c>
      <c r="B3192" s="5">
        <f t="shared" si="940"/>
        <v>9</v>
      </c>
      <c r="C3192" s="5">
        <f t="shared" si="941"/>
        <v>2024</v>
      </c>
      <c r="D3192" s="5" t="s">
        <v>2937</v>
      </c>
      <c r="E3192" s="5" t="str">
        <f>VLOOKUP(F3192,'Set up'!$A$2:$C$64,2,FALSE)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up'!$A$2:$C$64,3,FALSE)</f>
        <v>45</v>
      </c>
      <c r="J3192" s="5">
        <f>VLOOKUP(F3192,'Set up'!$A$2:$D$64,4,FALSE)</f>
        <v>45</v>
      </c>
      <c r="K3192" s="4">
        <f t="shared" si="926"/>
        <v>45582</v>
      </c>
      <c r="L3192" s="5">
        <f t="shared" si="927"/>
        <v>10</v>
      </c>
      <c r="M3192" s="5">
        <f t="shared" si="928"/>
        <v>2024</v>
      </c>
      <c r="N3192" s="12">
        <v>220</v>
      </c>
      <c r="O3192" s="6">
        <f>-N3192</f>
        <v>-220</v>
      </c>
      <c r="P3192" s="12">
        <f t="shared" si="934"/>
        <v>0</v>
      </c>
      <c r="Q3192" s="7">
        <f t="shared" si="943"/>
        <v>5183130.3499999996</v>
      </c>
      <c r="R3192" s="44" t="str">
        <f>VLOOKUP(F3192,'Set up'!$A$2:$E$64,5,FALSE)</f>
        <v>PD Chq</v>
      </c>
      <c r="S3192" s="1" t="s">
        <v>3038</v>
      </c>
      <c r="U3192" s="1" t="s">
        <v>3603</v>
      </c>
    </row>
    <row r="3193" spans="1:21" ht="15" customHeight="1" x14ac:dyDescent="0.35">
      <c r="A3193" s="4">
        <v>45537</v>
      </c>
      <c r="B3193" s="5">
        <f t="shared" si="940"/>
        <v>9</v>
      </c>
      <c r="C3193" s="5">
        <f t="shared" si="941"/>
        <v>2024</v>
      </c>
      <c r="D3193" s="5" t="s">
        <v>2938</v>
      </c>
      <c r="E3193" s="5" t="str">
        <f>VLOOKUP(F3193,'Set up'!$A$2:$C$64,2,FALSE)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up'!$A$2:$C$64,3,FALSE)</f>
        <v>Cash</v>
      </c>
      <c r="J3193" s="5">
        <f>VLOOKUP(F3193,'Set up'!$A$2:$D$64,4,FALSE)</f>
        <v>0</v>
      </c>
      <c r="K3193" s="4">
        <f t="shared" si="926"/>
        <v>45537</v>
      </c>
      <c r="L3193" s="5">
        <f t="shared" si="927"/>
        <v>9</v>
      </c>
      <c r="M3193" s="5">
        <f t="shared" si="928"/>
        <v>2024</v>
      </c>
      <c r="N3193" s="12">
        <v>300</v>
      </c>
      <c r="O3193" s="6">
        <f t="shared" ref="O3193" si="944">-N3193</f>
        <v>-300</v>
      </c>
      <c r="P3193" s="12">
        <f t="shared" si="934"/>
        <v>0</v>
      </c>
      <c r="Q3193" s="7">
        <f t="shared" si="943"/>
        <v>5183430.3499999996</v>
      </c>
      <c r="R3193" s="44" t="str">
        <f>VLOOKUP(F3193,'Set up'!$A$2:$E$64,5,FALSE)</f>
        <v>Cash</v>
      </c>
      <c r="S3193" s="1" t="s">
        <v>2961</v>
      </c>
    </row>
    <row r="3194" spans="1:21" ht="15" customHeight="1" x14ac:dyDescent="0.35">
      <c r="A3194" s="4">
        <v>45537</v>
      </c>
      <c r="B3194" s="5">
        <f t="shared" si="940"/>
        <v>9</v>
      </c>
      <c r="C3194" s="5">
        <f t="shared" si="941"/>
        <v>2024</v>
      </c>
      <c r="D3194" s="5" t="s">
        <v>2938</v>
      </c>
      <c r="E3194" s="5" t="str">
        <f>VLOOKUP(F3194,'Set up'!$A$2:$C$64,2,FALSE)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up'!$A$2:$C$64,3,FALSE)</f>
        <v>Cash</v>
      </c>
      <c r="J3194" s="5">
        <f>VLOOKUP(F3194,'Set up'!$A$2:$D$64,4,FALSE)</f>
        <v>0</v>
      </c>
      <c r="K3194" s="4">
        <f t="shared" si="926"/>
        <v>45537</v>
      </c>
      <c r="L3194" s="5">
        <f t="shared" si="927"/>
        <v>9</v>
      </c>
      <c r="M3194" s="5">
        <f t="shared" si="928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43"/>
        <v>5183655.3499999996</v>
      </c>
      <c r="R3194" s="44" t="str">
        <f>VLOOKUP(F3194,'Set up'!$A$2:$E$64,5,FALSE)</f>
        <v>Cash</v>
      </c>
      <c r="S3194" s="130" t="s">
        <v>2962</v>
      </c>
    </row>
    <row r="3195" spans="1:21" ht="15" customHeight="1" x14ac:dyDescent="0.35">
      <c r="A3195" s="4">
        <v>45538</v>
      </c>
      <c r="B3195" s="5">
        <f t="shared" si="940"/>
        <v>9</v>
      </c>
      <c r="C3195" s="5">
        <f t="shared" si="941"/>
        <v>2024</v>
      </c>
      <c r="D3195" s="5" t="s">
        <v>2940</v>
      </c>
      <c r="E3195" s="5" t="str">
        <f>VLOOKUP(F3195,'Set up'!$A$2:$C$64,2,FALSE)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up'!$A$2:$C$64,3,FALSE)</f>
        <v>Cash</v>
      </c>
      <c r="J3195" s="5">
        <f>VLOOKUP(F3195,'Set up'!$A$2:$D$64,4,FALSE)</f>
        <v>0</v>
      </c>
      <c r="K3195" s="4">
        <f t="shared" si="926"/>
        <v>45538</v>
      </c>
      <c r="L3195" s="5">
        <f t="shared" si="927"/>
        <v>9</v>
      </c>
      <c r="M3195" s="5">
        <f t="shared" si="928"/>
        <v>2024</v>
      </c>
      <c r="N3195" s="12">
        <v>1760</v>
      </c>
      <c r="O3195" s="6">
        <f t="shared" ref="O3195:O3203" si="945">-N3195</f>
        <v>-1760</v>
      </c>
      <c r="P3195" s="12">
        <f t="shared" si="934"/>
        <v>0</v>
      </c>
      <c r="Q3195" s="7">
        <f t="shared" si="943"/>
        <v>5185415.3499999996</v>
      </c>
      <c r="R3195" s="44" t="str">
        <f>VLOOKUP(F3195,'Set up'!$A$2:$E$64,5,FALSE)</f>
        <v>Cash</v>
      </c>
      <c r="S3195" s="1" t="s">
        <v>2989</v>
      </c>
    </row>
    <row r="3196" spans="1:21" ht="15" customHeight="1" x14ac:dyDescent="0.35">
      <c r="A3196" s="4">
        <v>45538</v>
      </c>
      <c r="B3196" s="5">
        <f t="shared" si="940"/>
        <v>9</v>
      </c>
      <c r="C3196" s="5">
        <f t="shared" si="941"/>
        <v>2024</v>
      </c>
      <c r="D3196" s="5" t="s">
        <v>2940</v>
      </c>
      <c r="E3196" s="5" t="str">
        <f>VLOOKUP(F3196,'Set up'!$A$2:$C$64,2,FALSE)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up'!$A$2:$C$64,3,FALSE)</f>
        <v>Cash</v>
      </c>
      <c r="J3196" s="5">
        <f>VLOOKUP(F3196,'Set up'!$A$2:$D$64,4,FALSE)</f>
        <v>0</v>
      </c>
      <c r="K3196" s="4">
        <f t="shared" si="926"/>
        <v>45538</v>
      </c>
      <c r="L3196" s="5">
        <f t="shared" si="927"/>
        <v>9</v>
      </c>
      <c r="M3196" s="5">
        <f t="shared" si="928"/>
        <v>2024</v>
      </c>
      <c r="N3196" s="12">
        <v>555</v>
      </c>
      <c r="O3196" s="6">
        <f t="shared" si="945"/>
        <v>-555</v>
      </c>
      <c r="P3196" s="12">
        <f t="shared" si="934"/>
        <v>0</v>
      </c>
      <c r="Q3196" s="7">
        <f t="shared" si="943"/>
        <v>5185970.3499999996</v>
      </c>
      <c r="R3196" s="44" t="str">
        <f>VLOOKUP(F3196,'Set up'!$A$2:$E$64,5,FALSE)</f>
        <v>Cash</v>
      </c>
      <c r="S3196" s="1" t="s">
        <v>2989</v>
      </c>
    </row>
    <row r="3197" spans="1:21" ht="15" customHeight="1" x14ac:dyDescent="0.35">
      <c r="A3197" s="4">
        <v>45538</v>
      </c>
      <c r="B3197" s="5">
        <f t="shared" si="940"/>
        <v>9</v>
      </c>
      <c r="C3197" s="5">
        <f t="shared" si="941"/>
        <v>2024</v>
      </c>
      <c r="D3197" s="5" t="s">
        <v>2940</v>
      </c>
      <c r="E3197" s="5" t="str">
        <f>VLOOKUP(F3197,'Set up'!$A$2:$C$64,2,FALSE)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up'!$A$2:$C$64,3,FALSE)</f>
        <v>Cash</v>
      </c>
      <c r="J3197" s="5">
        <f>VLOOKUP(F3197,'Set up'!$A$2:$D$64,4,FALSE)</f>
        <v>0</v>
      </c>
      <c r="K3197" s="4">
        <f t="shared" si="926"/>
        <v>45538</v>
      </c>
      <c r="L3197" s="5">
        <f t="shared" si="927"/>
        <v>9</v>
      </c>
      <c r="M3197" s="5">
        <f t="shared" si="928"/>
        <v>2024</v>
      </c>
      <c r="N3197" s="12">
        <v>95</v>
      </c>
      <c r="O3197" s="6">
        <f t="shared" si="945"/>
        <v>-95</v>
      </c>
      <c r="P3197" s="12">
        <f t="shared" si="934"/>
        <v>0</v>
      </c>
      <c r="Q3197" s="7">
        <f t="shared" si="943"/>
        <v>5186065.3499999996</v>
      </c>
      <c r="R3197" s="44" t="str">
        <f>VLOOKUP(F3197,'Set up'!$A$2:$E$64,5,FALSE)</f>
        <v>Cash</v>
      </c>
      <c r="S3197" s="1" t="s">
        <v>2989</v>
      </c>
    </row>
    <row r="3198" spans="1:21" ht="15" customHeight="1" x14ac:dyDescent="0.35">
      <c r="A3198" s="4">
        <v>45541</v>
      </c>
      <c r="B3198" s="5">
        <f t="shared" si="940"/>
        <v>9</v>
      </c>
      <c r="C3198" s="5">
        <f t="shared" si="941"/>
        <v>2024</v>
      </c>
      <c r="D3198" s="5" t="s">
        <v>2941</v>
      </c>
      <c r="E3198" s="5" t="str">
        <f>VLOOKUP(F3198,'Set up'!$A$2:$C$64,2,FALSE)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up'!$A$2:$C$64,3,FALSE)</f>
        <v>Cash</v>
      </c>
      <c r="J3198" s="5">
        <f>VLOOKUP(F3198,'Set up'!$A$2:$D$64,4,FALSE)</f>
        <v>0</v>
      </c>
      <c r="K3198" s="4">
        <f t="shared" si="926"/>
        <v>45541</v>
      </c>
      <c r="L3198" s="5">
        <f t="shared" si="927"/>
        <v>9</v>
      </c>
      <c r="M3198" s="5">
        <f t="shared" si="928"/>
        <v>2024</v>
      </c>
      <c r="N3198" s="12">
        <v>625</v>
      </c>
      <c r="O3198" s="6">
        <f t="shared" si="945"/>
        <v>-625</v>
      </c>
      <c r="P3198" s="12">
        <f t="shared" si="934"/>
        <v>0</v>
      </c>
      <c r="Q3198" s="7">
        <f t="shared" si="943"/>
        <v>5186690.3499999996</v>
      </c>
      <c r="R3198" s="44" t="str">
        <f>VLOOKUP(F3198,'Set up'!$A$2:$E$64,5,FALSE)</f>
        <v>Trsf</v>
      </c>
      <c r="S3198" s="1" t="s">
        <v>3403</v>
      </c>
    </row>
    <row r="3199" spans="1:21" ht="15" customHeight="1" x14ac:dyDescent="0.35">
      <c r="A3199" s="4">
        <v>45541</v>
      </c>
      <c r="B3199" s="5">
        <f t="shared" si="940"/>
        <v>9</v>
      </c>
      <c r="C3199" s="5">
        <f t="shared" si="941"/>
        <v>2024</v>
      </c>
      <c r="D3199" s="5" t="s">
        <v>2942</v>
      </c>
      <c r="E3199" s="5" t="str">
        <f>VLOOKUP(F3199,'Set up'!$A$2:$C$64,2,FALSE)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up'!$A$2:$C$64,3,FALSE)</f>
        <v>Cash</v>
      </c>
      <c r="J3199" s="5">
        <f>VLOOKUP(F3199,'Set up'!$A$2:$D$64,4,FALSE)</f>
        <v>0</v>
      </c>
      <c r="K3199" s="4">
        <f t="shared" si="926"/>
        <v>45541</v>
      </c>
      <c r="L3199" s="5">
        <f t="shared" si="927"/>
        <v>9</v>
      </c>
      <c r="M3199" s="5">
        <f t="shared" si="928"/>
        <v>2024</v>
      </c>
      <c r="N3199" s="12">
        <v>16280</v>
      </c>
      <c r="O3199" s="6">
        <f t="shared" si="945"/>
        <v>-16280</v>
      </c>
      <c r="P3199" s="12">
        <f t="shared" si="934"/>
        <v>0</v>
      </c>
      <c r="Q3199" s="7">
        <f t="shared" si="943"/>
        <v>5202970.3499999996</v>
      </c>
      <c r="R3199" s="44" t="str">
        <f>VLOOKUP(F3199,'Set up'!$A$2:$E$64,5,FALSE)</f>
        <v>Trsf</v>
      </c>
      <c r="S3199" s="1" t="s">
        <v>3404</v>
      </c>
    </row>
    <row r="3200" spans="1:21" ht="15" customHeight="1" x14ac:dyDescent="0.35">
      <c r="A3200" s="4">
        <v>45541</v>
      </c>
      <c r="B3200" s="5">
        <f t="shared" si="940"/>
        <v>9</v>
      </c>
      <c r="C3200" s="5">
        <f t="shared" si="941"/>
        <v>2024</v>
      </c>
      <c r="D3200" s="5" t="s">
        <v>2942</v>
      </c>
      <c r="E3200" s="5" t="str">
        <f>VLOOKUP(F3200,'Set up'!$A$2:$C$64,2,FALSE)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up'!$A$2:$C$64,3,FALSE)</f>
        <v>Cash</v>
      </c>
      <c r="J3200" s="5">
        <f>VLOOKUP(F3200,'Set up'!$A$2:$D$64,4,FALSE)</f>
        <v>0</v>
      </c>
      <c r="K3200" s="4">
        <f t="shared" si="926"/>
        <v>45541</v>
      </c>
      <c r="L3200" s="5">
        <f t="shared" si="927"/>
        <v>9</v>
      </c>
      <c r="M3200" s="5">
        <f t="shared" si="928"/>
        <v>2024</v>
      </c>
      <c r="N3200" s="12">
        <v>6372</v>
      </c>
      <c r="O3200" s="6">
        <f t="shared" si="945"/>
        <v>-6372</v>
      </c>
      <c r="P3200" s="12">
        <f t="shared" si="934"/>
        <v>0</v>
      </c>
      <c r="Q3200" s="7">
        <f t="shared" si="943"/>
        <v>5209342.3499999996</v>
      </c>
      <c r="R3200" s="44" t="str">
        <f>VLOOKUP(F3200,'Set up'!$A$2:$E$64,5,FALSE)</f>
        <v>Trsf</v>
      </c>
      <c r="S3200" s="1" t="s">
        <v>3405</v>
      </c>
    </row>
    <row r="3201" spans="1:19" ht="15" customHeight="1" x14ac:dyDescent="0.35">
      <c r="A3201" s="4">
        <v>45541</v>
      </c>
      <c r="B3201" s="5">
        <f t="shared" si="940"/>
        <v>9</v>
      </c>
      <c r="C3201" s="5">
        <f t="shared" si="941"/>
        <v>2024</v>
      </c>
      <c r="D3201" s="5" t="s">
        <v>2942</v>
      </c>
      <c r="E3201" s="5" t="str">
        <f>VLOOKUP(F3201,'Set up'!$A$2:$C$64,2,FALSE)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up'!$A$2:$C$64,3,FALSE)</f>
        <v>Cash</v>
      </c>
      <c r="J3201" s="5">
        <f>VLOOKUP(F3201,'Set up'!$A$2:$D$64,4,FALSE)</f>
        <v>0</v>
      </c>
      <c r="K3201" s="4">
        <f t="shared" si="926"/>
        <v>45541</v>
      </c>
      <c r="L3201" s="5">
        <f t="shared" si="927"/>
        <v>9</v>
      </c>
      <c r="M3201" s="5">
        <f t="shared" si="928"/>
        <v>2024</v>
      </c>
      <c r="N3201" s="12">
        <v>4054.5</v>
      </c>
      <c r="O3201" s="6">
        <f t="shared" si="945"/>
        <v>-4054.5</v>
      </c>
      <c r="P3201" s="12">
        <f t="shared" si="934"/>
        <v>0</v>
      </c>
      <c r="Q3201" s="7">
        <f t="shared" si="943"/>
        <v>5213396.8499999996</v>
      </c>
      <c r="R3201" s="44" t="str">
        <f>VLOOKUP(F3201,'Set up'!$A$2:$E$64,5,FALSE)</f>
        <v>Trsf</v>
      </c>
      <c r="S3201" s="1" t="s">
        <v>3406</v>
      </c>
    </row>
    <row r="3202" spans="1:19" ht="15" customHeight="1" x14ac:dyDescent="0.35">
      <c r="A3202" s="4">
        <v>45541</v>
      </c>
      <c r="B3202" s="5">
        <f t="shared" si="940"/>
        <v>9</v>
      </c>
      <c r="C3202" s="5">
        <f t="shared" si="941"/>
        <v>2024</v>
      </c>
      <c r="D3202" s="5" t="s">
        <v>2942</v>
      </c>
      <c r="E3202" s="5" t="str">
        <f>VLOOKUP(F3202,'Set up'!$A$2:$C$64,2,FALSE)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up'!$A$2:$C$64,3,FALSE)</f>
        <v>Cash</v>
      </c>
      <c r="J3202" s="5">
        <f>VLOOKUP(F3202,'Set up'!$A$2:$D$64,4,FALSE)</f>
        <v>0</v>
      </c>
      <c r="K3202" s="4">
        <f t="shared" si="926"/>
        <v>45541</v>
      </c>
      <c r="L3202" s="5">
        <f t="shared" si="927"/>
        <v>9</v>
      </c>
      <c r="M3202" s="5">
        <f t="shared" si="928"/>
        <v>2024</v>
      </c>
      <c r="N3202" s="12">
        <v>1000</v>
      </c>
      <c r="O3202" s="6">
        <f t="shared" si="945"/>
        <v>-1000</v>
      </c>
      <c r="P3202" s="12">
        <f t="shared" si="934"/>
        <v>0</v>
      </c>
      <c r="Q3202" s="7">
        <f t="shared" si="943"/>
        <v>5214396.8499999996</v>
      </c>
      <c r="R3202" s="44" t="str">
        <f>VLOOKUP(F3202,'Set up'!$A$2:$E$64,5,FALSE)</f>
        <v>Trsf</v>
      </c>
      <c r="S3202" s="1" t="s">
        <v>3407</v>
      </c>
    </row>
    <row r="3203" spans="1:19" ht="15" customHeight="1" x14ac:dyDescent="0.35">
      <c r="A3203" s="4">
        <v>45541</v>
      </c>
      <c r="B3203" s="5">
        <f t="shared" si="940"/>
        <v>9</v>
      </c>
      <c r="C3203" s="5">
        <f t="shared" si="941"/>
        <v>2024</v>
      </c>
      <c r="D3203" s="5" t="s">
        <v>2942</v>
      </c>
      <c r="E3203" s="5" t="str">
        <f>VLOOKUP(F3203,'Set up'!$A$2:$C$64,2,FALSE)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up'!$A$2:$C$64,3,FALSE)</f>
        <v>Cash</v>
      </c>
      <c r="J3203" s="5">
        <f>VLOOKUP(F3203,'Set up'!$A$2:$D$64,4,FALSE)</f>
        <v>0</v>
      </c>
      <c r="K3203" s="4">
        <f t="shared" ref="K3203:K3266" si="946">A3203+J3203</f>
        <v>45541</v>
      </c>
      <c r="L3203" s="5">
        <f t="shared" ref="L3203:L3266" si="947">MONTH(K3203)</f>
        <v>9</v>
      </c>
      <c r="M3203" s="5">
        <f t="shared" ref="M3203:M3266" si="948">YEAR(K3203)</f>
        <v>2024</v>
      </c>
      <c r="N3203" s="12">
        <v>380</v>
      </c>
      <c r="O3203" s="6">
        <f t="shared" si="945"/>
        <v>-380</v>
      </c>
      <c r="P3203" s="12">
        <f t="shared" si="934"/>
        <v>0</v>
      </c>
      <c r="Q3203" s="7">
        <f t="shared" si="943"/>
        <v>5214776.8499999996</v>
      </c>
      <c r="R3203" s="44" t="str">
        <f>VLOOKUP(F3203,'Set up'!$A$2:$E$64,5,FALSE)</f>
        <v>Trsf</v>
      </c>
      <c r="S3203" s="1" t="s">
        <v>3408</v>
      </c>
    </row>
    <row r="3204" spans="1:19" ht="15" customHeight="1" x14ac:dyDescent="0.35">
      <c r="A3204" s="4">
        <v>45542</v>
      </c>
      <c r="B3204" s="5">
        <f t="shared" si="940"/>
        <v>9</v>
      </c>
      <c r="C3204" s="5">
        <f t="shared" si="941"/>
        <v>2024</v>
      </c>
      <c r="D3204" s="5" t="s">
        <v>2943</v>
      </c>
      <c r="E3204" s="5" t="str">
        <f>VLOOKUP(F3204,'Set up'!$A$2:$C$64,2,FALSE)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up'!$A$2:$C$64,3,FALSE)</f>
        <v>Cash</v>
      </c>
      <c r="J3204" s="5">
        <f>VLOOKUP(F3204,'Set up'!$A$2:$D$64,4,FALSE)</f>
        <v>0</v>
      </c>
      <c r="K3204" s="4">
        <f t="shared" si="946"/>
        <v>45542</v>
      </c>
      <c r="L3204" s="5">
        <f t="shared" si="947"/>
        <v>9</v>
      </c>
      <c r="M3204" s="5">
        <f t="shared" si="948"/>
        <v>2024</v>
      </c>
      <c r="N3204" s="12">
        <v>1672</v>
      </c>
      <c r="O3204" s="12">
        <f>-200-1472</f>
        <v>-1672</v>
      </c>
      <c r="P3204" s="12">
        <f t="shared" si="934"/>
        <v>0</v>
      </c>
      <c r="Q3204" s="7">
        <f t="shared" si="943"/>
        <v>5216448.8499999996</v>
      </c>
      <c r="R3204" s="44" t="str">
        <f>VLOOKUP(F3204,'Set up'!$A$2:$E$64,5,FALSE)</f>
        <v>Cash</v>
      </c>
      <c r="S3204" s="1" t="s">
        <v>2965</v>
      </c>
    </row>
    <row r="3205" spans="1:19" ht="15" customHeight="1" x14ac:dyDescent="0.35">
      <c r="A3205" s="4">
        <v>45542</v>
      </c>
      <c r="B3205" s="5">
        <f t="shared" si="940"/>
        <v>9</v>
      </c>
      <c r="C3205" s="5">
        <f t="shared" si="941"/>
        <v>2024</v>
      </c>
      <c r="D3205" s="5" t="s">
        <v>2943</v>
      </c>
      <c r="E3205" s="5" t="str">
        <f>VLOOKUP(F3205,'Set up'!$A$2:$C$64,2,FALSE)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up'!$A$2:$C$64,3,FALSE)</f>
        <v>Cash</v>
      </c>
      <c r="J3205" s="5">
        <f>VLOOKUP(F3205,'Set up'!$A$2:$D$64,4,FALSE)</f>
        <v>0</v>
      </c>
      <c r="K3205" s="4">
        <f t="shared" si="946"/>
        <v>45542</v>
      </c>
      <c r="L3205" s="5">
        <f t="shared" si="947"/>
        <v>9</v>
      </c>
      <c r="M3205" s="5">
        <f t="shared" si="948"/>
        <v>2024</v>
      </c>
      <c r="N3205" s="12">
        <v>420</v>
      </c>
      <c r="O3205" s="6">
        <f t="shared" ref="O3205:O3207" si="949">-N3205</f>
        <v>-420</v>
      </c>
      <c r="P3205" s="12">
        <f t="shared" si="934"/>
        <v>0</v>
      </c>
      <c r="Q3205" s="7">
        <f t="shared" si="943"/>
        <v>5216868.8499999996</v>
      </c>
      <c r="R3205" s="44" t="str">
        <f>VLOOKUP(F3205,'Set up'!$A$2:$E$64,5,FALSE)</f>
        <v>Cash</v>
      </c>
      <c r="S3205" s="1" t="s">
        <v>2964</v>
      </c>
    </row>
    <row r="3206" spans="1:19" ht="15" customHeight="1" x14ac:dyDescent="0.35">
      <c r="A3206" s="4">
        <v>45542</v>
      </c>
      <c r="B3206" s="5">
        <f t="shared" si="940"/>
        <v>9</v>
      </c>
      <c r="C3206" s="5">
        <f t="shared" si="941"/>
        <v>2024</v>
      </c>
      <c r="D3206" s="5" t="s">
        <v>2943</v>
      </c>
      <c r="E3206" s="5" t="str">
        <f>VLOOKUP(F3206,'Set up'!$A$2:$C$64,2,FALSE)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up'!$A$2:$C$64,3,FALSE)</f>
        <v>Cash</v>
      </c>
      <c r="J3206" s="5">
        <f>VLOOKUP(F3206,'Set up'!$A$2:$D$64,4,FALSE)</f>
        <v>0</v>
      </c>
      <c r="K3206" s="4">
        <f t="shared" si="946"/>
        <v>45542</v>
      </c>
      <c r="L3206" s="5">
        <f t="shared" si="947"/>
        <v>9</v>
      </c>
      <c r="M3206" s="5">
        <f t="shared" si="948"/>
        <v>2024</v>
      </c>
      <c r="N3206" s="12">
        <v>110</v>
      </c>
      <c r="O3206" s="6">
        <f t="shared" si="949"/>
        <v>-110</v>
      </c>
      <c r="P3206" s="12">
        <f t="shared" si="934"/>
        <v>0</v>
      </c>
      <c r="Q3206" s="7">
        <f t="shared" si="943"/>
        <v>5216978.8499999996</v>
      </c>
      <c r="R3206" s="44" t="str">
        <f>VLOOKUP(F3206,'Set up'!$A$2:$E$64,5,FALSE)</f>
        <v>Cash</v>
      </c>
      <c r="S3206" s="1" t="s">
        <v>2964</v>
      </c>
    </row>
    <row r="3207" spans="1:19" ht="15" customHeight="1" x14ac:dyDescent="0.35">
      <c r="A3207" s="4">
        <v>45542</v>
      </c>
      <c r="B3207" s="5">
        <f t="shared" si="940"/>
        <v>9</v>
      </c>
      <c r="C3207" s="5">
        <f t="shared" si="941"/>
        <v>2024</v>
      </c>
      <c r="D3207" s="5" t="s">
        <v>2943</v>
      </c>
      <c r="E3207" s="5" t="str">
        <f>VLOOKUP(F3207,'Set up'!$A$2:$C$64,2,FALSE)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up'!$A$2:$C$64,3,FALSE)</f>
        <v>Cash</v>
      </c>
      <c r="J3207" s="5">
        <f>VLOOKUP(F3207,'Set up'!$A$2:$D$64,4,FALSE)</f>
        <v>0</v>
      </c>
      <c r="K3207" s="4">
        <f t="shared" si="946"/>
        <v>45542</v>
      </c>
      <c r="L3207" s="5">
        <f t="shared" si="947"/>
        <v>9</v>
      </c>
      <c r="M3207" s="5">
        <f t="shared" si="948"/>
        <v>2024</v>
      </c>
      <c r="N3207" s="12">
        <v>62.5</v>
      </c>
      <c r="O3207" s="6">
        <f t="shared" si="949"/>
        <v>-62.5</v>
      </c>
      <c r="P3207" s="12">
        <f t="shared" si="934"/>
        <v>0</v>
      </c>
      <c r="Q3207" s="7">
        <f t="shared" si="943"/>
        <v>5217041.3499999996</v>
      </c>
      <c r="R3207" s="44" t="str">
        <f>VLOOKUP(F3207,'Set up'!$A$2:$E$64,5,FALSE)</f>
        <v>Cash</v>
      </c>
      <c r="S3207" s="1" t="s">
        <v>2964</v>
      </c>
    </row>
    <row r="3208" spans="1:19" ht="15" customHeight="1" x14ac:dyDescent="0.35">
      <c r="A3208" s="4">
        <v>45543</v>
      </c>
      <c r="B3208" s="5">
        <f t="shared" si="940"/>
        <v>9</v>
      </c>
      <c r="C3208" s="5">
        <f t="shared" si="941"/>
        <v>2024</v>
      </c>
      <c r="D3208" s="5" t="s">
        <v>2944</v>
      </c>
      <c r="E3208" s="5" t="str">
        <f>VLOOKUP(F3208,'Set up'!$A$2:$C$64,2,FALSE)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up'!$A$2:$C$64,3,FALSE)</f>
        <v>Cash</v>
      </c>
      <c r="J3208" s="5">
        <f>VLOOKUP(F3208,'Set up'!$A$2:$D$64,4,FALSE)</f>
        <v>0</v>
      </c>
      <c r="K3208" s="4">
        <f t="shared" si="946"/>
        <v>45543</v>
      </c>
      <c r="L3208" s="5">
        <f t="shared" si="947"/>
        <v>9</v>
      </c>
      <c r="M3208" s="5">
        <f t="shared" si="948"/>
        <v>2024</v>
      </c>
      <c r="N3208" s="12">
        <v>405</v>
      </c>
      <c r="O3208" s="12"/>
      <c r="P3208" s="12">
        <f t="shared" si="934"/>
        <v>405</v>
      </c>
      <c r="Q3208" s="7">
        <f t="shared" si="943"/>
        <v>5217446.3499999996</v>
      </c>
      <c r="R3208" s="44" t="str">
        <f>VLOOKUP(F3208,'Set up'!$A$2:$E$64,5,FALSE)</f>
        <v>Trsf</v>
      </c>
    </row>
    <row r="3209" spans="1:19" ht="15" customHeight="1" x14ac:dyDescent="0.35">
      <c r="A3209" s="4">
        <v>45543</v>
      </c>
      <c r="B3209" s="5">
        <f t="shared" si="940"/>
        <v>9</v>
      </c>
      <c r="C3209" s="5">
        <f t="shared" si="941"/>
        <v>2024</v>
      </c>
      <c r="D3209" s="5" t="s">
        <v>2944</v>
      </c>
      <c r="E3209" s="5" t="str">
        <f>VLOOKUP(F3209,'Set up'!$A$2:$C$64,2,FALSE)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up'!$A$2:$C$64,3,FALSE)</f>
        <v>Cash</v>
      </c>
      <c r="J3209" s="5">
        <f>VLOOKUP(F3209,'Set up'!$A$2:$D$64,4,FALSE)</f>
        <v>0</v>
      </c>
      <c r="K3209" s="4">
        <f t="shared" si="946"/>
        <v>45543</v>
      </c>
      <c r="L3209" s="5">
        <f t="shared" si="947"/>
        <v>9</v>
      </c>
      <c r="M3209" s="5">
        <f t="shared" si="948"/>
        <v>2024</v>
      </c>
      <c r="N3209" s="12">
        <v>110</v>
      </c>
      <c r="O3209" s="12"/>
      <c r="P3209" s="12">
        <f t="shared" si="934"/>
        <v>110</v>
      </c>
      <c r="Q3209" s="7">
        <f t="shared" si="943"/>
        <v>5217556.3499999996</v>
      </c>
      <c r="R3209" s="44" t="str">
        <f>VLOOKUP(F3209,'Set up'!$A$2:$E$64,5,FALSE)</f>
        <v>Trsf</v>
      </c>
    </row>
    <row r="3210" spans="1:19" ht="15" customHeight="1" x14ac:dyDescent="0.35">
      <c r="A3210" s="4">
        <v>45545</v>
      </c>
      <c r="B3210" s="5">
        <f t="shared" si="940"/>
        <v>9</v>
      </c>
      <c r="C3210" s="5">
        <f t="shared" si="941"/>
        <v>2024</v>
      </c>
      <c r="D3210" s="5" t="s">
        <v>2945</v>
      </c>
      <c r="E3210" s="5" t="str">
        <f>VLOOKUP(F3210,'Set up'!$A$2:$C$64,2,FALSE)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up'!$A$2:$C$64,3,FALSE)</f>
        <v>120</v>
      </c>
      <c r="J3210" s="5">
        <f>VLOOKUP(F3210,'Set up'!$A$2:$D$64,4,FALSE)</f>
        <v>120</v>
      </c>
      <c r="K3210" s="4">
        <f t="shared" si="946"/>
        <v>45665</v>
      </c>
      <c r="L3210" s="5">
        <f t="shared" si="947"/>
        <v>1</v>
      </c>
      <c r="M3210" s="5">
        <f t="shared" si="948"/>
        <v>2025</v>
      </c>
      <c r="N3210" s="12">
        <v>16060</v>
      </c>
      <c r="O3210" s="6">
        <f t="shared" ref="O3210:O3217" si="950">-N3210</f>
        <v>-16060</v>
      </c>
      <c r="P3210" s="12">
        <f t="shared" si="934"/>
        <v>0</v>
      </c>
      <c r="Q3210" s="7">
        <f t="shared" si="943"/>
        <v>5233616.3499999996</v>
      </c>
      <c r="R3210" s="44" t="str">
        <f>VLOOKUP(F3210,'Set up'!$A$2:$E$64,5,FALSE)</f>
        <v>Trsf</v>
      </c>
      <c r="S3210" s="1" t="s">
        <v>3607</v>
      </c>
    </row>
    <row r="3211" spans="1:19" ht="15" customHeight="1" x14ac:dyDescent="0.35">
      <c r="A3211" s="4">
        <v>45545</v>
      </c>
      <c r="B3211" s="5">
        <f t="shared" si="940"/>
        <v>9</v>
      </c>
      <c r="C3211" s="5">
        <f t="shared" si="941"/>
        <v>2024</v>
      </c>
      <c r="D3211" s="5" t="s">
        <v>2945</v>
      </c>
      <c r="E3211" s="5" t="str">
        <f>VLOOKUP(F3211,'Set up'!$A$2:$C$64,2,FALSE)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up'!$A$2:$C$64,3,FALSE)</f>
        <v>120</v>
      </c>
      <c r="J3211" s="5">
        <f>VLOOKUP(F3211,'Set up'!$A$2:$D$64,4,FALSE)</f>
        <v>120</v>
      </c>
      <c r="K3211" s="4">
        <f t="shared" si="946"/>
        <v>45665</v>
      </c>
      <c r="L3211" s="5">
        <f t="shared" si="947"/>
        <v>1</v>
      </c>
      <c r="M3211" s="5">
        <f t="shared" si="948"/>
        <v>2025</v>
      </c>
      <c r="N3211" s="12">
        <v>1740</v>
      </c>
      <c r="O3211" s="6">
        <f t="shared" si="950"/>
        <v>-1740</v>
      </c>
      <c r="P3211" s="12">
        <f t="shared" si="934"/>
        <v>0</v>
      </c>
      <c r="Q3211" s="7">
        <f t="shared" si="943"/>
        <v>5235356.3499999996</v>
      </c>
      <c r="R3211" s="44" t="str">
        <f>VLOOKUP(F3211,'Set up'!$A$2:$E$64,5,FALSE)</f>
        <v>Trsf</v>
      </c>
      <c r="S3211" s="1" t="s">
        <v>3607</v>
      </c>
    </row>
    <row r="3212" spans="1:19" ht="15" customHeight="1" x14ac:dyDescent="0.35">
      <c r="A3212" s="4">
        <v>45545</v>
      </c>
      <c r="B3212" s="5">
        <f t="shared" si="940"/>
        <v>9</v>
      </c>
      <c r="C3212" s="5">
        <f t="shared" si="941"/>
        <v>2024</v>
      </c>
      <c r="D3212" s="5" t="s">
        <v>2945</v>
      </c>
      <c r="E3212" s="5" t="str">
        <f>VLOOKUP(F3212,'Set up'!$A$2:$C$64,2,FALSE)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up'!$A$2:$C$64,3,FALSE)</f>
        <v>120</v>
      </c>
      <c r="J3212" s="5">
        <f>VLOOKUP(F3212,'Set up'!$A$2:$D$64,4,FALSE)</f>
        <v>120</v>
      </c>
      <c r="K3212" s="4">
        <f t="shared" si="946"/>
        <v>45665</v>
      </c>
      <c r="L3212" s="5">
        <f t="shared" si="947"/>
        <v>1</v>
      </c>
      <c r="M3212" s="5">
        <f t="shared" si="948"/>
        <v>2025</v>
      </c>
      <c r="N3212" s="12">
        <v>575</v>
      </c>
      <c r="O3212" s="6">
        <f t="shared" si="950"/>
        <v>-575</v>
      </c>
      <c r="P3212" s="12">
        <f t="shared" si="934"/>
        <v>0</v>
      </c>
      <c r="Q3212" s="7">
        <f t="shared" si="943"/>
        <v>5235931.3499999996</v>
      </c>
      <c r="R3212" s="44" t="str">
        <f>VLOOKUP(F3212,'Set up'!$A$2:$E$64,5,FALSE)</f>
        <v>Trsf</v>
      </c>
      <c r="S3212" s="1" t="s">
        <v>3607</v>
      </c>
    </row>
    <row r="3213" spans="1:19" ht="15" customHeight="1" x14ac:dyDescent="0.35">
      <c r="A3213" s="4">
        <v>45545</v>
      </c>
      <c r="B3213" s="5">
        <f t="shared" si="940"/>
        <v>9</v>
      </c>
      <c r="C3213" s="5">
        <f t="shared" si="941"/>
        <v>2024</v>
      </c>
      <c r="D3213" s="5" t="s">
        <v>2945</v>
      </c>
      <c r="E3213" s="5" t="str">
        <f>VLOOKUP(F3213,'Set up'!$A$2:$C$64,2,FALSE)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up'!$A$2:$C$64,3,FALSE)</f>
        <v>120</v>
      </c>
      <c r="J3213" s="5">
        <f>VLOOKUP(F3213,'Set up'!$A$2:$D$64,4,FALSE)</f>
        <v>120</v>
      </c>
      <c r="K3213" s="4">
        <f t="shared" si="946"/>
        <v>45665</v>
      </c>
      <c r="L3213" s="5">
        <f t="shared" si="947"/>
        <v>1</v>
      </c>
      <c r="M3213" s="5">
        <f t="shared" si="948"/>
        <v>2025</v>
      </c>
      <c r="N3213" s="12">
        <v>440</v>
      </c>
      <c r="O3213" s="6">
        <f t="shared" si="950"/>
        <v>-440</v>
      </c>
      <c r="P3213" s="12">
        <f t="shared" si="934"/>
        <v>0</v>
      </c>
      <c r="Q3213" s="7">
        <f t="shared" si="943"/>
        <v>5236371.3499999996</v>
      </c>
      <c r="R3213" s="44" t="str">
        <f>VLOOKUP(F3213,'Set up'!$A$2:$E$64,5,FALSE)</f>
        <v>Trsf</v>
      </c>
      <c r="S3213" s="1" t="s">
        <v>3607</v>
      </c>
    </row>
    <row r="3214" spans="1:19" ht="15" customHeight="1" x14ac:dyDescent="0.35">
      <c r="A3214" s="4">
        <v>45545</v>
      </c>
      <c r="B3214" s="5">
        <f t="shared" si="940"/>
        <v>9</v>
      </c>
      <c r="C3214" s="5">
        <f t="shared" si="941"/>
        <v>2024</v>
      </c>
      <c r="D3214" s="5" t="s">
        <v>2945</v>
      </c>
      <c r="E3214" s="5" t="str">
        <f>VLOOKUP(F3214,'Set up'!$A$2:$C$64,2,FALSE)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up'!$A$2:$C$64,3,FALSE)</f>
        <v>120</v>
      </c>
      <c r="J3214" s="5">
        <f>VLOOKUP(F3214,'Set up'!$A$2:$D$64,4,FALSE)</f>
        <v>120</v>
      </c>
      <c r="K3214" s="4">
        <f t="shared" si="946"/>
        <v>45665</v>
      </c>
      <c r="L3214" s="5">
        <f t="shared" si="947"/>
        <v>1</v>
      </c>
      <c r="M3214" s="5">
        <f t="shared" si="948"/>
        <v>2025</v>
      </c>
      <c r="N3214" s="12">
        <v>460.8</v>
      </c>
      <c r="O3214" s="6">
        <f t="shared" si="950"/>
        <v>-460.8</v>
      </c>
      <c r="P3214" s="12">
        <f t="shared" si="934"/>
        <v>0</v>
      </c>
      <c r="Q3214" s="7">
        <f t="shared" si="943"/>
        <v>5236832.1499999994</v>
      </c>
      <c r="R3214" s="44" t="str">
        <f>VLOOKUP(F3214,'Set up'!$A$2:$E$64,5,FALSE)</f>
        <v>Trsf</v>
      </c>
      <c r="S3214" s="1" t="s">
        <v>3607</v>
      </c>
    </row>
    <row r="3215" spans="1:19" ht="15" customHeight="1" x14ac:dyDescent="0.35">
      <c r="A3215" s="4">
        <v>45545</v>
      </c>
      <c r="B3215" s="5">
        <f t="shared" si="940"/>
        <v>9</v>
      </c>
      <c r="C3215" s="5">
        <f t="shared" si="941"/>
        <v>2024</v>
      </c>
      <c r="D3215" s="5" t="s">
        <v>2945</v>
      </c>
      <c r="E3215" s="5" t="str">
        <f>VLOOKUP(F3215,'Set up'!$A$2:$C$64,2,FALSE)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up'!$A$2:$C$64,3,FALSE)</f>
        <v>120</v>
      </c>
      <c r="J3215" s="5">
        <f>VLOOKUP(F3215,'Set up'!$A$2:$D$64,4,FALSE)</f>
        <v>120</v>
      </c>
      <c r="K3215" s="4">
        <f t="shared" si="946"/>
        <v>45665</v>
      </c>
      <c r="L3215" s="5">
        <f t="shared" si="947"/>
        <v>1</v>
      </c>
      <c r="M3215" s="5">
        <f t="shared" si="948"/>
        <v>2025</v>
      </c>
      <c r="N3215" s="12">
        <v>395</v>
      </c>
      <c r="O3215" s="6">
        <f t="shared" si="950"/>
        <v>-395</v>
      </c>
      <c r="P3215" s="12">
        <f t="shared" si="934"/>
        <v>0</v>
      </c>
      <c r="Q3215" s="7">
        <f t="shared" si="943"/>
        <v>5237227.1499999994</v>
      </c>
      <c r="R3215" s="44" t="str">
        <f>VLOOKUP(F3215,'Set up'!$A$2:$E$64,5,FALSE)</f>
        <v>Trsf</v>
      </c>
      <c r="S3215" s="1" t="s">
        <v>3607</v>
      </c>
    </row>
    <row r="3216" spans="1:19" ht="15" customHeight="1" x14ac:dyDescent="0.35">
      <c r="A3216" s="4">
        <v>45545</v>
      </c>
      <c r="B3216" s="5">
        <f t="shared" si="940"/>
        <v>9</v>
      </c>
      <c r="C3216" s="5">
        <f t="shared" si="941"/>
        <v>2024</v>
      </c>
      <c r="D3216" s="5" t="s">
        <v>2945</v>
      </c>
      <c r="E3216" s="5" t="str">
        <f>VLOOKUP(F3216,'Set up'!$A$2:$C$64,2,FALSE)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up'!$A$2:$C$64,3,FALSE)</f>
        <v>120</v>
      </c>
      <c r="J3216" s="5">
        <f>VLOOKUP(F3216,'Set up'!$A$2:$D$64,4,FALSE)</f>
        <v>120</v>
      </c>
      <c r="K3216" s="4">
        <f t="shared" si="946"/>
        <v>45665</v>
      </c>
      <c r="L3216" s="5">
        <f t="shared" si="947"/>
        <v>1</v>
      </c>
      <c r="M3216" s="5">
        <f t="shared" si="948"/>
        <v>2025</v>
      </c>
      <c r="N3216" s="12">
        <v>165</v>
      </c>
      <c r="O3216" s="6">
        <f t="shared" si="950"/>
        <v>-165</v>
      </c>
      <c r="P3216" s="12">
        <f t="shared" si="934"/>
        <v>0</v>
      </c>
      <c r="Q3216" s="7">
        <f t="shared" si="943"/>
        <v>5237392.1499999994</v>
      </c>
      <c r="R3216" s="44" t="str">
        <f>VLOOKUP(F3216,'Set up'!$A$2:$E$64,5,FALSE)</f>
        <v>Trsf</v>
      </c>
      <c r="S3216" s="1" t="s">
        <v>3607</v>
      </c>
    </row>
    <row r="3217" spans="1:19" ht="15" customHeight="1" x14ac:dyDescent="0.35">
      <c r="A3217" s="4">
        <v>45545</v>
      </c>
      <c r="B3217" s="5">
        <f t="shared" si="940"/>
        <v>9</v>
      </c>
      <c r="C3217" s="5">
        <f t="shared" si="941"/>
        <v>2024</v>
      </c>
      <c r="D3217" s="5" t="s">
        <v>2945</v>
      </c>
      <c r="E3217" s="5" t="str">
        <f>VLOOKUP(F3217,'Set up'!$A$2:$C$64,2,FALSE)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up'!$A$2:$C$64,3,FALSE)</f>
        <v>120</v>
      </c>
      <c r="J3217" s="5">
        <f>VLOOKUP(F3217,'Set up'!$A$2:$D$64,4,FALSE)</f>
        <v>120</v>
      </c>
      <c r="K3217" s="4">
        <f t="shared" si="946"/>
        <v>45665</v>
      </c>
      <c r="L3217" s="5">
        <f t="shared" si="947"/>
        <v>1</v>
      </c>
      <c r="M3217" s="5">
        <f t="shared" si="948"/>
        <v>2025</v>
      </c>
      <c r="N3217" s="12">
        <v>1190</v>
      </c>
      <c r="O3217" s="6">
        <f t="shared" si="950"/>
        <v>-1190</v>
      </c>
      <c r="P3217" s="12">
        <f t="shared" si="934"/>
        <v>0</v>
      </c>
      <c r="Q3217" s="7">
        <f t="shared" si="943"/>
        <v>5238582.1499999994</v>
      </c>
      <c r="R3217" s="44" t="str">
        <f>VLOOKUP(F3217,'Set up'!$A$2:$E$64,5,FALSE)</f>
        <v>Trsf</v>
      </c>
      <c r="S3217" s="1" t="s">
        <v>3607</v>
      </c>
    </row>
    <row r="3218" spans="1:19" ht="15" customHeight="1" x14ac:dyDescent="0.35">
      <c r="A3218" s="4">
        <v>45546</v>
      </c>
      <c r="B3218" s="5">
        <f t="shared" si="940"/>
        <v>9</v>
      </c>
      <c r="C3218" s="5">
        <f t="shared" si="941"/>
        <v>2024</v>
      </c>
      <c r="D3218" s="5" t="s">
        <v>2946</v>
      </c>
      <c r="E3218" s="5" t="str">
        <f>VLOOKUP(F3218,'Set up'!$A$2:$C$64,2,FALSE)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up'!$A$2:$C$64,3,FALSE)</f>
        <v>Cash</v>
      </c>
      <c r="J3218" s="5">
        <f>VLOOKUP(F3218,'Set up'!$A$2:$D$64,4,FALSE)</f>
        <v>0</v>
      </c>
      <c r="K3218" s="4">
        <f t="shared" si="946"/>
        <v>45546</v>
      </c>
      <c r="L3218" s="5">
        <f t="shared" si="947"/>
        <v>9</v>
      </c>
      <c r="M3218" s="5">
        <f t="shared" si="948"/>
        <v>2024</v>
      </c>
      <c r="N3218" s="12">
        <v>1760</v>
      </c>
      <c r="O3218" s="12"/>
      <c r="P3218" s="12">
        <f t="shared" si="934"/>
        <v>1760</v>
      </c>
      <c r="Q3218" s="7">
        <f t="shared" si="943"/>
        <v>5240342.1499999994</v>
      </c>
      <c r="R3218" s="44" t="str">
        <f>VLOOKUP(F3218,'Set up'!$A$2:$E$64,5,FALSE)</f>
        <v>Trsf</v>
      </c>
    </row>
    <row r="3219" spans="1:19" ht="15" customHeight="1" x14ac:dyDescent="0.35">
      <c r="A3219" s="4">
        <v>45546</v>
      </c>
      <c r="B3219" s="5">
        <f t="shared" si="940"/>
        <v>9</v>
      </c>
      <c r="C3219" s="5">
        <f t="shared" si="941"/>
        <v>2024</v>
      </c>
      <c r="D3219" s="5" t="s">
        <v>2946</v>
      </c>
      <c r="E3219" s="5" t="str">
        <f>VLOOKUP(F3219,'Set up'!$A$2:$C$64,2,FALSE)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up'!$A$2:$C$64,3,FALSE)</f>
        <v>Cash</v>
      </c>
      <c r="J3219" s="5">
        <f>VLOOKUP(F3219,'Set up'!$A$2:$D$64,4,FALSE)</f>
        <v>0</v>
      </c>
      <c r="K3219" s="4">
        <f t="shared" si="946"/>
        <v>45546</v>
      </c>
      <c r="L3219" s="5">
        <f t="shared" si="947"/>
        <v>9</v>
      </c>
      <c r="M3219" s="5">
        <f t="shared" si="948"/>
        <v>2024</v>
      </c>
      <c r="N3219" s="12">
        <v>187.5</v>
      </c>
      <c r="O3219" s="12"/>
      <c r="P3219" s="12">
        <f t="shared" si="934"/>
        <v>187.5</v>
      </c>
      <c r="Q3219" s="7">
        <f t="shared" si="943"/>
        <v>5240529.6499999994</v>
      </c>
      <c r="R3219" s="44" t="str">
        <f>VLOOKUP(F3219,'Set up'!$A$2:$E$64,5,FALSE)</f>
        <v>Trsf</v>
      </c>
    </row>
    <row r="3220" spans="1:19" ht="15" customHeight="1" x14ac:dyDescent="0.35">
      <c r="A3220" s="4">
        <v>45546</v>
      </c>
      <c r="B3220" s="5">
        <f t="shared" si="940"/>
        <v>9</v>
      </c>
      <c r="C3220" s="5">
        <f t="shared" si="941"/>
        <v>2024</v>
      </c>
      <c r="D3220" s="5" t="s">
        <v>2946</v>
      </c>
      <c r="E3220" s="5" t="str">
        <f>VLOOKUP(F3220,'Set up'!$A$2:$C$64,2,FALSE)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up'!$A$2:$C$64,3,FALSE)</f>
        <v>Cash</v>
      </c>
      <c r="J3220" s="5">
        <f>VLOOKUP(F3220,'Set up'!$A$2:$D$64,4,FALSE)</f>
        <v>0</v>
      </c>
      <c r="K3220" s="4">
        <f t="shared" si="946"/>
        <v>45546</v>
      </c>
      <c r="L3220" s="5">
        <f t="shared" si="947"/>
        <v>9</v>
      </c>
      <c r="M3220" s="5">
        <f t="shared" si="948"/>
        <v>2024</v>
      </c>
      <c r="N3220" s="12">
        <v>450</v>
      </c>
      <c r="O3220" s="12"/>
      <c r="P3220" s="12">
        <f t="shared" si="934"/>
        <v>450</v>
      </c>
      <c r="Q3220" s="7">
        <f t="shared" si="943"/>
        <v>5240979.6499999994</v>
      </c>
      <c r="R3220" s="44" t="str">
        <f>VLOOKUP(F3220,'Set up'!$A$2:$E$64,5,FALSE)</f>
        <v>Trsf</v>
      </c>
    </row>
    <row r="3221" spans="1:19" ht="15" customHeight="1" x14ac:dyDescent="0.35">
      <c r="A3221" s="4">
        <v>45549</v>
      </c>
      <c r="B3221" s="5">
        <f t="shared" si="940"/>
        <v>9</v>
      </c>
      <c r="C3221" s="5">
        <f t="shared" si="941"/>
        <v>2024</v>
      </c>
      <c r="D3221" s="5" t="s">
        <v>2947</v>
      </c>
      <c r="E3221" s="5" t="str">
        <f>VLOOKUP(F3221,'Set up'!$A$2:$C$64,2,FALSE)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up'!$A$2:$C$64,3,FALSE)</f>
        <v>Cash</v>
      </c>
      <c r="J3221" s="5">
        <f>VLOOKUP(F3221,'Set up'!$A$2:$D$64,4,FALSE)</f>
        <v>0</v>
      </c>
      <c r="K3221" s="4">
        <f t="shared" si="946"/>
        <v>45549</v>
      </c>
      <c r="L3221" s="5">
        <f t="shared" si="947"/>
        <v>9</v>
      </c>
      <c r="M3221" s="5">
        <f t="shared" si="948"/>
        <v>2024</v>
      </c>
      <c r="N3221" s="12">
        <v>312.5</v>
      </c>
      <c r="O3221" s="6">
        <f t="shared" ref="O3221:O3235" si="951">-N3221</f>
        <v>-312.5</v>
      </c>
      <c r="P3221" s="12">
        <f t="shared" ref="P3221:P3284" si="952">SUM(N3221+O3221)</f>
        <v>0</v>
      </c>
      <c r="Q3221" s="7">
        <f t="shared" si="943"/>
        <v>5241292.1499999994</v>
      </c>
      <c r="R3221" s="44" t="str">
        <f>VLOOKUP(F3221,'Set up'!$A$2:$E$64,5,FALSE)</f>
        <v>Trsf</v>
      </c>
      <c r="S3221" s="1" t="s">
        <v>3409</v>
      </c>
    </row>
    <row r="3222" spans="1:19" ht="15" customHeight="1" x14ac:dyDescent="0.35">
      <c r="A3222" s="4">
        <v>45549</v>
      </c>
      <c r="B3222" s="5">
        <f t="shared" si="940"/>
        <v>9</v>
      </c>
      <c r="C3222" s="5">
        <f t="shared" si="941"/>
        <v>2024</v>
      </c>
      <c r="D3222" s="5" t="s">
        <v>2948</v>
      </c>
      <c r="E3222" s="5" t="str">
        <f>VLOOKUP(F3222,'Set up'!$A$2:$C$64,2,FALSE)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up'!$A$2:$C$64,3,FALSE)</f>
        <v>Cash</v>
      </c>
      <c r="J3222" s="5">
        <f>VLOOKUP(F3222,'Set up'!$A$2:$D$64,4,FALSE)</f>
        <v>0</v>
      </c>
      <c r="K3222" s="4">
        <f t="shared" si="946"/>
        <v>45549</v>
      </c>
      <c r="L3222" s="5">
        <f t="shared" si="947"/>
        <v>9</v>
      </c>
      <c r="M3222" s="5">
        <f t="shared" si="948"/>
        <v>2024</v>
      </c>
      <c r="N3222" s="12">
        <v>8140</v>
      </c>
      <c r="O3222" s="6">
        <f t="shared" si="951"/>
        <v>-8140</v>
      </c>
      <c r="P3222" s="12">
        <f t="shared" si="952"/>
        <v>0</v>
      </c>
      <c r="Q3222" s="7">
        <f t="shared" si="943"/>
        <v>5249432.1499999994</v>
      </c>
      <c r="R3222" s="44" t="str">
        <f>VLOOKUP(F3222,'Set up'!$A$2:$E$64,5,FALSE)</f>
        <v>Trsf</v>
      </c>
      <c r="S3222" s="1" t="s">
        <v>3410</v>
      </c>
    </row>
    <row r="3223" spans="1:19" ht="15" customHeight="1" x14ac:dyDescent="0.35">
      <c r="A3223" s="4">
        <v>45549</v>
      </c>
      <c r="B3223" s="5">
        <f t="shared" si="940"/>
        <v>9</v>
      </c>
      <c r="C3223" s="5">
        <f t="shared" si="941"/>
        <v>2024</v>
      </c>
      <c r="D3223" s="5" t="s">
        <v>2948</v>
      </c>
      <c r="E3223" s="5" t="str">
        <f>VLOOKUP(F3223,'Set up'!$A$2:$C$64,2,FALSE)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up'!$A$2:$C$64,3,FALSE)</f>
        <v>Cash</v>
      </c>
      <c r="J3223" s="5">
        <f>VLOOKUP(F3223,'Set up'!$A$2:$D$64,4,FALSE)</f>
        <v>0</v>
      </c>
      <c r="K3223" s="4">
        <f t="shared" si="946"/>
        <v>45549</v>
      </c>
      <c r="L3223" s="5">
        <f t="shared" si="947"/>
        <v>9</v>
      </c>
      <c r="M3223" s="5">
        <f t="shared" si="948"/>
        <v>2024</v>
      </c>
      <c r="N3223" s="12">
        <v>2124</v>
      </c>
      <c r="O3223" s="6">
        <f t="shared" si="951"/>
        <v>-2124</v>
      </c>
      <c r="P3223" s="12">
        <f t="shared" si="952"/>
        <v>0</v>
      </c>
      <c r="Q3223" s="7">
        <f t="shared" si="943"/>
        <v>5251556.1499999994</v>
      </c>
      <c r="R3223" s="44" t="str">
        <f>VLOOKUP(F3223,'Set up'!$A$2:$E$64,5,FALSE)</f>
        <v>Trsf</v>
      </c>
      <c r="S3223" s="1" t="s">
        <v>3411</v>
      </c>
    </row>
    <row r="3224" spans="1:19" ht="15" customHeight="1" x14ac:dyDescent="0.35">
      <c r="A3224" s="4">
        <v>45549</v>
      </c>
      <c r="B3224" s="5">
        <f t="shared" si="940"/>
        <v>9</v>
      </c>
      <c r="C3224" s="5">
        <f t="shared" si="941"/>
        <v>2024</v>
      </c>
      <c r="D3224" s="5" t="s">
        <v>2948</v>
      </c>
      <c r="E3224" s="5" t="str">
        <f>VLOOKUP(F3224,'Set up'!$A$2:$C$64,2,FALSE)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up'!$A$2:$C$64,3,FALSE)</f>
        <v>Cash</v>
      </c>
      <c r="J3224" s="5">
        <f>VLOOKUP(F3224,'Set up'!$A$2:$D$64,4,FALSE)</f>
        <v>0</v>
      </c>
      <c r="K3224" s="4">
        <f t="shared" si="946"/>
        <v>45549</v>
      </c>
      <c r="L3224" s="5">
        <f t="shared" si="947"/>
        <v>9</v>
      </c>
      <c r="M3224" s="5">
        <f t="shared" si="948"/>
        <v>2024</v>
      </c>
      <c r="N3224" s="12">
        <v>954</v>
      </c>
      <c r="O3224" s="6">
        <f t="shared" si="951"/>
        <v>-954</v>
      </c>
      <c r="P3224" s="12">
        <f t="shared" si="952"/>
        <v>0</v>
      </c>
      <c r="Q3224" s="7">
        <f t="shared" si="943"/>
        <v>5252510.1499999994</v>
      </c>
      <c r="R3224" s="44" t="str">
        <f>VLOOKUP(F3224,'Set up'!$A$2:$E$64,5,FALSE)</f>
        <v>Trsf</v>
      </c>
      <c r="S3224" s="1" t="s">
        <v>3412</v>
      </c>
    </row>
    <row r="3225" spans="1:19" ht="15" customHeight="1" x14ac:dyDescent="0.35">
      <c r="A3225" s="4">
        <v>45549</v>
      </c>
      <c r="B3225" s="5">
        <f t="shared" si="940"/>
        <v>9</v>
      </c>
      <c r="C3225" s="5">
        <f t="shared" si="941"/>
        <v>2024</v>
      </c>
      <c r="D3225" s="5" t="s">
        <v>2948</v>
      </c>
      <c r="E3225" s="5" t="str">
        <f>VLOOKUP(F3225,'Set up'!$A$2:$C$64,2,FALSE)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up'!$A$2:$C$64,3,FALSE)</f>
        <v>Cash</v>
      </c>
      <c r="J3225" s="5">
        <f>VLOOKUP(F3225,'Set up'!$A$2:$D$64,4,FALSE)</f>
        <v>0</v>
      </c>
      <c r="K3225" s="4">
        <f t="shared" si="946"/>
        <v>45549</v>
      </c>
      <c r="L3225" s="5">
        <f t="shared" si="947"/>
        <v>9</v>
      </c>
      <c r="M3225" s="5">
        <f t="shared" si="948"/>
        <v>2024</v>
      </c>
      <c r="N3225" s="12">
        <v>1000</v>
      </c>
      <c r="O3225" s="6">
        <f t="shared" si="951"/>
        <v>-1000</v>
      </c>
      <c r="P3225" s="12">
        <f t="shared" si="952"/>
        <v>0</v>
      </c>
      <c r="Q3225" s="7">
        <f t="shared" si="943"/>
        <v>5253510.1499999994</v>
      </c>
      <c r="R3225" s="44" t="str">
        <f>VLOOKUP(F3225,'Set up'!$A$2:$E$64,5,FALSE)</f>
        <v>Trsf</v>
      </c>
      <c r="S3225" s="1" t="s">
        <v>3407</v>
      </c>
    </row>
    <row r="3226" spans="1:19" ht="15" customHeight="1" x14ac:dyDescent="0.35">
      <c r="A3226" s="4">
        <v>45556</v>
      </c>
      <c r="B3226" s="5">
        <f t="shared" si="940"/>
        <v>9</v>
      </c>
      <c r="C3226" s="5">
        <f t="shared" si="941"/>
        <v>2024</v>
      </c>
      <c r="D3226" s="5" t="s">
        <v>2949</v>
      </c>
      <c r="E3226" s="5" t="str">
        <f>VLOOKUP(F3226,'Set up'!$A$2:$C$64,2,FALSE)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up'!$A$2:$C$64,3,FALSE)</f>
        <v>Cash</v>
      </c>
      <c r="J3226" s="5">
        <f>VLOOKUP(F3226,'Set up'!$A$2:$D$64,4,FALSE)</f>
        <v>0</v>
      </c>
      <c r="K3226" s="4">
        <f t="shared" si="946"/>
        <v>45556</v>
      </c>
      <c r="L3226" s="5">
        <f t="shared" si="947"/>
        <v>9</v>
      </c>
      <c r="M3226" s="5">
        <f t="shared" si="948"/>
        <v>2024</v>
      </c>
      <c r="N3226" s="12">
        <v>187.5</v>
      </c>
      <c r="O3226" s="6">
        <f t="shared" si="951"/>
        <v>-187.5</v>
      </c>
      <c r="P3226" s="12">
        <f t="shared" si="952"/>
        <v>0</v>
      </c>
      <c r="Q3226" s="7">
        <f t="shared" si="943"/>
        <v>5253697.6499999994</v>
      </c>
      <c r="R3226" s="44" t="str">
        <f>VLOOKUP(F3226,'Set up'!$A$2:$E$64,5,FALSE)</f>
        <v>Trsf</v>
      </c>
      <c r="S3226" s="1" t="s">
        <v>3413</v>
      </c>
    </row>
    <row r="3227" spans="1:19" ht="15" customHeight="1" x14ac:dyDescent="0.35">
      <c r="A3227" s="4">
        <v>45556</v>
      </c>
      <c r="B3227" s="5">
        <f t="shared" si="940"/>
        <v>9</v>
      </c>
      <c r="C3227" s="5">
        <f t="shared" si="941"/>
        <v>2024</v>
      </c>
      <c r="D3227" s="5" t="s">
        <v>2950</v>
      </c>
      <c r="E3227" s="5" t="str">
        <f>VLOOKUP(F3227,'Set up'!$A$2:$C$64,2,FALSE)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up'!$A$2:$C$64,3,FALSE)</f>
        <v>Cash</v>
      </c>
      <c r="J3227" s="5">
        <f>VLOOKUP(F3227,'Set up'!$A$2:$D$64,4,FALSE)</f>
        <v>0</v>
      </c>
      <c r="K3227" s="4">
        <f t="shared" si="946"/>
        <v>45556</v>
      </c>
      <c r="L3227" s="5">
        <f t="shared" si="947"/>
        <v>9</v>
      </c>
      <c r="M3227" s="5">
        <f t="shared" si="948"/>
        <v>2024</v>
      </c>
      <c r="N3227" s="12">
        <v>1642.5</v>
      </c>
      <c r="O3227" s="6">
        <f t="shared" si="951"/>
        <v>-1642.5</v>
      </c>
      <c r="P3227" s="12">
        <f t="shared" si="952"/>
        <v>0</v>
      </c>
      <c r="Q3227" s="7">
        <f t="shared" si="943"/>
        <v>5255340.1499999994</v>
      </c>
      <c r="R3227" s="44" t="str">
        <f>VLOOKUP(F3227,'Set up'!$A$2:$E$64,5,FALSE)</f>
        <v>Trsf</v>
      </c>
      <c r="S3227" s="1" t="s">
        <v>3414</v>
      </c>
    </row>
    <row r="3228" spans="1:19" ht="15" customHeight="1" x14ac:dyDescent="0.35">
      <c r="A3228" s="4">
        <v>45556</v>
      </c>
      <c r="B3228" s="5">
        <f t="shared" si="940"/>
        <v>9</v>
      </c>
      <c r="C3228" s="5">
        <f t="shared" si="941"/>
        <v>2024</v>
      </c>
      <c r="D3228" s="5" t="s">
        <v>2950</v>
      </c>
      <c r="E3228" s="5" t="str">
        <f>VLOOKUP(F3228,'Set up'!$A$2:$C$64,2,FALSE)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up'!$A$2:$C$64,3,FALSE)</f>
        <v>Cash</v>
      </c>
      <c r="J3228" s="5">
        <f>VLOOKUP(F3228,'Set up'!$A$2:$D$64,4,FALSE)</f>
        <v>0</v>
      </c>
      <c r="K3228" s="4">
        <f t="shared" si="946"/>
        <v>45556</v>
      </c>
      <c r="L3228" s="5">
        <f t="shared" si="947"/>
        <v>9</v>
      </c>
      <c r="M3228" s="5">
        <f t="shared" si="948"/>
        <v>2024</v>
      </c>
      <c r="N3228" s="12">
        <v>3256</v>
      </c>
      <c r="O3228" s="6">
        <f t="shared" si="951"/>
        <v>-3256</v>
      </c>
      <c r="P3228" s="12">
        <f t="shared" si="952"/>
        <v>0</v>
      </c>
      <c r="Q3228" s="7">
        <f t="shared" si="943"/>
        <v>5258596.1499999994</v>
      </c>
      <c r="R3228" s="44" t="str">
        <f>VLOOKUP(F3228,'Set up'!$A$2:$E$64,5,FALSE)</f>
        <v>Trsf</v>
      </c>
      <c r="S3228" s="1" t="s">
        <v>3415</v>
      </c>
    </row>
    <row r="3229" spans="1:19" ht="15" customHeight="1" x14ac:dyDescent="0.35">
      <c r="A3229" s="4">
        <v>45556</v>
      </c>
      <c r="B3229" s="5">
        <f t="shared" si="940"/>
        <v>9</v>
      </c>
      <c r="C3229" s="5">
        <f t="shared" si="941"/>
        <v>2024</v>
      </c>
      <c r="D3229" s="5" t="s">
        <v>2950</v>
      </c>
      <c r="E3229" s="5" t="str">
        <f>VLOOKUP(F3229,'Set up'!$A$2:$C$64,2,FALSE)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up'!$A$2:$C$64,3,FALSE)</f>
        <v>Cash</v>
      </c>
      <c r="J3229" s="5">
        <f>VLOOKUP(F3229,'Set up'!$A$2:$D$64,4,FALSE)</f>
        <v>0</v>
      </c>
      <c r="K3229" s="4">
        <f t="shared" si="946"/>
        <v>45556</v>
      </c>
      <c r="L3229" s="5">
        <f t="shared" si="947"/>
        <v>9</v>
      </c>
      <c r="M3229" s="5">
        <f t="shared" si="948"/>
        <v>2024</v>
      </c>
      <c r="N3229" s="12">
        <v>1062</v>
      </c>
      <c r="O3229" s="6">
        <f t="shared" si="951"/>
        <v>-1062</v>
      </c>
      <c r="P3229" s="12">
        <f t="shared" si="952"/>
        <v>0</v>
      </c>
      <c r="Q3229" s="7">
        <f t="shared" si="943"/>
        <v>5259658.1499999994</v>
      </c>
      <c r="R3229" s="44" t="str">
        <f>VLOOKUP(F3229,'Set up'!$A$2:$E$64,5,FALSE)</f>
        <v>Trsf</v>
      </c>
      <c r="S3229" s="1" t="s">
        <v>3416</v>
      </c>
    </row>
    <row r="3230" spans="1:19" ht="15" customHeight="1" x14ac:dyDescent="0.35">
      <c r="A3230" s="4">
        <v>45556</v>
      </c>
      <c r="B3230" s="5">
        <f t="shared" si="940"/>
        <v>9</v>
      </c>
      <c r="C3230" s="5">
        <f t="shared" si="941"/>
        <v>2024</v>
      </c>
      <c r="D3230" s="5" t="s">
        <v>2950</v>
      </c>
      <c r="E3230" s="5" t="str">
        <f>VLOOKUP(F3230,'Set up'!$A$2:$C$64,2,FALSE)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up'!$A$2:$C$64,3,FALSE)</f>
        <v>Cash</v>
      </c>
      <c r="J3230" s="5">
        <f>VLOOKUP(F3230,'Set up'!$A$2:$D$64,4,FALSE)</f>
        <v>0</v>
      </c>
      <c r="K3230" s="4">
        <f t="shared" si="946"/>
        <v>45556</v>
      </c>
      <c r="L3230" s="5">
        <f t="shared" si="947"/>
        <v>9</v>
      </c>
      <c r="M3230" s="5">
        <f t="shared" si="948"/>
        <v>2024</v>
      </c>
      <c r="N3230" s="12">
        <v>238.5</v>
      </c>
      <c r="O3230" s="6">
        <f t="shared" si="951"/>
        <v>-238.5</v>
      </c>
      <c r="P3230" s="12">
        <f t="shared" si="952"/>
        <v>0</v>
      </c>
      <c r="Q3230" s="7">
        <f t="shared" si="943"/>
        <v>5259896.6499999994</v>
      </c>
      <c r="R3230" s="44" t="str">
        <f>VLOOKUP(F3230,'Set up'!$A$2:$E$64,5,FALSE)</f>
        <v>Trsf</v>
      </c>
      <c r="S3230" s="1" t="s">
        <v>3417</v>
      </c>
    </row>
    <row r="3231" spans="1:19" ht="15" customHeight="1" x14ac:dyDescent="0.35">
      <c r="A3231" s="4">
        <v>45556</v>
      </c>
      <c r="B3231" s="5">
        <f t="shared" si="940"/>
        <v>9</v>
      </c>
      <c r="C3231" s="5">
        <f t="shared" si="941"/>
        <v>2024</v>
      </c>
      <c r="D3231" s="5" t="s">
        <v>2950</v>
      </c>
      <c r="E3231" s="5" t="str">
        <f>VLOOKUP(F3231,'Set up'!$A$2:$C$64,2,FALSE)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up'!$A$2:$C$64,3,FALSE)</f>
        <v>Cash</v>
      </c>
      <c r="J3231" s="5">
        <f>VLOOKUP(F3231,'Set up'!$A$2:$D$64,4,FALSE)</f>
        <v>0</v>
      </c>
      <c r="K3231" s="4">
        <f t="shared" si="946"/>
        <v>45556</v>
      </c>
      <c r="L3231" s="5">
        <f t="shared" si="947"/>
        <v>9</v>
      </c>
      <c r="M3231" s="5">
        <f t="shared" si="948"/>
        <v>2024</v>
      </c>
      <c r="N3231" s="12">
        <v>380</v>
      </c>
      <c r="O3231" s="6">
        <f t="shared" si="951"/>
        <v>-380</v>
      </c>
      <c r="P3231" s="12">
        <f t="shared" si="952"/>
        <v>0</v>
      </c>
      <c r="Q3231" s="7">
        <f t="shared" si="943"/>
        <v>5260276.6499999994</v>
      </c>
      <c r="R3231" s="44" t="str">
        <f>VLOOKUP(F3231,'Set up'!$A$2:$E$64,5,FALSE)</f>
        <v>Trsf</v>
      </c>
      <c r="S3231" s="1" t="s">
        <v>3408</v>
      </c>
    </row>
    <row r="3232" spans="1:19" ht="15" customHeight="1" x14ac:dyDescent="0.35">
      <c r="A3232" s="4">
        <v>45558</v>
      </c>
      <c r="B3232" s="5">
        <f t="shared" si="940"/>
        <v>9</v>
      </c>
      <c r="C3232" s="5">
        <f t="shared" si="941"/>
        <v>2024</v>
      </c>
      <c r="D3232" s="5" t="s">
        <v>2952</v>
      </c>
      <c r="E3232" s="5" t="str">
        <f>VLOOKUP(F3232,'Set up'!$A$2:$C$64,2,FALSE)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up'!$A$2:$C$64,3,FALSE)</f>
        <v>Cash</v>
      </c>
      <c r="J3232" s="5">
        <f>VLOOKUP(F3232,'Set up'!$A$2:$D$64,4,FALSE)</f>
        <v>0</v>
      </c>
      <c r="K3232" s="4">
        <f t="shared" si="946"/>
        <v>45558</v>
      </c>
      <c r="L3232" s="5">
        <f t="shared" si="947"/>
        <v>9</v>
      </c>
      <c r="M3232" s="5">
        <f t="shared" si="948"/>
        <v>2024</v>
      </c>
      <c r="N3232" s="12">
        <v>250</v>
      </c>
      <c r="O3232" s="6">
        <f t="shared" si="951"/>
        <v>-250</v>
      </c>
      <c r="P3232" s="12">
        <f t="shared" si="952"/>
        <v>0</v>
      </c>
      <c r="Q3232" s="7">
        <f t="shared" si="943"/>
        <v>5260526.6499999994</v>
      </c>
      <c r="R3232" s="44" t="str">
        <f>VLOOKUP(F3232,'Set up'!$A$2:$E$64,5,FALSE)</f>
        <v>Trsf</v>
      </c>
      <c r="S3232" s="1" t="s">
        <v>3418</v>
      </c>
    </row>
    <row r="3233" spans="1:21" ht="15" customHeight="1" x14ac:dyDescent="0.35">
      <c r="A3233" s="4">
        <v>45558</v>
      </c>
      <c r="B3233" s="5">
        <f t="shared" si="940"/>
        <v>9</v>
      </c>
      <c r="C3233" s="5">
        <f t="shared" si="941"/>
        <v>2024</v>
      </c>
      <c r="D3233" s="5" t="s">
        <v>2953</v>
      </c>
      <c r="E3233" s="5" t="str">
        <f>VLOOKUP(F3233,'Set up'!$A$2:$C$64,2,FALSE)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up'!$A$2:$C$64,3,FALSE)</f>
        <v>Cash</v>
      </c>
      <c r="J3233" s="5">
        <f>VLOOKUP(F3233,'Set up'!$A$2:$D$64,4,FALSE)</f>
        <v>0</v>
      </c>
      <c r="K3233" s="4">
        <f t="shared" si="946"/>
        <v>45558</v>
      </c>
      <c r="L3233" s="5">
        <f t="shared" si="947"/>
        <v>9</v>
      </c>
      <c r="M3233" s="5">
        <f t="shared" si="948"/>
        <v>2024</v>
      </c>
      <c r="N3233" s="12">
        <v>6512</v>
      </c>
      <c r="O3233" s="6">
        <f t="shared" si="951"/>
        <v>-6512</v>
      </c>
      <c r="P3233" s="12">
        <f t="shared" si="952"/>
        <v>0</v>
      </c>
      <c r="Q3233" s="7">
        <f t="shared" si="943"/>
        <v>5267038.6499999994</v>
      </c>
      <c r="R3233" s="44" t="str">
        <f>VLOOKUP(F3233,'Set up'!$A$2:$E$64,5,FALSE)</f>
        <v>Trsf</v>
      </c>
      <c r="S3233" s="1" t="s">
        <v>3419</v>
      </c>
    </row>
    <row r="3234" spans="1:21" ht="15" customHeight="1" x14ac:dyDescent="0.35">
      <c r="A3234" s="4">
        <v>45558</v>
      </c>
      <c r="B3234" s="5">
        <f t="shared" si="940"/>
        <v>9</v>
      </c>
      <c r="C3234" s="5">
        <f t="shared" si="941"/>
        <v>2024</v>
      </c>
      <c r="D3234" s="5" t="s">
        <v>2953</v>
      </c>
      <c r="E3234" s="5" t="str">
        <f>VLOOKUP(F3234,'Set up'!$A$2:$C$64,2,FALSE)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up'!$A$2:$C$64,3,FALSE)</f>
        <v>Cash</v>
      </c>
      <c r="J3234" s="5">
        <f>VLOOKUP(F3234,'Set up'!$A$2:$D$64,4,FALSE)</f>
        <v>0</v>
      </c>
      <c r="K3234" s="4">
        <f t="shared" si="946"/>
        <v>45558</v>
      </c>
      <c r="L3234" s="5">
        <f t="shared" si="947"/>
        <v>9</v>
      </c>
      <c r="M3234" s="5">
        <f t="shared" si="948"/>
        <v>2024</v>
      </c>
      <c r="N3234" s="12">
        <v>2124</v>
      </c>
      <c r="O3234" s="6">
        <f t="shared" si="951"/>
        <v>-2124</v>
      </c>
      <c r="P3234" s="12">
        <f t="shared" si="952"/>
        <v>0</v>
      </c>
      <c r="Q3234" s="7">
        <f t="shared" si="943"/>
        <v>5269162.6499999994</v>
      </c>
      <c r="R3234" s="44" t="str">
        <f>VLOOKUP(F3234,'Set up'!$A$2:$E$64,5,FALSE)</f>
        <v>Trsf</v>
      </c>
      <c r="S3234" s="1" t="s">
        <v>3411</v>
      </c>
    </row>
    <row r="3235" spans="1:21" ht="15" customHeight="1" x14ac:dyDescent="0.35">
      <c r="A3235" s="4">
        <v>45558</v>
      </c>
      <c r="B3235" s="5">
        <f t="shared" si="940"/>
        <v>9</v>
      </c>
      <c r="C3235" s="5">
        <f t="shared" si="941"/>
        <v>2024</v>
      </c>
      <c r="D3235" s="5" t="s">
        <v>2953</v>
      </c>
      <c r="E3235" s="5" t="str">
        <f>VLOOKUP(F3235,'Set up'!$A$2:$C$64,2,FALSE)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up'!$A$2:$C$64,3,FALSE)</f>
        <v>Cash</v>
      </c>
      <c r="J3235" s="5">
        <f>VLOOKUP(F3235,'Set up'!$A$2:$D$64,4,FALSE)</f>
        <v>0</v>
      </c>
      <c r="K3235" s="4">
        <f t="shared" si="946"/>
        <v>45558</v>
      </c>
      <c r="L3235" s="5">
        <f t="shared" si="947"/>
        <v>9</v>
      </c>
      <c r="M3235" s="5">
        <f t="shared" si="948"/>
        <v>2024</v>
      </c>
      <c r="N3235" s="12">
        <v>1431</v>
      </c>
      <c r="O3235" s="6">
        <f t="shared" si="951"/>
        <v>-1431</v>
      </c>
      <c r="P3235" s="12">
        <f t="shared" si="952"/>
        <v>0</v>
      </c>
      <c r="Q3235" s="7">
        <f t="shared" si="943"/>
        <v>5270593.6499999994</v>
      </c>
      <c r="R3235" s="44" t="str">
        <f>VLOOKUP(F3235,'Set up'!$A$2:$E$64,5,FALSE)</f>
        <v>Trsf</v>
      </c>
      <c r="S3235" s="1" t="s">
        <v>3420</v>
      </c>
    </row>
    <row r="3236" spans="1:21" ht="15" customHeight="1" x14ac:dyDescent="0.35">
      <c r="A3236" s="4">
        <v>45558</v>
      </c>
      <c r="B3236" s="5">
        <f t="shared" si="940"/>
        <v>9</v>
      </c>
      <c r="C3236" s="5">
        <f t="shared" si="941"/>
        <v>2024</v>
      </c>
      <c r="D3236" s="5" t="s">
        <v>2953</v>
      </c>
      <c r="E3236" s="5" t="str">
        <f>VLOOKUP(F3236,'Set up'!$A$2:$C$64,2,FALSE)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up'!$A$2:$C$64,3,FALSE)</f>
        <v>Cash</v>
      </c>
      <c r="J3236" s="5">
        <f>VLOOKUP(F3236,'Set up'!$A$2:$D$64,4,FALSE)</f>
        <v>0</v>
      </c>
      <c r="K3236" s="4">
        <f t="shared" si="946"/>
        <v>45558</v>
      </c>
      <c r="L3236" s="5">
        <f t="shared" si="947"/>
        <v>9</v>
      </c>
      <c r="M3236" s="5">
        <f t="shared" si="948"/>
        <v>2024</v>
      </c>
      <c r="N3236" s="12">
        <v>975</v>
      </c>
      <c r="O3236" s="12">
        <f>-957.6-17.4</f>
        <v>-975</v>
      </c>
      <c r="P3236" s="12">
        <f t="shared" si="952"/>
        <v>0</v>
      </c>
      <c r="Q3236" s="7">
        <f t="shared" si="943"/>
        <v>5271568.6499999994</v>
      </c>
      <c r="R3236" s="44" t="str">
        <f>VLOOKUP(F3236,'Set up'!$A$2:$E$64,5,FALSE)</f>
        <v>Trsf</v>
      </c>
      <c r="S3236" s="1" t="s">
        <v>3481</v>
      </c>
    </row>
    <row r="3237" spans="1:21" ht="15" customHeight="1" x14ac:dyDescent="0.35">
      <c r="A3237" s="4">
        <v>45560</v>
      </c>
      <c r="B3237" s="5">
        <f t="shared" si="940"/>
        <v>9</v>
      </c>
      <c r="C3237" s="5">
        <f t="shared" si="941"/>
        <v>2024</v>
      </c>
      <c r="D3237" s="5" t="s">
        <v>2954</v>
      </c>
      <c r="E3237" s="5" t="str">
        <f>VLOOKUP(F3237,'Set up'!$A$2:$C$64,2,FALSE)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up'!$A$2:$C$64,3,FALSE)</f>
        <v>Cash</v>
      </c>
      <c r="J3237" s="5">
        <f>VLOOKUP(F3237,'Set up'!$A$2:$D$64,4,FALSE)</f>
        <v>0</v>
      </c>
      <c r="K3237" s="4">
        <f t="shared" si="946"/>
        <v>45560</v>
      </c>
      <c r="L3237" s="5">
        <f t="shared" si="947"/>
        <v>9</v>
      </c>
      <c r="M3237" s="5">
        <f t="shared" si="948"/>
        <v>2024</v>
      </c>
      <c r="N3237" s="12">
        <v>420</v>
      </c>
      <c r="O3237" s="6">
        <f t="shared" ref="O3237" si="953">-N3237</f>
        <v>-420</v>
      </c>
      <c r="P3237" s="12">
        <f t="shared" si="952"/>
        <v>0</v>
      </c>
      <c r="Q3237" s="7">
        <f t="shared" si="943"/>
        <v>5271988.6499999994</v>
      </c>
      <c r="R3237" s="44" t="str">
        <f>VLOOKUP(F3237,'Set up'!$A$2:$E$64,5,FALSE)</f>
        <v>Cash</v>
      </c>
      <c r="S3237" s="1" t="s">
        <v>2966</v>
      </c>
    </row>
    <row r="3238" spans="1:21" ht="15" customHeight="1" x14ac:dyDescent="0.35">
      <c r="A3238" s="4">
        <v>45561</v>
      </c>
      <c r="B3238" s="5">
        <f t="shared" si="940"/>
        <v>9</v>
      </c>
      <c r="C3238" s="5">
        <f t="shared" si="941"/>
        <v>2024</v>
      </c>
      <c r="D3238" s="5" t="s">
        <v>2955</v>
      </c>
      <c r="E3238" s="5" t="str">
        <f>VLOOKUP(F3238,'Set up'!$A$2:$C$64,2,FALSE)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up'!$A$2:$C$64,3,FALSE)</f>
        <v>Cash</v>
      </c>
      <c r="J3238" s="5">
        <f>VLOOKUP(F3238,'Set up'!$A$2:$D$64,4,FALSE)</f>
        <v>0</v>
      </c>
      <c r="K3238" s="4">
        <f t="shared" si="946"/>
        <v>45561</v>
      </c>
      <c r="L3238" s="5">
        <f t="shared" si="947"/>
        <v>9</v>
      </c>
      <c r="M3238" s="5">
        <f t="shared" si="948"/>
        <v>2024</v>
      </c>
      <c r="N3238" s="98">
        <v>1760</v>
      </c>
      <c r="O3238" s="12"/>
      <c r="P3238" s="12">
        <f t="shared" si="952"/>
        <v>1760</v>
      </c>
      <c r="Q3238" s="7">
        <f t="shared" si="943"/>
        <v>5273748.6499999994</v>
      </c>
      <c r="R3238" s="44" t="str">
        <f>VLOOKUP(F3238,'Set up'!$A$2:$E$64,5,FALSE)</f>
        <v>Trsf</v>
      </c>
    </row>
    <row r="3239" spans="1:21" ht="15" customHeight="1" x14ac:dyDescent="0.35">
      <c r="A3239" s="4">
        <v>45561</v>
      </c>
      <c r="B3239" s="5">
        <f t="shared" si="940"/>
        <v>9</v>
      </c>
      <c r="C3239" s="5">
        <f t="shared" si="941"/>
        <v>2024</v>
      </c>
      <c r="D3239" s="5" t="s">
        <v>2955</v>
      </c>
      <c r="E3239" s="5" t="str">
        <f>VLOOKUP(F3239,'Set up'!$A$2:$C$64,2,FALSE)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up'!$A$2:$C$64,3,FALSE)</f>
        <v>Cash</v>
      </c>
      <c r="J3239" s="5">
        <f>VLOOKUP(F3239,'Set up'!$A$2:$D$64,4,FALSE)</f>
        <v>0</v>
      </c>
      <c r="K3239" s="4">
        <f t="shared" si="946"/>
        <v>45561</v>
      </c>
      <c r="L3239" s="5">
        <f t="shared" si="947"/>
        <v>9</v>
      </c>
      <c r="M3239" s="5">
        <f t="shared" si="948"/>
        <v>2024</v>
      </c>
      <c r="N3239" s="98">
        <v>405</v>
      </c>
      <c r="O3239" s="12"/>
      <c r="P3239" s="12">
        <f t="shared" si="952"/>
        <v>405</v>
      </c>
      <c r="Q3239" s="7">
        <f t="shared" si="943"/>
        <v>5274153.6499999994</v>
      </c>
      <c r="R3239" s="44" t="str">
        <f>VLOOKUP(F3239,'Set up'!$A$2:$E$64,5,FALSE)</f>
        <v>Trsf</v>
      </c>
    </row>
    <row r="3240" spans="1:21" ht="15" customHeight="1" x14ac:dyDescent="0.35">
      <c r="A3240" s="4">
        <v>45561</v>
      </c>
      <c r="B3240" s="5">
        <f t="shared" si="940"/>
        <v>9</v>
      </c>
      <c r="C3240" s="5">
        <f t="shared" si="941"/>
        <v>2024</v>
      </c>
      <c r="D3240" s="5" t="s">
        <v>2955</v>
      </c>
      <c r="E3240" s="5" t="str">
        <f>VLOOKUP(F3240,'Set up'!$A$2:$C$64,2,FALSE)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up'!$A$2:$C$64,3,FALSE)</f>
        <v>Cash</v>
      </c>
      <c r="J3240" s="5">
        <f>VLOOKUP(F3240,'Set up'!$A$2:$D$64,4,FALSE)</f>
        <v>0</v>
      </c>
      <c r="K3240" s="4">
        <f t="shared" si="946"/>
        <v>45561</v>
      </c>
      <c r="L3240" s="5">
        <f t="shared" si="947"/>
        <v>9</v>
      </c>
      <c r="M3240" s="5">
        <f t="shared" si="948"/>
        <v>2024</v>
      </c>
      <c r="N3240" s="98">
        <v>110</v>
      </c>
      <c r="O3240" s="12"/>
      <c r="P3240" s="12">
        <f t="shared" si="952"/>
        <v>110</v>
      </c>
      <c r="Q3240" s="7">
        <f t="shared" si="943"/>
        <v>5274263.6499999994</v>
      </c>
      <c r="R3240" s="44" t="str">
        <f>VLOOKUP(F3240,'Set up'!$A$2:$E$64,5,FALSE)</f>
        <v>Trsf</v>
      </c>
    </row>
    <row r="3241" spans="1:21" ht="15" customHeight="1" x14ac:dyDescent="0.35">
      <c r="A3241" s="4">
        <v>45561</v>
      </c>
      <c r="B3241" s="5">
        <f t="shared" si="940"/>
        <v>9</v>
      </c>
      <c r="C3241" s="5">
        <f t="shared" si="941"/>
        <v>2024</v>
      </c>
      <c r="D3241" s="5" t="s">
        <v>2955</v>
      </c>
      <c r="E3241" s="5" t="str">
        <f>VLOOKUP(F3241,'Set up'!$A$2:$C$64,2,FALSE)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up'!$A$2:$C$64,3,FALSE)</f>
        <v>Cash</v>
      </c>
      <c r="J3241" s="5">
        <f>VLOOKUP(F3241,'Set up'!$A$2:$D$64,4,FALSE)</f>
        <v>0</v>
      </c>
      <c r="K3241" s="4">
        <f t="shared" si="946"/>
        <v>45561</v>
      </c>
      <c r="L3241" s="5">
        <f t="shared" si="947"/>
        <v>9</v>
      </c>
      <c r="M3241" s="5">
        <f t="shared" si="948"/>
        <v>2024</v>
      </c>
      <c r="N3241" s="98">
        <v>390</v>
      </c>
      <c r="O3241" s="12"/>
      <c r="P3241" s="12">
        <f t="shared" si="952"/>
        <v>390</v>
      </c>
      <c r="Q3241" s="7">
        <f t="shared" si="943"/>
        <v>5274653.6499999994</v>
      </c>
      <c r="R3241" s="44" t="str">
        <f>VLOOKUP(F3241,'Set up'!$A$2:$E$64,5,FALSE)</f>
        <v>Trsf</v>
      </c>
    </row>
    <row r="3242" spans="1:21" ht="15" customHeight="1" x14ac:dyDescent="0.35">
      <c r="A3242" s="4">
        <v>45561</v>
      </c>
      <c r="B3242" s="5">
        <f t="shared" si="940"/>
        <v>9</v>
      </c>
      <c r="C3242" s="5">
        <f t="shared" si="941"/>
        <v>2024</v>
      </c>
      <c r="D3242" s="5" t="s">
        <v>2955</v>
      </c>
      <c r="E3242" s="5" t="str">
        <f>VLOOKUP(F3242,'Set up'!$A$2:$C$64,2,FALSE)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up'!$A$2:$C$64,3,FALSE)</f>
        <v>Cash</v>
      </c>
      <c r="J3242" s="5">
        <f>VLOOKUP(F3242,'Set up'!$A$2:$D$64,4,FALSE)</f>
        <v>0</v>
      </c>
      <c r="K3242" s="4">
        <f t="shared" si="946"/>
        <v>45561</v>
      </c>
      <c r="L3242" s="5">
        <f t="shared" si="947"/>
        <v>9</v>
      </c>
      <c r="M3242" s="5">
        <f t="shared" si="948"/>
        <v>2024</v>
      </c>
      <c r="N3242" s="98">
        <v>283.8</v>
      </c>
      <c r="O3242" s="12"/>
      <c r="P3242" s="12">
        <f t="shared" si="952"/>
        <v>283.8</v>
      </c>
      <c r="Q3242" s="7">
        <f t="shared" si="943"/>
        <v>5274937.4499999993</v>
      </c>
      <c r="R3242" s="44" t="str">
        <f>VLOOKUP(F3242,'Set up'!$A$2:$E$64,5,FALSE)</f>
        <v>Trsf</v>
      </c>
    </row>
    <row r="3243" spans="1:21" ht="15" customHeight="1" x14ac:dyDescent="0.35">
      <c r="A3243" s="4">
        <v>45561</v>
      </c>
      <c r="B3243" s="5">
        <f t="shared" si="940"/>
        <v>9</v>
      </c>
      <c r="C3243" s="5">
        <f t="shared" si="941"/>
        <v>2024</v>
      </c>
      <c r="D3243" s="5" t="s">
        <v>2955</v>
      </c>
      <c r="E3243" s="5" t="str">
        <f>VLOOKUP(F3243,'Set up'!$A$2:$C$64,2,FALSE)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up'!$A$2:$C$64,3,FALSE)</f>
        <v>Cash</v>
      </c>
      <c r="J3243" s="5">
        <f>VLOOKUP(F3243,'Set up'!$A$2:$D$64,4,FALSE)</f>
        <v>0</v>
      </c>
      <c r="K3243" s="4">
        <f t="shared" si="946"/>
        <v>45561</v>
      </c>
      <c r="L3243" s="5">
        <f t="shared" si="947"/>
        <v>9</v>
      </c>
      <c r="M3243" s="5">
        <f t="shared" si="948"/>
        <v>2024</v>
      </c>
      <c r="N3243" s="98">
        <v>150</v>
      </c>
      <c r="O3243" s="12"/>
      <c r="P3243" s="12">
        <f t="shared" si="952"/>
        <v>150</v>
      </c>
      <c r="Q3243" s="7">
        <f t="shared" si="943"/>
        <v>5275087.4499999993</v>
      </c>
      <c r="R3243" s="44" t="str">
        <f>VLOOKUP(F3243,'Set up'!$A$2:$E$64,5,FALSE)</f>
        <v>Trsf</v>
      </c>
    </row>
    <row r="3244" spans="1:21" ht="15" customHeight="1" x14ac:dyDescent="0.35">
      <c r="A3244" s="4">
        <v>45561</v>
      </c>
      <c r="B3244" s="5">
        <f t="shared" si="940"/>
        <v>9</v>
      </c>
      <c r="C3244" s="5">
        <f t="shared" si="941"/>
        <v>2024</v>
      </c>
      <c r="D3244" s="5" t="s">
        <v>2955</v>
      </c>
      <c r="E3244" s="5" t="str">
        <f>VLOOKUP(F3244,'Set up'!$A$2:$C$64,2,FALSE)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up'!$A$2:$C$64,3,FALSE)</f>
        <v>Cash</v>
      </c>
      <c r="J3244" s="5">
        <f>VLOOKUP(F3244,'Set up'!$A$2:$D$64,4,FALSE)</f>
        <v>0</v>
      </c>
      <c r="K3244" s="4">
        <f t="shared" si="946"/>
        <v>45561</v>
      </c>
      <c r="L3244" s="5">
        <f t="shared" si="947"/>
        <v>9</v>
      </c>
      <c r="M3244" s="5">
        <f t="shared" si="948"/>
        <v>2024</v>
      </c>
      <c r="N3244" s="98">
        <v>260</v>
      </c>
      <c r="O3244" s="12"/>
      <c r="P3244" s="12">
        <f t="shared" si="952"/>
        <v>260</v>
      </c>
      <c r="Q3244" s="7">
        <f t="shared" si="943"/>
        <v>5275347.4499999993</v>
      </c>
      <c r="R3244" s="44" t="str">
        <f>VLOOKUP(F3244,'Set up'!$A$2:$E$64,5,FALSE)</f>
        <v>Trsf</v>
      </c>
    </row>
    <row r="3245" spans="1:21" ht="15" customHeight="1" x14ac:dyDescent="0.35">
      <c r="A3245" s="4">
        <v>45561</v>
      </c>
      <c r="B3245" s="5">
        <f t="shared" si="940"/>
        <v>9</v>
      </c>
      <c r="C3245" s="5">
        <f t="shared" si="941"/>
        <v>2024</v>
      </c>
      <c r="D3245" s="5" t="s">
        <v>2956</v>
      </c>
      <c r="E3245" s="5" t="str">
        <f>VLOOKUP(F3245,'Set up'!$A$2:$C$64,2,FALSE)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up'!$A$2:$C$64,3,FALSE)</f>
        <v>45</v>
      </c>
      <c r="J3245" s="5">
        <f>VLOOKUP(F3245,'Set up'!$A$2:$D$64,4,FALSE)</f>
        <v>45</v>
      </c>
      <c r="K3245" s="4">
        <f t="shared" si="946"/>
        <v>45606</v>
      </c>
      <c r="L3245" s="5">
        <f t="shared" si="947"/>
        <v>11</v>
      </c>
      <c r="M3245" s="5">
        <f t="shared" si="948"/>
        <v>2024</v>
      </c>
      <c r="N3245" s="12">
        <v>1738</v>
      </c>
      <c r="O3245" s="12">
        <f>-1000-738</f>
        <v>-1738</v>
      </c>
      <c r="P3245" s="12">
        <f t="shared" si="952"/>
        <v>0</v>
      </c>
      <c r="Q3245" s="7">
        <f t="shared" si="943"/>
        <v>5277085.4499999993</v>
      </c>
      <c r="R3245" s="44" t="str">
        <f>VLOOKUP(F3245,'Set up'!$A$2:$E$64,5,FALSE)</f>
        <v>PD Chq</v>
      </c>
      <c r="S3245" s="1" t="s">
        <v>3207</v>
      </c>
      <c r="U3245" s="1" t="s">
        <v>3603</v>
      </c>
    </row>
    <row r="3246" spans="1:21" ht="15" customHeight="1" x14ac:dyDescent="0.35">
      <c r="A3246" s="4">
        <v>45561</v>
      </c>
      <c r="B3246" s="5">
        <f t="shared" si="940"/>
        <v>9</v>
      </c>
      <c r="C3246" s="5">
        <f t="shared" si="941"/>
        <v>2024</v>
      </c>
      <c r="D3246" s="5" t="s">
        <v>2956</v>
      </c>
      <c r="E3246" s="5" t="str">
        <f>VLOOKUP(F3246,'Set up'!$A$2:$C$64,2,FALSE)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up'!$A$2:$C$64,3,FALSE)</f>
        <v>45</v>
      </c>
      <c r="J3246" s="5">
        <f>VLOOKUP(F3246,'Set up'!$A$2:$D$64,4,FALSE)</f>
        <v>45</v>
      </c>
      <c r="K3246" s="4">
        <f t="shared" si="946"/>
        <v>45606</v>
      </c>
      <c r="L3246" s="5">
        <f t="shared" si="947"/>
        <v>11</v>
      </c>
      <c r="M3246" s="5">
        <f t="shared" si="948"/>
        <v>2024</v>
      </c>
      <c r="N3246" s="12">
        <v>220</v>
      </c>
      <c r="O3246" s="6">
        <f>-N3246</f>
        <v>-220</v>
      </c>
      <c r="P3246" s="12">
        <f t="shared" si="952"/>
        <v>0</v>
      </c>
      <c r="Q3246" s="7">
        <f t="shared" si="943"/>
        <v>5277305.4499999993</v>
      </c>
      <c r="R3246" s="44" t="str">
        <f>VLOOKUP(F3246,'Set up'!$A$2:$E$64,5,FALSE)</f>
        <v>PD Chq</v>
      </c>
      <c r="S3246" s="1" t="s">
        <v>3208</v>
      </c>
      <c r="U3246" s="1" t="s">
        <v>3603</v>
      </c>
    </row>
    <row r="3247" spans="1:21" ht="15" customHeight="1" x14ac:dyDescent="0.35">
      <c r="A3247" s="4">
        <v>45561</v>
      </c>
      <c r="B3247" s="5">
        <f t="shared" si="940"/>
        <v>9</v>
      </c>
      <c r="C3247" s="5">
        <f t="shared" si="941"/>
        <v>2024</v>
      </c>
      <c r="D3247" s="5" t="s">
        <v>2956</v>
      </c>
      <c r="E3247" s="5" t="str">
        <f>VLOOKUP(F3247,'Set up'!$A$2:$C$64,2,FALSE)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up'!$A$2:$C$64,3,FALSE)</f>
        <v>45</v>
      </c>
      <c r="J3247" s="5">
        <f>VLOOKUP(F3247,'Set up'!$A$2:$D$64,4,FALSE)</f>
        <v>45</v>
      </c>
      <c r="K3247" s="4">
        <f t="shared" si="946"/>
        <v>45606</v>
      </c>
      <c r="L3247" s="5">
        <f t="shared" si="947"/>
        <v>11</v>
      </c>
      <c r="M3247" s="5">
        <f t="shared" si="948"/>
        <v>2024</v>
      </c>
      <c r="N3247" s="12">
        <v>195</v>
      </c>
      <c r="O3247" s="6">
        <f>-N3247</f>
        <v>-195</v>
      </c>
      <c r="P3247" s="12">
        <f t="shared" si="952"/>
        <v>0</v>
      </c>
      <c r="Q3247" s="7">
        <f t="shared" si="943"/>
        <v>5277500.4499999993</v>
      </c>
      <c r="R3247" s="44" t="str">
        <f>VLOOKUP(F3247,'Set up'!$A$2:$E$64,5,FALSE)</f>
        <v>PD Chq</v>
      </c>
      <c r="S3247" s="1" t="s">
        <v>3209</v>
      </c>
      <c r="U3247" s="1" t="s">
        <v>3603</v>
      </c>
    </row>
    <row r="3248" spans="1:21" ht="15" customHeight="1" x14ac:dyDescent="0.35">
      <c r="A3248" s="4">
        <v>45563</v>
      </c>
      <c r="B3248" s="5">
        <f t="shared" si="940"/>
        <v>9</v>
      </c>
      <c r="C3248" s="5">
        <f t="shared" si="941"/>
        <v>2024</v>
      </c>
      <c r="D3248" s="5" t="s">
        <v>2957</v>
      </c>
      <c r="E3248" s="5" t="str">
        <f>VLOOKUP(F3248,'Set up'!$A$2:$C$64,2,FALSE)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up'!$A$2:$C$64,3,FALSE)</f>
        <v>Cash</v>
      </c>
      <c r="J3248" s="5">
        <f>VLOOKUP(F3248,'Set up'!$A$2:$D$64,4,FALSE)</f>
        <v>0</v>
      </c>
      <c r="K3248" s="4">
        <f t="shared" si="946"/>
        <v>45563</v>
      </c>
      <c r="L3248" s="5">
        <f t="shared" si="947"/>
        <v>9</v>
      </c>
      <c r="M3248" s="5">
        <f t="shared" si="948"/>
        <v>2024</v>
      </c>
      <c r="N3248" s="12">
        <v>812.5</v>
      </c>
      <c r="O3248" s="6">
        <f t="shared" ref="O3248" si="954">-N3248</f>
        <v>-812.5</v>
      </c>
      <c r="P3248" s="12">
        <f t="shared" si="952"/>
        <v>0</v>
      </c>
      <c r="Q3248" s="7">
        <f t="shared" si="943"/>
        <v>5278312.9499999993</v>
      </c>
      <c r="R3248" s="44" t="str">
        <f>VLOOKUP(F3248,'Set up'!$A$2:$E$64,5,FALSE)</f>
        <v>Trsf</v>
      </c>
      <c r="S3248" s="1" t="s">
        <v>3482</v>
      </c>
    </row>
    <row r="3249" spans="1:19" ht="15" customHeight="1" x14ac:dyDescent="0.35">
      <c r="A3249" s="4">
        <v>45563</v>
      </c>
      <c r="B3249" s="5">
        <f t="shared" si="940"/>
        <v>9</v>
      </c>
      <c r="C3249" s="5">
        <f t="shared" si="941"/>
        <v>2024</v>
      </c>
      <c r="D3249" s="5" t="s">
        <v>2958</v>
      </c>
      <c r="E3249" s="5" t="str">
        <f>VLOOKUP(F3249,'Set up'!$A$2:$C$64,2,FALSE)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up'!$A$2:$C$64,3,FALSE)</f>
        <v>Cash</v>
      </c>
      <c r="J3249" s="5">
        <f>VLOOKUP(F3249,'Set up'!$A$2:$D$64,4,FALSE)</f>
        <v>0</v>
      </c>
      <c r="K3249" s="4">
        <f t="shared" si="946"/>
        <v>45563</v>
      </c>
      <c r="L3249" s="5">
        <f t="shared" si="947"/>
        <v>9</v>
      </c>
      <c r="M3249" s="5">
        <f t="shared" si="948"/>
        <v>2024</v>
      </c>
      <c r="N3249" s="12">
        <v>20878</v>
      </c>
      <c r="O3249" s="12">
        <f>-15170.1-5707.9</f>
        <v>-20878</v>
      </c>
      <c r="P3249" s="12">
        <f t="shared" si="952"/>
        <v>0</v>
      </c>
      <c r="Q3249" s="7">
        <f t="shared" si="943"/>
        <v>5299190.9499999993</v>
      </c>
      <c r="R3249" s="44" t="str">
        <f>VLOOKUP(F3249,'Set up'!$A$2:$E$64,5,FALSE)</f>
        <v>Trsf</v>
      </c>
      <c r="S3249" s="1" t="s">
        <v>3483</v>
      </c>
    </row>
    <row r="3250" spans="1:19" ht="15" customHeight="1" x14ac:dyDescent="0.35">
      <c r="A3250" s="4">
        <v>45563</v>
      </c>
      <c r="B3250" s="5">
        <f t="shared" ref="B3250:B3313" si="955">MONTH(A3250)</f>
        <v>9</v>
      </c>
      <c r="C3250" s="5">
        <f t="shared" ref="C3250:C3313" si="956">YEAR(A3250)</f>
        <v>2024</v>
      </c>
      <c r="D3250" s="5" t="s">
        <v>2958</v>
      </c>
      <c r="E3250" s="5" t="str">
        <f>VLOOKUP(F3250,'Set up'!$A$2:$C$64,2,FALSE)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up'!$A$2:$C$64,3,FALSE)</f>
        <v>Cash</v>
      </c>
      <c r="J3250" s="5">
        <f>VLOOKUP(F3250,'Set up'!$A$2:$D$64,4,FALSE)</f>
        <v>0</v>
      </c>
      <c r="K3250" s="4">
        <f t="shared" si="946"/>
        <v>45563</v>
      </c>
      <c r="L3250" s="5">
        <f t="shared" si="947"/>
        <v>9</v>
      </c>
      <c r="M3250" s="5">
        <f t="shared" si="948"/>
        <v>2024</v>
      </c>
      <c r="N3250" s="12">
        <v>6726</v>
      </c>
      <c r="O3250" s="6">
        <f t="shared" ref="O3250:O3253" si="957">-N3250</f>
        <v>-6726</v>
      </c>
      <c r="P3250" s="12">
        <f t="shared" si="952"/>
        <v>0</v>
      </c>
      <c r="Q3250" s="7">
        <f t="shared" ref="Q3250:Q3311" si="958">SUM(Q3249+N3250)</f>
        <v>5305916.9499999993</v>
      </c>
      <c r="R3250" s="44" t="str">
        <f>VLOOKUP(F3250,'Set up'!$A$2:$E$64,5,FALSE)</f>
        <v>Trsf</v>
      </c>
      <c r="S3250" s="1" t="s">
        <v>3484</v>
      </c>
    </row>
    <row r="3251" spans="1:19" ht="15" customHeight="1" x14ac:dyDescent="0.35">
      <c r="A3251" s="4">
        <v>45563</v>
      </c>
      <c r="B3251" s="5">
        <f t="shared" si="955"/>
        <v>9</v>
      </c>
      <c r="C3251" s="5">
        <f t="shared" si="956"/>
        <v>2024</v>
      </c>
      <c r="D3251" s="5" t="s">
        <v>2958</v>
      </c>
      <c r="E3251" s="5" t="str">
        <f>VLOOKUP(F3251,'Set up'!$A$2:$C$64,2,FALSE)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up'!$A$2:$C$64,3,FALSE)</f>
        <v>Cash</v>
      </c>
      <c r="J3251" s="5">
        <f>VLOOKUP(F3251,'Set up'!$A$2:$D$64,4,FALSE)</f>
        <v>0</v>
      </c>
      <c r="K3251" s="4">
        <f t="shared" si="946"/>
        <v>45563</v>
      </c>
      <c r="L3251" s="5">
        <f t="shared" si="947"/>
        <v>9</v>
      </c>
      <c r="M3251" s="5">
        <f t="shared" si="948"/>
        <v>2024</v>
      </c>
      <c r="N3251" s="12">
        <v>4770</v>
      </c>
      <c r="O3251" s="6">
        <f t="shared" si="957"/>
        <v>-4770</v>
      </c>
      <c r="P3251" s="12">
        <f t="shared" si="952"/>
        <v>0</v>
      </c>
      <c r="Q3251" s="7">
        <f t="shared" si="958"/>
        <v>5310686.9499999993</v>
      </c>
      <c r="R3251" s="44" t="str">
        <f>VLOOKUP(F3251,'Set up'!$A$2:$E$64,5,FALSE)</f>
        <v>Trsf</v>
      </c>
      <c r="S3251" s="1" t="s">
        <v>3485</v>
      </c>
    </row>
    <row r="3252" spans="1:19" ht="15" customHeight="1" x14ac:dyDescent="0.35">
      <c r="A3252" s="4">
        <v>45563</v>
      </c>
      <c r="B3252" s="5">
        <f t="shared" si="955"/>
        <v>9</v>
      </c>
      <c r="C3252" s="5">
        <f t="shared" si="956"/>
        <v>2024</v>
      </c>
      <c r="D3252" s="5" t="s">
        <v>2958</v>
      </c>
      <c r="E3252" s="5" t="str">
        <f>VLOOKUP(F3252,'Set up'!$A$2:$C$64,2,FALSE)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up'!$A$2:$C$64,3,FALSE)</f>
        <v>Cash</v>
      </c>
      <c r="J3252" s="5">
        <f>VLOOKUP(F3252,'Set up'!$A$2:$D$64,4,FALSE)</f>
        <v>0</v>
      </c>
      <c r="K3252" s="4">
        <f t="shared" si="946"/>
        <v>45563</v>
      </c>
      <c r="L3252" s="5">
        <f t="shared" si="947"/>
        <v>9</v>
      </c>
      <c r="M3252" s="5">
        <f t="shared" si="948"/>
        <v>2024</v>
      </c>
      <c r="N3252" s="12">
        <v>380</v>
      </c>
      <c r="O3252" s="6">
        <f t="shared" si="957"/>
        <v>-380</v>
      </c>
      <c r="P3252" s="12">
        <f t="shared" si="952"/>
        <v>0</v>
      </c>
      <c r="Q3252" s="7">
        <f t="shared" si="958"/>
        <v>5311066.9499999993</v>
      </c>
      <c r="R3252" s="44" t="str">
        <f>VLOOKUP(F3252,'Set up'!$A$2:$E$64,5,FALSE)</f>
        <v>Trsf</v>
      </c>
      <c r="S3252" s="1" t="s">
        <v>3486</v>
      </c>
    </row>
    <row r="3253" spans="1:19" ht="15" customHeight="1" x14ac:dyDescent="0.35">
      <c r="A3253" s="4">
        <v>45563</v>
      </c>
      <c r="B3253" s="5">
        <f t="shared" si="955"/>
        <v>9</v>
      </c>
      <c r="C3253" s="5">
        <f t="shared" si="956"/>
        <v>2024</v>
      </c>
      <c r="D3253" s="5" t="s">
        <v>2958</v>
      </c>
      <c r="E3253" s="5" t="str">
        <f>VLOOKUP(F3253,'Set up'!$A$2:$C$64,2,FALSE)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up'!$A$2:$C$64,3,FALSE)</f>
        <v>Cash</v>
      </c>
      <c r="J3253" s="5">
        <f>VLOOKUP(F3253,'Set up'!$A$2:$D$64,4,FALSE)</f>
        <v>0</v>
      </c>
      <c r="K3253" s="4">
        <f t="shared" si="946"/>
        <v>45563</v>
      </c>
      <c r="L3253" s="5">
        <f t="shared" si="947"/>
        <v>9</v>
      </c>
      <c r="M3253" s="5">
        <f t="shared" si="948"/>
        <v>2024</v>
      </c>
      <c r="N3253" s="12">
        <v>2000</v>
      </c>
      <c r="O3253" s="6">
        <f t="shared" si="957"/>
        <v>-2000</v>
      </c>
      <c r="P3253" s="12">
        <f t="shared" si="952"/>
        <v>0</v>
      </c>
      <c r="Q3253" s="7">
        <f t="shared" si="958"/>
        <v>5313066.9499999993</v>
      </c>
      <c r="R3253" s="44" t="str">
        <f>VLOOKUP(F3253,'Set up'!$A$2:$E$64,5,FALSE)</f>
        <v>Trsf</v>
      </c>
      <c r="S3253" s="1" t="s">
        <v>3487</v>
      </c>
    </row>
    <row r="3254" spans="1:19" ht="15" customHeight="1" x14ac:dyDescent="0.35">
      <c r="A3254" s="4">
        <v>45565</v>
      </c>
      <c r="B3254" s="5">
        <f t="shared" si="955"/>
        <v>9</v>
      </c>
      <c r="C3254" s="5">
        <f t="shared" si="956"/>
        <v>2024</v>
      </c>
      <c r="D3254" s="5" t="s">
        <v>2959</v>
      </c>
      <c r="E3254" s="5" t="str">
        <f>VLOOKUP(F3254,'Set up'!$A$2:$C$64,2,FALSE)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up'!$A$2:$C$64,3,FALSE)</f>
        <v>Cash</v>
      </c>
      <c r="J3254" s="5">
        <f>VLOOKUP(F3254,'Set up'!$A$2:$D$64,4,FALSE)</f>
        <v>0</v>
      </c>
      <c r="K3254" s="4">
        <f t="shared" si="946"/>
        <v>45565</v>
      </c>
      <c r="L3254" s="5">
        <f t="shared" si="947"/>
        <v>9</v>
      </c>
      <c r="M3254" s="5">
        <f t="shared" si="948"/>
        <v>2024</v>
      </c>
      <c r="N3254" s="12">
        <v>1672</v>
      </c>
      <c r="O3254" s="6">
        <f t="shared" ref="O3254" si="959">-N3254</f>
        <v>-1672</v>
      </c>
      <c r="P3254" s="12">
        <f t="shared" si="952"/>
        <v>0</v>
      </c>
      <c r="Q3254" s="7">
        <f t="shared" si="958"/>
        <v>5314738.9499999993</v>
      </c>
      <c r="R3254" s="44" t="str">
        <f>VLOOKUP(F3254,'Set up'!$A$2:$E$64,5,FALSE)</f>
        <v>Cash</v>
      </c>
      <c r="S3254" s="1" t="s">
        <v>3053</v>
      </c>
    </row>
    <row r="3255" spans="1:19" ht="15" customHeight="1" x14ac:dyDescent="0.35">
      <c r="A3255" s="4">
        <v>45565</v>
      </c>
      <c r="B3255" s="5">
        <f t="shared" si="955"/>
        <v>9</v>
      </c>
      <c r="C3255" s="5">
        <f t="shared" si="956"/>
        <v>2024</v>
      </c>
      <c r="D3255" s="5" t="s">
        <v>2959</v>
      </c>
      <c r="E3255" s="5" t="str">
        <f>VLOOKUP(F3255,'Set up'!$A$2:$C$64,2,FALSE)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up'!$A$2:$C$64,3,FALSE)</f>
        <v>Cash</v>
      </c>
      <c r="J3255" s="5">
        <f>VLOOKUP(F3255,'Set up'!$A$2:$D$64,4,FALSE)</f>
        <v>0</v>
      </c>
      <c r="K3255" s="4">
        <f t="shared" si="946"/>
        <v>45565</v>
      </c>
      <c r="L3255" s="5">
        <f t="shared" si="947"/>
        <v>9</v>
      </c>
      <c r="M3255" s="5">
        <f t="shared" si="948"/>
        <v>2024</v>
      </c>
      <c r="N3255" s="12">
        <v>420</v>
      </c>
      <c r="O3255" s="12">
        <f>-328-92</f>
        <v>-420</v>
      </c>
      <c r="P3255" s="12">
        <f t="shared" si="952"/>
        <v>0</v>
      </c>
      <c r="Q3255" s="7">
        <f t="shared" si="958"/>
        <v>5315158.9499999993</v>
      </c>
      <c r="R3255" s="44" t="str">
        <f>VLOOKUP(F3255,'Set up'!$A$2:$E$64,5,FALSE)</f>
        <v>Cash</v>
      </c>
      <c r="S3255" s="1" t="s">
        <v>3055</v>
      </c>
    </row>
    <row r="3256" spans="1:19" ht="15" customHeight="1" x14ac:dyDescent="0.35">
      <c r="A3256" s="4">
        <v>45569</v>
      </c>
      <c r="B3256" s="5">
        <f t="shared" si="955"/>
        <v>10</v>
      </c>
      <c r="C3256" s="5">
        <f t="shared" si="956"/>
        <v>2024</v>
      </c>
      <c r="D3256" s="5" t="s">
        <v>3007</v>
      </c>
      <c r="E3256" s="5" t="str">
        <f>VLOOKUP(F3256,'Set up'!$A$2:$C$64,2,FALSE)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up'!$A$2:$C$64,3,FALSE)</f>
        <v>Cash</v>
      </c>
      <c r="J3256" s="5">
        <f>VLOOKUP(F3256,'Set up'!$A$2:$D$64,4,FALSE)</f>
        <v>0</v>
      </c>
      <c r="K3256" s="4">
        <f t="shared" si="946"/>
        <v>45569</v>
      </c>
      <c r="L3256" s="5">
        <f t="shared" si="947"/>
        <v>10</v>
      </c>
      <c r="M3256" s="5">
        <f t="shared" si="948"/>
        <v>2024</v>
      </c>
      <c r="N3256" s="12">
        <v>1000</v>
      </c>
      <c r="O3256" s="6">
        <f t="shared" ref="O3256" si="960">-N3256</f>
        <v>-1000</v>
      </c>
      <c r="P3256" s="12">
        <f t="shared" si="952"/>
        <v>0</v>
      </c>
      <c r="Q3256" s="7">
        <f t="shared" si="958"/>
        <v>5316158.9499999993</v>
      </c>
      <c r="R3256" s="44" t="str">
        <f>VLOOKUP(F3256,'Set up'!$A$2:$E$64,5,FALSE)</f>
        <v>Trsf</v>
      </c>
      <c r="S3256" s="1" t="s">
        <v>3488</v>
      </c>
    </row>
    <row r="3257" spans="1:19" ht="15" customHeight="1" x14ac:dyDescent="0.35">
      <c r="A3257" s="4">
        <v>45573</v>
      </c>
      <c r="B3257" s="5">
        <f t="shared" si="955"/>
        <v>10</v>
      </c>
      <c r="C3257" s="5">
        <f t="shared" si="956"/>
        <v>2024</v>
      </c>
      <c r="D3257" s="5" t="s">
        <v>3008</v>
      </c>
      <c r="E3257" s="5" t="str">
        <f>VLOOKUP(F3257,'Set up'!$A$2:$C$64,2,FALSE)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up'!$A$2:$C$64,3,FALSE)</f>
        <v>Cash</v>
      </c>
      <c r="J3257" s="5">
        <f>VLOOKUP(F3257,'Set up'!$A$2:$D$64,4,FALSE)</f>
        <v>0</v>
      </c>
      <c r="K3257" s="4">
        <f t="shared" si="946"/>
        <v>45573</v>
      </c>
      <c r="L3257" s="5">
        <f t="shared" si="947"/>
        <v>10</v>
      </c>
      <c r="M3257" s="5">
        <f t="shared" si="948"/>
        <v>2024</v>
      </c>
      <c r="N3257" s="12">
        <v>1738</v>
      </c>
      <c r="O3257" s="6">
        <f t="shared" ref="O3257:O3263" si="961">-N3257</f>
        <v>-1738</v>
      </c>
      <c r="P3257" s="12">
        <f t="shared" si="952"/>
        <v>0</v>
      </c>
      <c r="Q3257" s="7">
        <f t="shared" si="958"/>
        <v>5317896.9499999993</v>
      </c>
      <c r="R3257" s="44" t="str">
        <f>VLOOKUP(F3257,'Set up'!$A$2:$E$64,5,FALSE)</f>
        <v>Cash</v>
      </c>
      <c r="S3257" s="1" t="s">
        <v>3050</v>
      </c>
    </row>
    <row r="3258" spans="1:19" ht="15" customHeight="1" x14ac:dyDescent="0.35">
      <c r="A3258" s="4">
        <v>45573</v>
      </c>
      <c r="B3258" s="5">
        <f t="shared" si="955"/>
        <v>10</v>
      </c>
      <c r="C3258" s="5">
        <f t="shared" si="956"/>
        <v>2024</v>
      </c>
      <c r="D3258" s="5" t="s">
        <v>3008</v>
      </c>
      <c r="E3258" s="5" t="str">
        <f>VLOOKUP(F3258,'Set up'!$A$2:$C$64,2,FALSE)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up'!$A$2:$C$64,3,FALSE)</f>
        <v>Cash</v>
      </c>
      <c r="J3258" s="5">
        <f>VLOOKUP(F3258,'Set up'!$A$2:$D$64,4,FALSE)</f>
        <v>0</v>
      </c>
      <c r="K3258" s="4">
        <f t="shared" si="946"/>
        <v>45573</v>
      </c>
      <c r="L3258" s="5">
        <f t="shared" si="947"/>
        <v>10</v>
      </c>
      <c r="M3258" s="5">
        <f t="shared" si="948"/>
        <v>2024</v>
      </c>
      <c r="N3258" s="12">
        <v>555</v>
      </c>
      <c r="O3258" s="6">
        <f t="shared" si="961"/>
        <v>-555</v>
      </c>
      <c r="P3258" s="12">
        <f t="shared" si="952"/>
        <v>0</v>
      </c>
      <c r="Q3258" s="7">
        <f t="shared" si="958"/>
        <v>5318451.9499999993</v>
      </c>
      <c r="R3258" s="44" t="str">
        <f>VLOOKUP(F3258,'Set up'!$A$2:$E$64,5,FALSE)</f>
        <v>Cash</v>
      </c>
      <c r="S3258" s="1" t="s">
        <v>3050</v>
      </c>
    </row>
    <row r="3259" spans="1:19" ht="15" customHeight="1" x14ac:dyDescent="0.35">
      <c r="A3259" s="4">
        <v>45573</v>
      </c>
      <c r="B3259" s="5">
        <f t="shared" si="955"/>
        <v>10</v>
      </c>
      <c r="C3259" s="5">
        <f t="shared" si="956"/>
        <v>2024</v>
      </c>
      <c r="D3259" s="5" t="s">
        <v>3008</v>
      </c>
      <c r="E3259" s="5" t="str">
        <f>VLOOKUP(F3259,'Set up'!$A$2:$C$64,2,FALSE)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up'!$A$2:$C$64,3,FALSE)</f>
        <v>Cash</v>
      </c>
      <c r="J3259" s="5">
        <f>VLOOKUP(F3259,'Set up'!$A$2:$D$64,4,FALSE)</f>
        <v>0</v>
      </c>
      <c r="K3259" s="4">
        <f t="shared" si="946"/>
        <v>45573</v>
      </c>
      <c r="L3259" s="5">
        <f t="shared" si="947"/>
        <v>10</v>
      </c>
      <c r="M3259" s="5">
        <f t="shared" si="948"/>
        <v>2024</v>
      </c>
      <c r="N3259" s="12">
        <v>95</v>
      </c>
      <c r="O3259" s="6">
        <f t="shared" si="961"/>
        <v>-95</v>
      </c>
      <c r="P3259" s="12">
        <f t="shared" si="952"/>
        <v>0</v>
      </c>
      <c r="Q3259" s="7">
        <f t="shared" si="958"/>
        <v>5318546.9499999993</v>
      </c>
      <c r="R3259" s="44" t="str">
        <f>VLOOKUP(F3259,'Set up'!$A$2:$E$64,5,FALSE)</f>
        <v>Cash</v>
      </c>
      <c r="S3259" s="1" t="s">
        <v>3050</v>
      </c>
    </row>
    <row r="3260" spans="1:19" ht="15" customHeight="1" x14ac:dyDescent="0.35">
      <c r="A3260" s="4">
        <v>45574</v>
      </c>
      <c r="B3260" s="5">
        <f t="shared" si="955"/>
        <v>10</v>
      </c>
      <c r="C3260" s="5">
        <f t="shared" si="956"/>
        <v>2024</v>
      </c>
      <c r="D3260" s="5" t="s">
        <v>3009</v>
      </c>
      <c r="E3260" s="5" t="str">
        <f>VLOOKUP(F3260,'Set up'!$A$2:$C$64,2,FALSE)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up'!$A$2:$C$64,3,FALSE)</f>
        <v>Cash</v>
      </c>
      <c r="J3260" s="5">
        <f>VLOOKUP(F3260,'Set up'!$A$2:$D$64,4,FALSE)</f>
        <v>0</v>
      </c>
      <c r="K3260" s="4">
        <f t="shared" si="946"/>
        <v>45574</v>
      </c>
      <c r="L3260" s="5">
        <f t="shared" si="947"/>
        <v>10</v>
      </c>
      <c r="M3260" s="5">
        <f t="shared" si="948"/>
        <v>2024</v>
      </c>
      <c r="N3260" s="12">
        <v>62.5</v>
      </c>
      <c r="O3260" s="6">
        <f t="shared" si="961"/>
        <v>-62.5</v>
      </c>
      <c r="P3260" s="12">
        <f t="shared" si="952"/>
        <v>0</v>
      </c>
      <c r="Q3260" s="7">
        <f t="shared" si="958"/>
        <v>5318609.4499999993</v>
      </c>
      <c r="R3260" s="44" t="str">
        <f>VLOOKUP(F3260,'Set up'!$A$2:$E$64,5,FALSE)</f>
        <v>Trsf</v>
      </c>
      <c r="S3260" s="1" t="s">
        <v>3489</v>
      </c>
    </row>
    <row r="3261" spans="1:19" ht="15" customHeight="1" x14ac:dyDescent="0.35">
      <c r="A3261" s="4">
        <v>45574</v>
      </c>
      <c r="B3261" s="5">
        <f t="shared" si="955"/>
        <v>10</v>
      </c>
      <c r="C3261" s="5">
        <f t="shared" si="956"/>
        <v>2024</v>
      </c>
      <c r="D3261" s="5" t="s">
        <v>3010</v>
      </c>
      <c r="E3261" s="5" t="str">
        <f>VLOOKUP(F3261,'Set up'!$A$2:$C$64,2,FALSE)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up'!$A$2:$C$64,3,FALSE)</f>
        <v>Cash</v>
      </c>
      <c r="J3261" s="5">
        <f>VLOOKUP(F3261,'Set up'!$A$2:$D$64,4,FALSE)</f>
        <v>0</v>
      </c>
      <c r="K3261" s="4">
        <f t="shared" si="946"/>
        <v>45574</v>
      </c>
      <c r="L3261" s="5">
        <f t="shared" si="947"/>
        <v>10</v>
      </c>
      <c r="M3261" s="5">
        <f t="shared" si="948"/>
        <v>2024</v>
      </c>
      <c r="N3261" s="12">
        <v>8030</v>
      </c>
      <c r="O3261" s="12">
        <f>-3353.6-4676.4</f>
        <v>-8030</v>
      </c>
      <c r="P3261" s="12">
        <f t="shared" si="952"/>
        <v>0</v>
      </c>
      <c r="Q3261" s="7">
        <f t="shared" si="958"/>
        <v>5326639.4499999993</v>
      </c>
      <c r="R3261" s="44" t="str">
        <f>VLOOKUP(F3261,'Set up'!$A$2:$E$64,5,FALSE)</f>
        <v>Trsf</v>
      </c>
      <c r="S3261" s="1" t="s">
        <v>3490</v>
      </c>
    </row>
    <row r="3262" spans="1:19" ht="15" customHeight="1" x14ac:dyDescent="0.35">
      <c r="A3262" s="4">
        <v>45574</v>
      </c>
      <c r="B3262" s="5">
        <f t="shared" si="955"/>
        <v>10</v>
      </c>
      <c r="C3262" s="5">
        <f t="shared" si="956"/>
        <v>2024</v>
      </c>
      <c r="D3262" s="5" t="s">
        <v>3010</v>
      </c>
      <c r="E3262" s="5" t="str">
        <f>VLOOKUP(F3262,'Set up'!$A$2:$C$64,2,FALSE)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up'!$A$2:$C$64,3,FALSE)</f>
        <v>Cash</v>
      </c>
      <c r="J3262" s="5">
        <f>VLOOKUP(F3262,'Set up'!$A$2:$D$64,4,FALSE)</f>
        <v>0</v>
      </c>
      <c r="K3262" s="4">
        <f t="shared" si="946"/>
        <v>45574</v>
      </c>
      <c r="L3262" s="5">
        <f t="shared" si="947"/>
        <v>10</v>
      </c>
      <c r="M3262" s="5">
        <f t="shared" si="948"/>
        <v>2024</v>
      </c>
      <c r="N3262" s="12">
        <v>3219</v>
      </c>
      <c r="O3262" s="6">
        <f t="shared" si="961"/>
        <v>-3219</v>
      </c>
      <c r="P3262" s="12">
        <f t="shared" si="952"/>
        <v>0</v>
      </c>
      <c r="Q3262" s="7">
        <f t="shared" si="958"/>
        <v>5329858.4499999993</v>
      </c>
      <c r="R3262" s="44" t="str">
        <f>VLOOKUP(F3262,'Set up'!$A$2:$E$64,5,FALSE)</f>
        <v>Trsf</v>
      </c>
      <c r="S3262" s="1" t="s">
        <v>3491</v>
      </c>
    </row>
    <row r="3263" spans="1:19" ht="15" customHeight="1" x14ac:dyDescent="0.35">
      <c r="A3263" s="4">
        <v>45574</v>
      </c>
      <c r="B3263" s="5">
        <f t="shared" si="955"/>
        <v>10</v>
      </c>
      <c r="C3263" s="5">
        <f t="shared" si="956"/>
        <v>2024</v>
      </c>
      <c r="D3263" s="5" t="s">
        <v>3010</v>
      </c>
      <c r="E3263" s="5" t="str">
        <f>VLOOKUP(F3263,'Set up'!$A$2:$C$64,2,FALSE)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up'!$A$2:$C$64,3,FALSE)</f>
        <v>Cash</v>
      </c>
      <c r="J3263" s="5">
        <f>VLOOKUP(F3263,'Set up'!$A$2:$D$64,4,FALSE)</f>
        <v>0</v>
      </c>
      <c r="K3263" s="4">
        <f t="shared" si="946"/>
        <v>45574</v>
      </c>
      <c r="L3263" s="5">
        <f t="shared" si="947"/>
        <v>10</v>
      </c>
      <c r="M3263" s="5">
        <f t="shared" si="948"/>
        <v>2024</v>
      </c>
      <c r="N3263" s="12">
        <v>1000</v>
      </c>
      <c r="O3263" s="6">
        <f t="shared" si="961"/>
        <v>-1000</v>
      </c>
      <c r="P3263" s="12">
        <f t="shared" si="952"/>
        <v>0</v>
      </c>
      <c r="Q3263" s="7">
        <f t="shared" si="958"/>
        <v>5330858.4499999993</v>
      </c>
      <c r="R3263" s="44" t="str">
        <f>VLOOKUP(F3263,'Set up'!$A$2:$E$64,5,FALSE)</f>
        <v>Trsf</v>
      </c>
      <c r="S3263" s="1" t="s">
        <v>3492</v>
      </c>
    </row>
    <row r="3264" spans="1:19" ht="15" customHeight="1" x14ac:dyDescent="0.35">
      <c r="A3264" s="4">
        <v>45574</v>
      </c>
      <c r="B3264" s="5">
        <f t="shared" si="955"/>
        <v>10</v>
      </c>
      <c r="C3264" s="5">
        <f t="shared" si="956"/>
        <v>2024</v>
      </c>
      <c r="D3264" s="5" t="s">
        <v>3011</v>
      </c>
      <c r="E3264" s="5" t="str">
        <f>VLOOKUP(F3264,'Set up'!$A$2:$C$64,2,FALSE)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up'!$A$2:$C$64,3,FALSE)</f>
        <v>Cash</v>
      </c>
      <c r="J3264" s="5">
        <f>VLOOKUP(F3264,'Set up'!$A$2:$D$64,4,FALSE)</f>
        <v>0</v>
      </c>
      <c r="K3264" s="4">
        <f t="shared" si="946"/>
        <v>45574</v>
      </c>
      <c r="L3264" s="5">
        <f t="shared" si="947"/>
        <v>10</v>
      </c>
      <c r="M3264" s="5">
        <f t="shared" si="948"/>
        <v>2024</v>
      </c>
      <c r="N3264" s="98">
        <v>1738</v>
      </c>
      <c r="O3264" s="12"/>
      <c r="P3264" s="12">
        <f t="shared" si="952"/>
        <v>1738</v>
      </c>
      <c r="Q3264" s="7">
        <f t="shared" si="958"/>
        <v>5332596.4499999993</v>
      </c>
      <c r="R3264" s="44" t="str">
        <f>VLOOKUP(F3264,'Set up'!$A$2:$E$64,5,FALSE)</f>
        <v>Trsf</v>
      </c>
    </row>
    <row r="3265" spans="1:19" ht="15" customHeight="1" x14ac:dyDescent="0.35">
      <c r="A3265" s="4">
        <v>45574</v>
      </c>
      <c r="B3265" s="5">
        <f t="shared" si="955"/>
        <v>10</v>
      </c>
      <c r="C3265" s="5">
        <f t="shared" si="956"/>
        <v>2024</v>
      </c>
      <c r="D3265" s="5" t="s">
        <v>3011</v>
      </c>
      <c r="E3265" s="5" t="str">
        <f>VLOOKUP(F3265,'Set up'!$A$2:$C$64,2,FALSE)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up'!$A$2:$C$64,3,FALSE)</f>
        <v>Cash</v>
      </c>
      <c r="J3265" s="5">
        <f>VLOOKUP(F3265,'Set up'!$A$2:$D$64,4,FALSE)</f>
        <v>0</v>
      </c>
      <c r="K3265" s="4">
        <f t="shared" si="946"/>
        <v>45574</v>
      </c>
      <c r="L3265" s="5">
        <f t="shared" si="947"/>
        <v>10</v>
      </c>
      <c r="M3265" s="5">
        <f t="shared" si="948"/>
        <v>2024</v>
      </c>
      <c r="N3265" s="98">
        <v>405</v>
      </c>
      <c r="O3265" s="12"/>
      <c r="P3265" s="12">
        <f t="shared" si="952"/>
        <v>405</v>
      </c>
      <c r="Q3265" s="7">
        <f t="shared" si="958"/>
        <v>5333001.4499999993</v>
      </c>
      <c r="R3265" s="44" t="str">
        <f>VLOOKUP(F3265,'Set up'!$A$2:$E$64,5,FALSE)</f>
        <v>Trsf</v>
      </c>
    </row>
    <row r="3266" spans="1:19" ht="15" customHeight="1" x14ac:dyDescent="0.35">
      <c r="A3266" s="4">
        <v>45574</v>
      </c>
      <c r="B3266" s="5">
        <f t="shared" si="955"/>
        <v>10</v>
      </c>
      <c r="C3266" s="5">
        <f t="shared" si="956"/>
        <v>2024</v>
      </c>
      <c r="D3266" s="5" t="s">
        <v>3011</v>
      </c>
      <c r="E3266" s="5" t="str">
        <f>VLOOKUP(F3266,'Set up'!$A$2:$C$64,2,FALSE)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up'!$A$2:$C$64,3,FALSE)</f>
        <v>Cash</v>
      </c>
      <c r="J3266" s="5">
        <f>VLOOKUP(F3266,'Set up'!$A$2:$D$64,4,FALSE)</f>
        <v>0</v>
      </c>
      <c r="K3266" s="4">
        <f t="shared" si="946"/>
        <v>45574</v>
      </c>
      <c r="L3266" s="5">
        <f t="shared" si="947"/>
        <v>10</v>
      </c>
      <c r="M3266" s="5">
        <f t="shared" si="948"/>
        <v>2024</v>
      </c>
      <c r="N3266" s="12">
        <v>187.5</v>
      </c>
      <c r="O3266" s="12"/>
      <c r="P3266" s="12">
        <f t="shared" si="952"/>
        <v>187.5</v>
      </c>
      <c r="Q3266" s="7">
        <f t="shared" si="958"/>
        <v>5333188.9499999993</v>
      </c>
      <c r="R3266" s="44" t="str">
        <f>VLOOKUP(F3266,'Set up'!$A$2:$E$64,5,FALSE)</f>
        <v>Trsf</v>
      </c>
    </row>
    <row r="3267" spans="1:19" ht="15" customHeight="1" x14ac:dyDescent="0.35">
      <c r="A3267" s="4">
        <v>45577</v>
      </c>
      <c r="B3267" s="5">
        <f t="shared" si="955"/>
        <v>10</v>
      </c>
      <c r="C3267" s="5">
        <f t="shared" si="956"/>
        <v>2024</v>
      </c>
      <c r="D3267" s="5" t="s">
        <v>3012</v>
      </c>
      <c r="E3267" s="5" t="str">
        <f>VLOOKUP(F3267,'Set up'!$A$2:$C$64,2,FALSE)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up'!$A$2:$C$64,3,FALSE)</f>
        <v>Cash</v>
      </c>
      <c r="J3267" s="5">
        <f>VLOOKUP(F3267,'Set up'!$A$2:$D$64,4,FALSE)</f>
        <v>0</v>
      </c>
      <c r="K3267" s="4">
        <f t="shared" ref="K3267:K3330" si="962">A3267+J3267</f>
        <v>45577</v>
      </c>
      <c r="L3267" s="5">
        <f t="shared" ref="L3267:L3330" si="963">MONTH(K3267)</f>
        <v>10</v>
      </c>
      <c r="M3267" s="5">
        <f t="shared" ref="M3267:M3330" si="964">YEAR(K3267)</f>
        <v>2024</v>
      </c>
      <c r="N3267" s="12">
        <v>125</v>
      </c>
      <c r="O3267" s="6">
        <f t="shared" ref="O3267" si="965">-N3267</f>
        <v>-125</v>
      </c>
      <c r="P3267" s="12">
        <f t="shared" si="952"/>
        <v>0</v>
      </c>
      <c r="Q3267" s="7">
        <f t="shared" si="958"/>
        <v>5333313.9499999993</v>
      </c>
      <c r="R3267" s="44" t="str">
        <f>VLOOKUP(F3267,'Set up'!$A$2:$E$64,5,FALSE)</f>
        <v>Trsf</v>
      </c>
      <c r="S3267" s="1" t="s">
        <v>3493</v>
      </c>
    </row>
    <row r="3268" spans="1:19" ht="15" customHeight="1" x14ac:dyDescent="0.35">
      <c r="A3268" s="4">
        <v>45577</v>
      </c>
      <c r="B3268" s="5">
        <f t="shared" si="955"/>
        <v>10</v>
      </c>
      <c r="C3268" s="5">
        <f t="shared" si="956"/>
        <v>2024</v>
      </c>
      <c r="D3268" s="5" t="s">
        <v>3013</v>
      </c>
      <c r="E3268" s="5" t="str">
        <f>VLOOKUP(F3268,'Set up'!$A$2:$C$64,2,FALSE)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up'!$A$2:$C$64,3,FALSE)</f>
        <v>Cash</v>
      </c>
      <c r="J3268" s="5">
        <f>VLOOKUP(F3268,'Set up'!$A$2:$D$64,4,FALSE)</f>
        <v>0</v>
      </c>
      <c r="K3268" s="4">
        <f t="shared" si="962"/>
        <v>45577</v>
      </c>
      <c r="L3268" s="5">
        <f t="shared" si="963"/>
        <v>10</v>
      </c>
      <c r="M3268" s="5">
        <f t="shared" si="964"/>
        <v>2024</v>
      </c>
      <c r="N3268" s="12">
        <v>3212</v>
      </c>
      <c r="O3268" s="6">
        <f t="shared" ref="O3268:O3278" si="966">-N3268</f>
        <v>-3212</v>
      </c>
      <c r="P3268" s="12">
        <f t="shared" si="952"/>
        <v>0</v>
      </c>
      <c r="Q3268" s="7">
        <f t="shared" si="958"/>
        <v>5336525.9499999993</v>
      </c>
      <c r="R3268" s="44" t="str">
        <f>VLOOKUP(F3268,'Set up'!$A$2:$E$64,5,FALSE)</f>
        <v>Trsf</v>
      </c>
      <c r="S3268" s="1" t="s">
        <v>3495</v>
      </c>
    </row>
    <row r="3269" spans="1:19" ht="15" customHeight="1" x14ac:dyDescent="0.35">
      <c r="A3269" s="4">
        <v>45577</v>
      </c>
      <c r="B3269" s="5">
        <f t="shared" si="955"/>
        <v>10</v>
      </c>
      <c r="C3269" s="5">
        <f t="shared" si="956"/>
        <v>2024</v>
      </c>
      <c r="D3269" s="5" t="s">
        <v>3013</v>
      </c>
      <c r="E3269" s="5" t="str">
        <f>VLOOKUP(F3269,'Set up'!$A$2:$C$64,2,FALSE)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up'!$A$2:$C$64,3,FALSE)</f>
        <v>Cash</v>
      </c>
      <c r="J3269" s="5">
        <f>VLOOKUP(F3269,'Set up'!$A$2:$D$64,4,FALSE)</f>
        <v>0</v>
      </c>
      <c r="K3269" s="4">
        <f t="shared" si="962"/>
        <v>45577</v>
      </c>
      <c r="L3269" s="5">
        <f t="shared" si="963"/>
        <v>10</v>
      </c>
      <c r="M3269" s="5">
        <f t="shared" si="964"/>
        <v>2024</v>
      </c>
      <c r="N3269" s="12">
        <v>429.2</v>
      </c>
      <c r="O3269" s="6">
        <f t="shared" si="966"/>
        <v>-429.2</v>
      </c>
      <c r="P3269" s="12">
        <f t="shared" si="952"/>
        <v>0</v>
      </c>
      <c r="Q3269" s="7">
        <f t="shared" si="958"/>
        <v>5336955.1499999994</v>
      </c>
      <c r="R3269" s="44" t="str">
        <f>VLOOKUP(F3269,'Set up'!$A$2:$E$64,5,FALSE)</f>
        <v>Trsf</v>
      </c>
      <c r="S3269" s="1" t="s">
        <v>3498</v>
      </c>
    </row>
    <row r="3270" spans="1:19" ht="15" customHeight="1" x14ac:dyDescent="0.35">
      <c r="A3270" s="4">
        <v>45577</v>
      </c>
      <c r="B3270" s="5">
        <f t="shared" si="955"/>
        <v>10</v>
      </c>
      <c r="C3270" s="5">
        <f t="shared" si="956"/>
        <v>2024</v>
      </c>
      <c r="D3270" s="5" t="s">
        <v>3013</v>
      </c>
      <c r="E3270" s="5" t="str">
        <f>VLOOKUP(F3270,'Set up'!$A$2:$C$64,2,FALSE)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up'!$A$2:$C$64,3,FALSE)</f>
        <v>Cash</v>
      </c>
      <c r="J3270" s="5">
        <f>VLOOKUP(F3270,'Set up'!$A$2:$D$64,4,FALSE)</f>
        <v>0</v>
      </c>
      <c r="K3270" s="4">
        <f t="shared" si="962"/>
        <v>45577</v>
      </c>
      <c r="L3270" s="5">
        <f t="shared" si="963"/>
        <v>10</v>
      </c>
      <c r="M3270" s="5">
        <f t="shared" si="964"/>
        <v>2024</v>
      </c>
      <c r="N3270" s="12">
        <v>380</v>
      </c>
      <c r="O3270" s="6">
        <f t="shared" si="966"/>
        <v>-380</v>
      </c>
      <c r="P3270" s="12">
        <f t="shared" si="952"/>
        <v>0</v>
      </c>
      <c r="Q3270" s="7">
        <f t="shared" si="958"/>
        <v>5337335.1499999994</v>
      </c>
      <c r="R3270" s="44" t="str">
        <f>VLOOKUP(F3270,'Set up'!$A$2:$E$64,5,FALSE)</f>
        <v>Trsf</v>
      </c>
      <c r="S3270" s="1" t="s">
        <v>3494</v>
      </c>
    </row>
    <row r="3271" spans="1:19" ht="15" customHeight="1" x14ac:dyDescent="0.35">
      <c r="A3271" s="4">
        <v>45579</v>
      </c>
      <c r="B3271" s="5">
        <f t="shared" si="955"/>
        <v>10</v>
      </c>
      <c r="C3271" s="5">
        <f t="shared" si="956"/>
        <v>2024</v>
      </c>
      <c r="D3271" s="5" t="s">
        <v>3014</v>
      </c>
      <c r="E3271" s="5" t="str">
        <f>VLOOKUP(F3271,'Set up'!$A$2:$C$64,2,FALSE)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up'!$A$2:$C$64,3,FALSE)</f>
        <v>120</v>
      </c>
      <c r="J3271" s="5">
        <f>VLOOKUP(F3271,'Set up'!$A$2:$D$64,4,FALSE)</f>
        <v>120</v>
      </c>
      <c r="K3271" s="4">
        <f t="shared" si="962"/>
        <v>45699</v>
      </c>
      <c r="L3271" s="5">
        <f t="shared" si="963"/>
        <v>2</v>
      </c>
      <c r="M3271" s="5">
        <f t="shared" si="964"/>
        <v>2025</v>
      </c>
      <c r="N3271" s="12">
        <v>16060</v>
      </c>
      <c r="O3271" s="6">
        <f t="shared" si="966"/>
        <v>-16060</v>
      </c>
      <c r="P3271" s="12">
        <f t="shared" si="952"/>
        <v>0</v>
      </c>
      <c r="Q3271" s="7">
        <f t="shared" si="958"/>
        <v>5353395.1499999994</v>
      </c>
      <c r="R3271" s="44" t="str">
        <f>VLOOKUP(F3271,'Set up'!$A$2:$E$64,5,FALSE)</f>
        <v>Trsf</v>
      </c>
      <c r="S3271" s="1" t="s">
        <v>3608</v>
      </c>
    </row>
    <row r="3272" spans="1:19" ht="15" customHeight="1" x14ac:dyDescent="0.35">
      <c r="A3272" s="4">
        <v>45579</v>
      </c>
      <c r="B3272" s="5">
        <f t="shared" si="955"/>
        <v>10</v>
      </c>
      <c r="C3272" s="5">
        <f t="shared" si="956"/>
        <v>2024</v>
      </c>
      <c r="D3272" s="5" t="s">
        <v>3014</v>
      </c>
      <c r="E3272" s="5" t="str">
        <f>VLOOKUP(F3272,'Set up'!$A$2:$C$64,2,FALSE)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up'!$A$2:$C$64,3,FALSE)</f>
        <v>120</v>
      </c>
      <c r="J3272" s="5">
        <f>VLOOKUP(F3272,'Set up'!$A$2:$D$64,4,FALSE)</f>
        <v>120</v>
      </c>
      <c r="K3272" s="4">
        <f t="shared" si="962"/>
        <v>45699</v>
      </c>
      <c r="L3272" s="5">
        <f t="shared" si="963"/>
        <v>2</v>
      </c>
      <c r="M3272" s="5">
        <f t="shared" si="964"/>
        <v>2025</v>
      </c>
      <c r="N3272" s="12">
        <v>1740</v>
      </c>
      <c r="O3272" s="6">
        <f t="shared" si="966"/>
        <v>-1740</v>
      </c>
      <c r="P3272" s="12">
        <f t="shared" si="952"/>
        <v>0</v>
      </c>
      <c r="Q3272" s="7">
        <f t="shared" si="958"/>
        <v>5355135.1499999994</v>
      </c>
      <c r="R3272" s="44" t="str">
        <f>VLOOKUP(F3272,'Set up'!$A$2:$E$64,5,FALSE)</f>
        <v>Trsf</v>
      </c>
      <c r="S3272" s="1" t="s">
        <v>3608</v>
      </c>
    </row>
    <row r="3273" spans="1:19" ht="15" customHeight="1" x14ac:dyDescent="0.35">
      <c r="A3273" s="4">
        <v>45579</v>
      </c>
      <c r="B3273" s="5">
        <f t="shared" si="955"/>
        <v>10</v>
      </c>
      <c r="C3273" s="5">
        <f t="shared" si="956"/>
        <v>2024</v>
      </c>
      <c r="D3273" s="5" t="s">
        <v>3014</v>
      </c>
      <c r="E3273" s="5" t="str">
        <f>VLOOKUP(F3273,'Set up'!$A$2:$C$64,2,FALSE)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up'!$A$2:$C$64,3,FALSE)</f>
        <v>120</v>
      </c>
      <c r="J3273" s="5">
        <f>VLOOKUP(F3273,'Set up'!$A$2:$D$64,4,FALSE)</f>
        <v>120</v>
      </c>
      <c r="K3273" s="4">
        <f t="shared" si="962"/>
        <v>45699</v>
      </c>
      <c r="L3273" s="5">
        <f t="shared" si="963"/>
        <v>2</v>
      </c>
      <c r="M3273" s="5">
        <f t="shared" si="964"/>
        <v>2025</v>
      </c>
      <c r="N3273" s="12">
        <v>862.5</v>
      </c>
      <c r="O3273" s="6">
        <f t="shared" si="966"/>
        <v>-862.5</v>
      </c>
      <c r="P3273" s="12">
        <f t="shared" si="952"/>
        <v>0</v>
      </c>
      <c r="Q3273" s="7">
        <f t="shared" si="958"/>
        <v>5355997.6499999994</v>
      </c>
      <c r="R3273" s="44" t="str">
        <f>VLOOKUP(F3273,'Set up'!$A$2:$E$64,5,FALSE)</f>
        <v>Trsf</v>
      </c>
      <c r="S3273" s="1" t="s">
        <v>3608</v>
      </c>
    </row>
    <row r="3274" spans="1:19" ht="15" customHeight="1" x14ac:dyDescent="0.35">
      <c r="A3274" s="4">
        <v>45579</v>
      </c>
      <c r="B3274" s="5">
        <f t="shared" si="955"/>
        <v>10</v>
      </c>
      <c r="C3274" s="5">
        <f t="shared" si="956"/>
        <v>2024</v>
      </c>
      <c r="D3274" s="5" t="s">
        <v>3014</v>
      </c>
      <c r="E3274" s="5" t="str">
        <f>VLOOKUP(F3274,'Set up'!$A$2:$C$64,2,FALSE)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up'!$A$2:$C$64,3,FALSE)</f>
        <v>120</v>
      </c>
      <c r="J3274" s="5">
        <f>VLOOKUP(F3274,'Set up'!$A$2:$D$64,4,FALSE)</f>
        <v>120</v>
      </c>
      <c r="K3274" s="4">
        <f t="shared" si="962"/>
        <v>45699</v>
      </c>
      <c r="L3274" s="5">
        <f t="shared" si="963"/>
        <v>2</v>
      </c>
      <c r="M3274" s="5">
        <f t="shared" si="964"/>
        <v>2025</v>
      </c>
      <c r="N3274" s="12">
        <v>1320</v>
      </c>
      <c r="O3274" s="6">
        <f t="shared" si="966"/>
        <v>-1320</v>
      </c>
      <c r="P3274" s="12">
        <f t="shared" si="952"/>
        <v>0</v>
      </c>
      <c r="Q3274" s="7">
        <f t="shared" si="958"/>
        <v>5357317.6499999994</v>
      </c>
      <c r="R3274" s="44" t="str">
        <f>VLOOKUP(F3274,'Set up'!$A$2:$E$64,5,FALSE)</f>
        <v>Trsf</v>
      </c>
      <c r="S3274" s="1" t="s">
        <v>3608</v>
      </c>
    </row>
    <row r="3275" spans="1:19" ht="15" customHeight="1" x14ac:dyDescent="0.35">
      <c r="A3275" s="4">
        <v>45579</v>
      </c>
      <c r="B3275" s="5">
        <f t="shared" si="955"/>
        <v>10</v>
      </c>
      <c r="C3275" s="5">
        <f t="shared" si="956"/>
        <v>2024</v>
      </c>
      <c r="D3275" s="5" t="s">
        <v>3014</v>
      </c>
      <c r="E3275" s="5" t="str">
        <f>VLOOKUP(F3275,'Set up'!$A$2:$C$64,2,FALSE)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up'!$A$2:$C$64,3,FALSE)</f>
        <v>120</v>
      </c>
      <c r="J3275" s="5">
        <f>VLOOKUP(F3275,'Set up'!$A$2:$D$64,4,FALSE)</f>
        <v>120</v>
      </c>
      <c r="K3275" s="4">
        <f t="shared" si="962"/>
        <v>45699</v>
      </c>
      <c r="L3275" s="5">
        <f t="shared" si="963"/>
        <v>2</v>
      </c>
      <c r="M3275" s="5">
        <f t="shared" si="964"/>
        <v>2025</v>
      </c>
      <c r="N3275" s="12">
        <v>230.4</v>
      </c>
      <c r="O3275" s="6">
        <f t="shared" si="966"/>
        <v>-230.4</v>
      </c>
      <c r="P3275" s="12">
        <f t="shared" si="952"/>
        <v>0</v>
      </c>
      <c r="Q3275" s="7">
        <f t="shared" si="958"/>
        <v>5357548.05</v>
      </c>
      <c r="R3275" s="44" t="str">
        <f>VLOOKUP(F3275,'Set up'!$A$2:$E$64,5,FALSE)</f>
        <v>Trsf</v>
      </c>
      <c r="S3275" s="1" t="s">
        <v>3608</v>
      </c>
    </row>
    <row r="3276" spans="1:19" ht="15" customHeight="1" x14ac:dyDescent="0.35">
      <c r="A3276" s="4">
        <v>45579</v>
      </c>
      <c r="B3276" s="5">
        <f t="shared" si="955"/>
        <v>10</v>
      </c>
      <c r="C3276" s="5">
        <f t="shared" si="956"/>
        <v>2024</v>
      </c>
      <c r="D3276" s="5" t="s">
        <v>3014</v>
      </c>
      <c r="E3276" s="5" t="str">
        <f>VLOOKUP(F3276,'Set up'!$A$2:$C$64,2,FALSE)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up'!$A$2:$C$64,3,FALSE)</f>
        <v>120</v>
      </c>
      <c r="J3276" s="5">
        <f>VLOOKUP(F3276,'Set up'!$A$2:$D$64,4,FALSE)</f>
        <v>120</v>
      </c>
      <c r="K3276" s="4">
        <f t="shared" si="962"/>
        <v>45699</v>
      </c>
      <c r="L3276" s="5">
        <f t="shared" si="963"/>
        <v>2</v>
      </c>
      <c r="M3276" s="5">
        <f t="shared" si="964"/>
        <v>2025</v>
      </c>
      <c r="N3276" s="12">
        <v>395</v>
      </c>
      <c r="O3276" s="6">
        <f t="shared" si="966"/>
        <v>-395</v>
      </c>
      <c r="P3276" s="12">
        <f t="shared" si="952"/>
        <v>0</v>
      </c>
      <c r="Q3276" s="7">
        <f t="shared" si="958"/>
        <v>5357943.05</v>
      </c>
      <c r="R3276" s="44" t="str">
        <f>VLOOKUP(F3276,'Set up'!$A$2:$E$64,5,FALSE)</f>
        <v>Trsf</v>
      </c>
      <c r="S3276" s="1" t="s">
        <v>3608</v>
      </c>
    </row>
    <row r="3277" spans="1:19" ht="15" customHeight="1" x14ac:dyDescent="0.35">
      <c r="A3277" s="4">
        <v>45579</v>
      </c>
      <c r="B3277" s="5">
        <f t="shared" si="955"/>
        <v>10</v>
      </c>
      <c r="C3277" s="5">
        <f t="shared" si="956"/>
        <v>2024</v>
      </c>
      <c r="D3277" s="5" t="s">
        <v>3014</v>
      </c>
      <c r="E3277" s="5" t="str">
        <f>VLOOKUP(F3277,'Set up'!$A$2:$C$64,2,FALSE)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up'!$A$2:$C$64,3,FALSE)</f>
        <v>120</v>
      </c>
      <c r="J3277" s="5">
        <f>VLOOKUP(F3277,'Set up'!$A$2:$D$64,4,FALSE)</f>
        <v>120</v>
      </c>
      <c r="K3277" s="4">
        <f t="shared" si="962"/>
        <v>45699</v>
      </c>
      <c r="L3277" s="5">
        <f t="shared" si="963"/>
        <v>2</v>
      </c>
      <c r="M3277" s="5">
        <f t="shared" si="964"/>
        <v>2025</v>
      </c>
      <c r="N3277" s="12">
        <v>420</v>
      </c>
      <c r="O3277" s="6">
        <f t="shared" si="966"/>
        <v>-420</v>
      </c>
      <c r="P3277" s="12">
        <f t="shared" si="952"/>
        <v>0</v>
      </c>
      <c r="Q3277" s="7">
        <f t="shared" si="958"/>
        <v>5358363.05</v>
      </c>
      <c r="R3277" s="44" t="str">
        <f>VLOOKUP(F3277,'Set up'!$A$2:$E$64,5,FALSE)</f>
        <v>Trsf</v>
      </c>
      <c r="S3277" s="1" t="s">
        <v>3608</v>
      </c>
    </row>
    <row r="3278" spans="1:19" ht="15" customHeight="1" x14ac:dyDescent="0.35">
      <c r="A3278" s="4">
        <v>45579</v>
      </c>
      <c r="B3278" s="5">
        <f t="shared" si="955"/>
        <v>10</v>
      </c>
      <c r="C3278" s="5">
        <f t="shared" si="956"/>
        <v>2024</v>
      </c>
      <c r="D3278" s="5" t="s">
        <v>3014</v>
      </c>
      <c r="E3278" s="5" t="str">
        <f>VLOOKUP(F3278,'Set up'!$A$2:$C$64,2,FALSE)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up'!$A$2:$C$64,3,FALSE)</f>
        <v>120</v>
      </c>
      <c r="J3278" s="5">
        <f>VLOOKUP(F3278,'Set up'!$A$2:$D$64,4,FALSE)</f>
        <v>120</v>
      </c>
      <c r="K3278" s="4">
        <f t="shared" si="962"/>
        <v>45699</v>
      </c>
      <c r="L3278" s="5">
        <f t="shared" si="963"/>
        <v>2</v>
      </c>
      <c r="M3278" s="5">
        <f t="shared" si="964"/>
        <v>2025</v>
      </c>
      <c r="N3278" s="12">
        <v>1190</v>
      </c>
      <c r="O3278" s="6">
        <f t="shared" si="966"/>
        <v>-1190</v>
      </c>
      <c r="P3278" s="12">
        <f t="shared" si="952"/>
        <v>0</v>
      </c>
      <c r="Q3278" s="7">
        <f t="shared" si="958"/>
        <v>5359553.05</v>
      </c>
      <c r="R3278" s="44" t="str">
        <f>VLOOKUP(F3278,'Set up'!$A$2:$E$64,5,FALSE)</f>
        <v>Trsf</v>
      </c>
      <c r="S3278" s="1" t="s">
        <v>3608</v>
      </c>
    </row>
    <row r="3279" spans="1:19" ht="15" customHeight="1" x14ac:dyDescent="0.35">
      <c r="A3279" s="4">
        <v>45580</v>
      </c>
      <c r="B3279" s="5">
        <f t="shared" si="955"/>
        <v>10</v>
      </c>
      <c r="C3279" s="5">
        <f t="shared" si="956"/>
        <v>2024</v>
      </c>
      <c r="D3279" s="5" t="s">
        <v>3015</v>
      </c>
      <c r="E3279" s="5" t="str">
        <f>VLOOKUP(F3279,'Set up'!$A$2:$C$64,2,FALSE)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up'!$A$2:$C$64,3,FALSE)</f>
        <v>Cash</v>
      </c>
      <c r="J3279" s="5">
        <f>VLOOKUP(F3279,'Set up'!$A$2:$D$64,4,FALSE)</f>
        <v>0</v>
      </c>
      <c r="K3279" s="4">
        <f t="shared" si="962"/>
        <v>45580</v>
      </c>
      <c r="L3279" s="5">
        <f t="shared" si="963"/>
        <v>10</v>
      </c>
      <c r="M3279" s="5">
        <f t="shared" si="964"/>
        <v>2024</v>
      </c>
      <c r="N3279" s="12">
        <v>225</v>
      </c>
      <c r="O3279" s="6">
        <f t="shared" ref="O3279:O3293" si="967">-N3279</f>
        <v>-225</v>
      </c>
      <c r="P3279" s="12">
        <f t="shared" si="952"/>
        <v>0</v>
      </c>
      <c r="Q3279" s="7">
        <f t="shared" si="958"/>
        <v>5359778.05</v>
      </c>
      <c r="R3279" s="44" t="str">
        <f>VLOOKUP(F3279,'Set up'!$A$2:$E$64,5,FALSE)</f>
        <v>Trsf</v>
      </c>
      <c r="S3279" s="1" t="s">
        <v>3048</v>
      </c>
    </row>
    <row r="3280" spans="1:19" ht="15" customHeight="1" x14ac:dyDescent="0.35">
      <c r="A3280" s="4">
        <v>45580</v>
      </c>
      <c r="B3280" s="5">
        <f t="shared" si="955"/>
        <v>10</v>
      </c>
      <c r="C3280" s="5">
        <f t="shared" si="956"/>
        <v>2024</v>
      </c>
      <c r="D3280" s="5" t="s">
        <v>3016</v>
      </c>
      <c r="E3280" s="5" t="str">
        <f>VLOOKUP(F3280,'Set up'!$A$2:$C$64,2,FALSE)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up'!$A$2:$C$64,3,FALSE)</f>
        <v>Cash</v>
      </c>
      <c r="J3280" s="5">
        <f>VLOOKUP(F3280,'Set up'!$A$2:$D$64,4,FALSE)</f>
        <v>0</v>
      </c>
      <c r="K3280" s="4">
        <f t="shared" si="962"/>
        <v>45580</v>
      </c>
      <c r="L3280" s="5">
        <f t="shared" si="963"/>
        <v>10</v>
      </c>
      <c r="M3280" s="5">
        <f t="shared" si="964"/>
        <v>2024</v>
      </c>
      <c r="N3280" s="12">
        <v>625</v>
      </c>
      <c r="O3280" s="6">
        <f t="shared" si="967"/>
        <v>-625</v>
      </c>
      <c r="P3280" s="12">
        <f t="shared" si="952"/>
        <v>0</v>
      </c>
      <c r="Q3280" s="7">
        <f t="shared" si="958"/>
        <v>5360403.05</v>
      </c>
      <c r="R3280" s="44" t="str">
        <f>VLOOKUP(F3280,'Set up'!$A$2:$E$64,5,FALSE)</f>
        <v>Trsf</v>
      </c>
      <c r="S3280" s="1" t="s">
        <v>3496</v>
      </c>
    </row>
    <row r="3281" spans="1:19" ht="15" customHeight="1" x14ac:dyDescent="0.35">
      <c r="A3281" s="4">
        <v>45580</v>
      </c>
      <c r="B3281" s="5">
        <f t="shared" si="955"/>
        <v>10</v>
      </c>
      <c r="C3281" s="5">
        <f t="shared" si="956"/>
        <v>2024</v>
      </c>
      <c r="D3281" s="5" t="s">
        <v>3017</v>
      </c>
      <c r="E3281" s="5" t="str">
        <f>VLOOKUP(F3281,'Set up'!$A$2:$C$64,2,FALSE)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up'!$A$2:$C$64,3,FALSE)</f>
        <v>Cash</v>
      </c>
      <c r="J3281" s="5">
        <f>VLOOKUP(F3281,'Set up'!$A$2:$D$64,4,FALSE)</f>
        <v>0</v>
      </c>
      <c r="K3281" s="4">
        <f t="shared" si="962"/>
        <v>45580</v>
      </c>
      <c r="L3281" s="5">
        <f t="shared" si="963"/>
        <v>10</v>
      </c>
      <c r="M3281" s="5">
        <f t="shared" si="964"/>
        <v>2024</v>
      </c>
      <c r="N3281" s="12">
        <v>16060</v>
      </c>
      <c r="O3281" s="6">
        <f t="shared" si="967"/>
        <v>-16060</v>
      </c>
      <c r="P3281" s="12">
        <f t="shared" si="952"/>
        <v>0</v>
      </c>
      <c r="Q3281" s="7">
        <f t="shared" si="958"/>
        <v>5376463.0499999998</v>
      </c>
      <c r="R3281" s="44" t="str">
        <f>VLOOKUP(F3281,'Set up'!$A$2:$E$64,5,FALSE)</f>
        <v>Trsf</v>
      </c>
      <c r="S3281" s="1" t="s">
        <v>3497</v>
      </c>
    </row>
    <row r="3282" spans="1:19" ht="15" customHeight="1" x14ac:dyDescent="0.35">
      <c r="A3282" s="4">
        <v>45580</v>
      </c>
      <c r="B3282" s="5">
        <f t="shared" si="955"/>
        <v>10</v>
      </c>
      <c r="C3282" s="5">
        <f t="shared" si="956"/>
        <v>2024</v>
      </c>
      <c r="D3282" s="5" t="s">
        <v>3017</v>
      </c>
      <c r="E3282" s="5" t="str">
        <f>VLOOKUP(F3282,'Set up'!$A$2:$C$64,2,FALSE)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up'!$A$2:$C$64,3,FALSE)</f>
        <v>Cash</v>
      </c>
      <c r="J3282" s="5">
        <f>VLOOKUP(F3282,'Set up'!$A$2:$D$64,4,FALSE)</f>
        <v>0</v>
      </c>
      <c r="K3282" s="4">
        <f t="shared" si="962"/>
        <v>45580</v>
      </c>
      <c r="L3282" s="5">
        <f t="shared" si="963"/>
        <v>10</v>
      </c>
      <c r="M3282" s="5">
        <f t="shared" si="964"/>
        <v>2024</v>
      </c>
      <c r="N3282" s="12">
        <v>6438</v>
      </c>
      <c r="O3282" s="6">
        <f>-273.4-6164.6</f>
        <v>-6438</v>
      </c>
      <c r="P3282" s="12">
        <f t="shared" si="952"/>
        <v>0</v>
      </c>
      <c r="Q3282" s="7">
        <f t="shared" si="958"/>
        <v>5382901.0499999998</v>
      </c>
      <c r="R3282" s="44" t="str">
        <f>VLOOKUP(F3282,'Set up'!$A$2:$E$64,5,FALSE)</f>
        <v>Trsf</v>
      </c>
      <c r="S3282" s="1" t="s">
        <v>3554</v>
      </c>
    </row>
    <row r="3283" spans="1:19" ht="15" customHeight="1" x14ac:dyDescent="0.35">
      <c r="A3283" s="4">
        <v>45580</v>
      </c>
      <c r="B3283" s="5">
        <f t="shared" si="955"/>
        <v>10</v>
      </c>
      <c r="C3283" s="5">
        <f t="shared" si="956"/>
        <v>2024</v>
      </c>
      <c r="D3283" s="5" t="s">
        <v>3017</v>
      </c>
      <c r="E3283" s="5" t="str">
        <f>VLOOKUP(F3283,'Set up'!$A$2:$C$64,2,FALSE)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up'!$A$2:$C$64,3,FALSE)</f>
        <v>Cash</v>
      </c>
      <c r="J3283" s="5">
        <f>VLOOKUP(F3283,'Set up'!$A$2:$D$64,4,FALSE)</f>
        <v>0</v>
      </c>
      <c r="K3283" s="4">
        <f t="shared" si="962"/>
        <v>45580</v>
      </c>
      <c r="L3283" s="5">
        <f t="shared" si="963"/>
        <v>10</v>
      </c>
      <c r="M3283" s="5">
        <f t="shared" si="964"/>
        <v>2024</v>
      </c>
      <c r="N3283" s="12">
        <v>3577.5</v>
      </c>
      <c r="O3283" s="6">
        <f t="shared" si="967"/>
        <v>-3577.5</v>
      </c>
      <c r="P3283" s="12">
        <f t="shared" si="952"/>
        <v>0</v>
      </c>
      <c r="Q3283" s="7">
        <f t="shared" si="958"/>
        <v>5386478.5499999998</v>
      </c>
      <c r="R3283" s="44" t="str">
        <f>VLOOKUP(F3283,'Set up'!$A$2:$E$64,5,FALSE)</f>
        <v>Trsf</v>
      </c>
      <c r="S3283" s="1" t="s">
        <v>3555</v>
      </c>
    </row>
    <row r="3284" spans="1:19" ht="15" customHeight="1" x14ac:dyDescent="0.35">
      <c r="A3284" s="4">
        <v>45580</v>
      </c>
      <c r="B3284" s="5">
        <f t="shared" si="955"/>
        <v>10</v>
      </c>
      <c r="C3284" s="5">
        <f t="shared" si="956"/>
        <v>2024</v>
      </c>
      <c r="D3284" s="5" t="s">
        <v>3017</v>
      </c>
      <c r="E3284" s="5" t="str">
        <f>VLOOKUP(F3284,'Set up'!$A$2:$C$64,2,FALSE)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up'!$A$2:$C$64,3,FALSE)</f>
        <v>Cash</v>
      </c>
      <c r="J3284" s="5">
        <f>VLOOKUP(F3284,'Set up'!$A$2:$D$64,4,FALSE)</f>
        <v>0</v>
      </c>
      <c r="K3284" s="4">
        <f t="shared" si="962"/>
        <v>45580</v>
      </c>
      <c r="L3284" s="5">
        <f t="shared" si="963"/>
        <v>10</v>
      </c>
      <c r="M3284" s="5">
        <f t="shared" si="964"/>
        <v>2024</v>
      </c>
      <c r="N3284" s="12">
        <v>380</v>
      </c>
      <c r="O3284" s="6">
        <f t="shared" si="967"/>
        <v>-380</v>
      </c>
      <c r="P3284" s="12">
        <f t="shared" si="952"/>
        <v>0</v>
      </c>
      <c r="Q3284" s="7">
        <f t="shared" si="958"/>
        <v>5386858.5499999998</v>
      </c>
      <c r="R3284" s="44" t="str">
        <f>VLOOKUP(F3284,'Set up'!$A$2:$E$64,5,FALSE)</f>
        <v>Trsf</v>
      </c>
      <c r="S3284" s="1" t="s">
        <v>3556</v>
      </c>
    </row>
    <row r="3285" spans="1:19" ht="15" customHeight="1" x14ac:dyDescent="0.35">
      <c r="A3285" s="4">
        <v>45580</v>
      </c>
      <c r="B3285" s="5">
        <f t="shared" si="955"/>
        <v>10</v>
      </c>
      <c r="C3285" s="5">
        <f t="shared" si="956"/>
        <v>2024</v>
      </c>
      <c r="D3285" s="5" t="s">
        <v>3017</v>
      </c>
      <c r="E3285" s="5" t="str">
        <f>VLOOKUP(F3285,'Set up'!$A$2:$C$64,2,FALSE)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up'!$A$2:$C$64,3,FALSE)</f>
        <v>Cash</v>
      </c>
      <c r="J3285" s="5">
        <f>VLOOKUP(F3285,'Set up'!$A$2:$D$64,4,FALSE)</f>
        <v>0</v>
      </c>
      <c r="K3285" s="4">
        <f t="shared" si="962"/>
        <v>45580</v>
      </c>
      <c r="L3285" s="5">
        <f t="shared" si="963"/>
        <v>10</v>
      </c>
      <c r="M3285" s="5">
        <f t="shared" si="964"/>
        <v>2024</v>
      </c>
      <c r="N3285" s="12">
        <v>1000</v>
      </c>
      <c r="O3285" s="6">
        <f t="shared" si="967"/>
        <v>-1000</v>
      </c>
      <c r="P3285" s="12">
        <f t="shared" ref="P3285:P3348" si="968">SUM(N3285+O3285)</f>
        <v>0</v>
      </c>
      <c r="Q3285" s="7">
        <f t="shared" si="958"/>
        <v>5387858.5499999998</v>
      </c>
      <c r="R3285" s="44" t="str">
        <f>VLOOKUP(F3285,'Set up'!$A$2:$E$64,5,FALSE)</f>
        <v>Trsf</v>
      </c>
      <c r="S3285" s="1" t="s">
        <v>3557</v>
      </c>
    </row>
    <row r="3286" spans="1:19" ht="15" customHeight="1" x14ac:dyDescent="0.35">
      <c r="A3286" s="4">
        <v>45582</v>
      </c>
      <c r="B3286" s="5">
        <f t="shared" si="955"/>
        <v>10</v>
      </c>
      <c r="C3286" s="5">
        <f t="shared" si="956"/>
        <v>2024</v>
      </c>
      <c r="D3286" s="5" t="s">
        <v>3018</v>
      </c>
      <c r="E3286" s="5" t="str">
        <f>VLOOKUP(F3286,'Set up'!$A$2:$C$64,2,FALSE)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up'!$A$2:$C$64,3,FALSE)</f>
        <v>30</v>
      </c>
      <c r="J3286" s="5">
        <f>VLOOKUP(F3286,'Set up'!$A$2:$D$64,4,FALSE)</f>
        <v>30</v>
      </c>
      <c r="K3286" s="4">
        <f t="shared" si="962"/>
        <v>45612</v>
      </c>
      <c r="L3286" s="5">
        <f t="shared" si="963"/>
        <v>11</v>
      </c>
      <c r="M3286" s="5">
        <f t="shared" si="964"/>
        <v>2024</v>
      </c>
      <c r="N3286" s="12">
        <v>5214</v>
      </c>
      <c r="O3286" s="6">
        <f t="shared" si="967"/>
        <v>-5214</v>
      </c>
      <c r="P3286" s="12">
        <f t="shared" si="968"/>
        <v>0</v>
      </c>
      <c r="Q3286" s="7">
        <f t="shared" si="958"/>
        <v>5393072.5499999998</v>
      </c>
      <c r="R3286" s="44" t="str">
        <f>VLOOKUP(F3286,'Set up'!$A$2:$E$64,5,FALSE)</f>
        <v>Chq</v>
      </c>
      <c r="S3286" s="1" t="s">
        <v>3597</v>
      </c>
    </row>
    <row r="3287" spans="1:19" ht="15" customHeight="1" x14ac:dyDescent="0.35">
      <c r="A3287" s="4">
        <v>45582</v>
      </c>
      <c r="B3287" s="5">
        <f t="shared" si="955"/>
        <v>10</v>
      </c>
      <c r="C3287" s="5">
        <f t="shared" si="956"/>
        <v>2024</v>
      </c>
      <c r="D3287" s="5" t="s">
        <v>3018</v>
      </c>
      <c r="E3287" s="5" t="str">
        <f>VLOOKUP(F3287,'Set up'!$A$2:$C$64,2,FALSE)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up'!$A$2:$C$64,3,FALSE)</f>
        <v>30</v>
      </c>
      <c r="J3287" s="5">
        <f>VLOOKUP(F3287,'Set up'!$A$2:$D$64,4,FALSE)</f>
        <v>30</v>
      </c>
      <c r="K3287" s="4">
        <f t="shared" si="962"/>
        <v>45612</v>
      </c>
      <c r="L3287" s="5">
        <f t="shared" si="963"/>
        <v>11</v>
      </c>
      <c r="M3287" s="5">
        <f t="shared" si="964"/>
        <v>2024</v>
      </c>
      <c r="N3287" s="12">
        <v>842.4</v>
      </c>
      <c r="O3287" s="6">
        <f t="shared" si="967"/>
        <v>-842.4</v>
      </c>
      <c r="P3287" s="12">
        <f t="shared" si="968"/>
        <v>0</v>
      </c>
      <c r="Q3287" s="7">
        <f t="shared" si="958"/>
        <v>5393914.9500000002</v>
      </c>
      <c r="R3287" s="44" t="str">
        <f>VLOOKUP(F3287,'Set up'!$A$2:$E$64,5,FALSE)</f>
        <v>Chq</v>
      </c>
      <c r="S3287" s="1" t="s">
        <v>3597</v>
      </c>
    </row>
    <row r="3288" spans="1:19" ht="15" customHeight="1" x14ac:dyDescent="0.35">
      <c r="A3288" s="4">
        <v>45582</v>
      </c>
      <c r="B3288" s="5">
        <f t="shared" si="955"/>
        <v>10</v>
      </c>
      <c r="C3288" s="5">
        <f t="shared" si="956"/>
        <v>2024</v>
      </c>
      <c r="D3288" s="5" t="s">
        <v>3018</v>
      </c>
      <c r="E3288" s="5" t="str">
        <f>VLOOKUP(F3288,'Set up'!$A$2:$C$64,2,FALSE)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up'!$A$2:$C$64,3,FALSE)</f>
        <v>30</v>
      </c>
      <c r="J3288" s="5">
        <f>VLOOKUP(F3288,'Set up'!$A$2:$D$64,4,FALSE)</f>
        <v>30</v>
      </c>
      <c r="K3288" s="4">
        <f t="shared" si="962"/>
        <v>45612</v>
      </c>
      <c r="L3288" s="5">
        <f t="shared" si="963"/>
        <v>11</v>
      </c>
      <c r="M3288" s="5">
        <f t="shared" si="964"/>
        <v>2024</v>
      </c>
      <c r="N3288" s="12">
        <v>1263.5999999999999</v>
      </c>
      <c r="O3288" s="6">
        <f t="shared" si="967"/>
        <v>-1263.5999999999999</v>
      </c>
      <c r="P3288" s="12">
        <f t="shared" si="968"/>
        <v>0</v>
      </c>
      <c r="Q3288" s="7">
        <f t="shared" si="958"/>
        <v>5395178.5499999998</v>
      </c>
      <c r="R3288" s="44" t="str">
        <f>VLOOKUP(F3288,'Set up'!$A$2:$E$64,5,FALSE)</f>
        <v>Chq</v>
      </c>
      <c r="S3288" s="1" t="s">
        <v>3597</v>
      </c>
    </row>
    <row r="3289" spans="1:19" ht="15" customHeight="1" x14ac:dyDescent="0.35">
      <c r="A3289" s="4">
        <v>45582</v>
      </c>
      <c r="B3289" s="5">
        <f t="shared" si="955"/>
        <v>10</v>
      </c>
      <c r="C3289" s="5">
        <f t="shared" si="956"/>
        <v>2024</v>
      </c>
      <c r="D3289" s="5" t="s">
        <v>3018</v>
      </c>
      <c r="E3289" s="5" t="str">
        <f>VLOOKUP(F3289,'Set up'!$A$2:$C$64,2,FALSE)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up'!$A$2:$C$64,3,FALSE)</f>
        <v>30</v>
      </c>
      <c r="J3289" s="5">
        <f>VLOOKUP(F3289,'Set up'!$A$2:$D$64,4,FALSE)</f>
        <v>30</v>
      </c>
      <c r="K3289" s="4">
        <f t="shared" si="962"/>
        <v>45612</v>
      </c>
      <c r="L3289" s="5">
        <f t="shared" si="963"/>
        <v>11</v>
      </c>
      <c r="M3289" s="5">
        <f t="shared" si="964"/>
        <v>2024</v>
      </c>
      <c r="N3289" s="12">
        <v>240</v>
      </c>
      <c r="O3289" s="6">
        <f t="shared" si="967"/>
        <v>-240</v>
      </c>
      <c r="P3289" s="12">
        <f t="shared" si="968"/>
        <v>0</v>
      </c>
      <c r="Q3289" s="7">
        <f t="shared" si="958"/>
        <v>5395418.5499999998</v>
      </c>
      <c r="R3289" s="44" t="str">
        <f>VLOOKUP(F3289,'Set up'!$A$2:$E$64,5,FALSE)</f>
        <v>Chq</v>
      </c>
      <c r="S3289" s="1" t="s">
        <v>3597</v>
      </c>
    </row>
    <row r="3290" spans="1:19" ht="15" customHeight="1" x14ac:dyDescent="0.35">
      <c r="A3290" s="4">
        <v>45582</v>
      </c>
      <c r="B3290" s="5">
        <f t="shared" si="955"/>
        <v>10</v>
      </c>
      <c r="C3290" s="5">
        <f t="shared" si="956"/>
        <v>2024</v>
      </c>
      <c r="D3290" s="5" t="s">
        <v>3018</v>
      </c>
      <c r="E3290" s="5" t="str">
        <f>VLOOKUP(F3290,'Set up'!$A$2:$C$64,2,FALSE)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up'!$A$2:$C$64,3,FALSE)</f>
        <v>30</v>
      </c>
      <c r="J3290" s="5">
        <f>VLOOKUP(F3290,'Set up'!$A$2:$D$64,4,FALSE)</f>
        <v>30</v>
      </c>
      <c r="K3290" s="4">
        <f t="shared" si="962"/>
        <v>45612</v>
      </c>
      <c r="L3290" s="5">
        <f t="shared" si="963"/>
        <v>11</v>
      </c>
      <c r="M3290" s="5">
        <f t="shared" si="964"/>
        <v>2024</v>
      </c>
      <c r="N3290" s="12">
        <v>125</v>
      </c>
      <c r="O3290" s="6">
        <f t="shared" si="967"/>
        <v>-125</v>
      </c>
      <c r="P3290" s="12">
        <f t="shared" si="968"/>
        <v>0</v>
      </c>
      <c r="Q3290" s="7">
        <f t="shared" si="958"/>
        <v>5395543.5499999998</v>
      </c>
      <c r="R3290" s="44" t="str">
        <f>VLOOKUP(F3290,'Set up'!$A$2:$E$64,5,FALSE)</f>
        <v>Chq</v>
      </c>
      <c r="S3290" s="1" t="s">
        <v>3597</v>
      </c>
    </row>
    <row r="3291" spans="1:19" ht="15" customHeight="1" x14ac:dyDescent="0.35">
      <c r="A3291" s="4">
        <v>45582</v>
      </c>
      <c r="B3291" s="5">
        <f t="shared" si="955"/>
        <v>10</v>
      </c>
      <c r="C3291" s="5">
        <f t="shared" si="956"/>
        <v>2024</v>
      </c>
      <c r="D3291" s="5" t="s">
        <v>3018</v>
      </c>
      <c r="E3291" s="5" t="str">
        <f>VLOOKUP(F3291,'Set up'!$A$2:$C$64,2,FALSE)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up'!$A$2:$C$64,3,FALSE)</f>
        <v>30</v>
      </c>
      <c r="J3291" s="5">
        <f>VLOOKUP(F3291,'Set up'!$A$2:$D$64,4,FALSE)</f>
        <v>30</v>
      </c>
      <c r="K3291" s="4">
        <f t="shared" si="962"/>
        <v>45612</v>
      </c>
      <c r="L3291" s="5">
        <f t="shared" si="963"/>
        <v>11</v>
      </c>
      <c r="M3291" s="5">
        <f t="shared" si="964"/>
        <v>2024</v>
      </c>
      <c r="N3291" s="12">
        <v>95</v>
      </c>
      <c r="O3291" s="6">
        <f t="shared" si="967"/>
        <v>-95</v>
      </c>
      <c r="P3291" s="12">
        <f t="shared" si="968"/>
        <v>0</v>
      </c>
      <c r="Q3291" s="7">
        <f t="shared" si="958"/>
        <v>5395638.5499999998</v>
      </c>
      <c r="R3291" s="44" t="str">
        <f>VLOOKUP(F3291,'Set up'!$A$2:$E$64,5,FALSE)</f>
        <v>Chq</v>
      </c>
      <c r="S3291" s="1" t="s">
        <v>3597</v>
      </c>
    </row>
    <row r="3292" spans="1:19" ht="15" customHeight="1" x14ac:dyDescent="0.35">
      <c r="A3292" s="4">
        <v>45582</v>
      </c>
      <c r="B3292" s="5">
        <f t="shared" si="955"/>
        <v>10</v>
      </c>
      <c r="C3292" s="5">
        <f t="shared" si="956"/>
        <v>2024</v>
      </c>
      <c r="D3292" s="5" t="s">
        <v>3018</v>
      </c>
      <c r="E3292" s="5" t="str">
        <f>VLOOKUP(F3292,'Set up'!$A$2:$C$64,2,FALSE)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up'!$A$2:$C$64,3,FALSE)</f>
        <v>30</v>
      </c>
      <c r="J3292" s="5">
        <f>VLOOKUP(F3292,'Set up'!$A$2:$D$64,4,FALSE)</f>
        <v>30</v>
      </c>
      <c r="K3292" s="4">
        <f t="shared" si="962"/>
        <v>45612</v>
      </c>
      <c r="L3292" s="5">
        <f t="shared" si="963"/>
        <v>11</v>
      </c>
      <c r="M3292" s="5">
        <f t="shared" si="964"/>
        <v>2024</v>
      </c>
      <c r="N3292" s="12">
        <v>572</v>
      </c>
      <c r="O3292" s="6">
        <f t="shared" si="967"/>
        <v>-572</v>
      </c>
      <c r="P3292" s="12">
        <f t="shared" si="968"/>
        <v>0</v>
      </c>
      <c r="Q3292" s="7">
        <f t="shared" si="958"/>
        <v>5396210.5499999998</v>
      </c>
      <c r="R3292" s="44" t="str">
        <f>VLOOKUP(F3292,'Set up'!$A$2:$E$64,5,FALSE)</f>
        <v>Chq</v>
      </c>
      <c r="S3292" s="1" t="s">
        <v>3597</v>
      </c>
    </row>
    <row r="3293" spans="1:19" ht="15" customHeight="1" x14ac:dyDescent="0.35">
      <c r="A3293" s="4">
        <v>45582</v>
      </c>
      <c r="B3293" s="5">
        <f t="shared" si="955"/>
        <v>10</v>
      </c>
      <c r="C3293" s="5">
        <f t="shared" si="956"/>
        <v>2024</v>
      </c>
      <c r="D3293" s="5" t="s">
        <v>3018</v>
      </c>
      <c r="E3293" s="5" t="str">
        <f>VLOOKUP(F3293,'Set up'!$A$2:$C$64,2,FALSE)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up'!$A$2:$C$64,3,FALSE)</f>
        <v>30</v>
      </c>
      <c r="J3293" s="5">
        <f>VLOOKUP(F3293,'Set up'!$A$2:$D$64,4,FALSE)</f>
        <v>30</v>
      </c>
      <c r="K3293" s="4">
        <f t="shared" si="962"/>
        <v>45612</v>
      </c>
      <c r="L3293" s="5">
        <f t="shared" si="963"/>
        <v>11</v>
      </c>
      <c r="M3293" s="5">
        <f t="shared" si="964"/>
        <v>2024</v>
      </c>
      <c r="N3293" s="12">
        <v>390</v>
      </c>
      <c r="O3293" s="6">
        <f t="shared" si="967"/>
        <v>-390</v>
      </c>
      <c r="P3293" s="12">
        <f t="shared" si="968"/>
        <v>0</v>
      </c>
      <c r="Q3293" s="7">
        <f t="shared" si="958"/>
        <v>5396600.5499999998</v>
      </c>
      <c r="R3293" s="44" t="str">
        <f>VLOOKUP(F3293,'Set up'!$A$2:$E$64,5,FALSE)</f>
        <v>Chq</v>
      </c>
      <c r="S3293" s="1" t="s">
        <v>3597</v>
      </c>
    </row>
    <row r="3294" spans="1:19" ht="15" customHeight="1" x14ac:dyDescent="0.35">
      <c r="A3294" s="4">
        <v>45582</v>
      </c>
      <c r="B3294" s="5">
        <f t="shared" si="955"/>
        <v>10</v>
      </c>
      <c r="C3294" s="5">
        <f t="shared" si="956"/>
        <v>2024</v>
      </c>
      <c r="D3294" s="5" t="s">
        <v>3019</v>
      </c>
      <c r="E3294" s="5" t="str">
        <f>VLOOKUP(F3294,'Set up'!$A$2:$C$64,2,FALSE)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up'!$A$2:$C$64,3,FALSE)</f>
        <v>Cash</v>
      </c>
      <c r="J3294" s="5">
        <f>VLOOKUP(F3294,'Set up'!$A$2:$D$64,4,FALSE)</f>
        <v>0</v>
      </c>
      <c r="K3294" s="4">
        <f t="shared" si="962"/>
        <v>45582</v>
      </c>
      <c r="L3294" s="5">
        <f t="shared" si="963"/>
        <v>10</v>
      </c>
      <c r="M3294" s="5">
        <f t="shared" si="964"/>
        <v>2024</v>
      </c>
      <c r="N3294" s="96">
        <v>1694</v>
      </c>
      <c r="O3294" s="6">
        <f t="shared" ref="O3294:O3295" si="969">-N3294</f>
        <v>-1694</v>
      </c>
      <c r="P3294" s="12">
        <f t="shared" si="968"/>
        <v>0</v>
      </c>
      <c r="Q3294" s="7">
        <f t="shared" si="958"/>
        <v>5398294.5499999998</v>
      </c>
      <c r="R3294" s="44" t="str">
        <f>VLOOKUP(F3294,'Set up'!$A$2:$E$64,5,FALSE)</f>
        <v>Chq</v>
      </c>
      <c r="S3294" s="1" t="s">
        <v>3052</v>
      </c>
    </row>
    <row r="3295" spans="1:19" ht="15" customHeight="1" x14ac:dyDescent="0.35">
      <c r="A3295" s="4">
        <v>45582</v>
      </c>
      <c r="B3295" s="5">
        <f t="shared" si="955"/>
        <v>10</v>
      </c>
      <c r="C3295" s="5">
        <f t="shared" si="956"/>
        <v>2024</v>
      </c>
      <c r="D3295" s="5" t="s">
        <v>3019</v>
      </c>
      <c r="E3295" s="5" t="str">
        <f>VLOOKUP(F3295,'Set up'!$A$2:$C$64,2,FALSE)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up'!$A$2:$C$64,3,FALSE)</f>
        <v>Cash</v>
      </c>
      <c r="J3295" s="5">
        <f>VLOOKUP(F3295,'Set up'!$A$2:$D$64,4,FALSE)</f>
        <v>0</v>
      </c>
      <c r="K3295" s="4">
        <f t="shared" si="962"/>
        <v>45582</v>
      </c>
      <c r="L3295" s="5">
        <f t="shared" si="963"/>
        <v>10</v>
      </c>
      <c r="M3295" s="5">
        <f t="shared" si="964"/>
        <v>2024</v>
      </c>
      <c r="N3295" s="96">
        <v>270.60000000000002</v>
      </c>
      <c r="O3295" s="6">
        <f t="shared" si="969"/>
        <v>-270.60000000000002</v>
      </c>
      <c r="P3295" s="12">
        <f t="shared" si="968"/>
        <v>0</v>
      </c>
      <c r="Q3295" s="7">
        <f t="shared" si="958"/>
        <v>5398565.1499999994</v>
      </c>
      <c r="R3295" s="44" t="str">
        <f>VLOOKUP(F3295,'Set up'!$A$2:$E$64,5,FALSE)</f>
        <v>Chq</v>
      </c>
      <c r="S3295" s="1" t="s">
        <v>3052</v>
      </c>
    </row>
    <row r="3296" spans="1:19" ht="15" customHeight="1" x14ac:dyDescent="0.35">
      <c r="A3296" s="4">
        <v>45582</v>
      </c>
      <c r="B3296" s="5">
        <f t="shared" si="955"/>
        <v>10</v>
      </c>
      <c r="C3296" s="5">
        <f t="shared" si="956"/>
        <v>2024</v>
      </c>
      <c r="D3296" s="5" t="s">
        <v>3020</v>
      </c>
      <c r="E3296" s="5" t="str">
        <f>VLOOKUP(F3296,'Set up'!$A$2:$C$64,2,FALSE)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up'!$A$2:$C$64,3,FALSE)</f>
        <v>Cash</v>
      </c>
      <c r="J3296" s="5">
        <f>VLOOKUP(F3296,'Set up'!$A$2:$D$64,4,FALSE)</f>
        <v>0</v>
      </c>
      <c r="K3296" s="4">
        <f t="shared" si="962"/>
        <v>45582</v>
      </c>
      <c r="L3296" s="5">
        <f t="shared" si="963"/>
        <v>10</v>
      </c>
      <c r="M3296" s="5">
        <f t="shared" si="964"/>
        <v>2024</v>
      </c>
      <c r="N3296" s="96">
        <v>1738</v>
      </c>
      <c r="O3296" s="6">
        <f t="shared" ref="O3296:O3299" si="970">-N3296</f>
        <v>-1738</v>
      </c>
      <c r="P3296" s="12">
        <f t="shared" si="968"/>
        <v>0</v>
      </c>
      <c r="Q3296" s="7">
        <f t="shared" si="958"/>
        <v>5400303.1499999994</v>
      </c>
      <c r="R3296" s="44" t="str">
        <f>VLOOKUP(F3296,'Set up'!$A$2:$E$64,5,FALSE)</f>
        <v>Cash</v>
      </c>
      <c r="S3296" s="1" t="s">
        <v>3051</v>
      </c>
    </row>
    <row r="3297" spans="1:19" ht="15" customHeight="1" x14ac:dyDescent="0.35">
      <c r="A3297" s="4">
        <v>45582</v>
      </c>
      <c r="B3297" s="5">
        <f t="shared" si="955"/>
        <v>10</v>
      </c>
      <c r="C3297" s="5">
        <f t="shared" si="956"/>
        <v>2024</v>
      </c>
      <c r="D3297" s="5" t="s">
        <v>3020</v>
      </c>
      <c r="E3297" s="5" t="str">
        <f>VLOOKUP(F3297,'Set up'!$A$2:$C$64,2,FALSE)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up'!$A$2:$C$64,3,FALSE)</f>
        <v>Cash</v>
      </c>
      <c r="J3297" s="5">
        <f>VLOOKUP(F3297,'Set up'!$A$2:$D$64,4,FALSE)</f>
        <v>0</v>
      </c>
      <c r="K3297" s="4">
        <f t="shared" si="962"/>
        <v>45582</v>
      </c>
      <c r="L3297" s="5">
        <f t="shared" si="963"/>
        <v>10</v>
      </c>
      <c r="M3297" s="5">
        <f t="shared" si="964"/>
        <v>2024</v>
      </c>
      <c r="N3297" s="96">
        <v>555</v>
      </c>
      <c r="O3297" s="6">
        <f t="shared" si="970"/>
        <v>-555</v>
      </c>
      <c r="P3297" s="12">
        <f t="shared" si="968"/>
        <v>0</v>
      </c>
      <c r="Q3297" s="7">
        <f t="shared" si="958"/>
        <v>5400858.1499999994</v>
      </c>
      <c r="R3297" s="44" t="str">
        <f>VLOOKUP(F3297,'Set up'!$A$2:$E$64,5,FALSE)</f>
        <v>Cash</v>
      </c>
      <c r="S3297" s="1" t="s">
        <v>3051</v>
      </c>
    </row>
    <row r="3298" spans="1:19" ht="15" customHeight="1" x14ac:dyDescent="0.35">
      <c r="A3298" s="4">
        <v>45582</v>
      </c>
      <c r="B3298" s="5">
        <f t="shared" si="955"/>
        <v>10</v>
      </c>
      <c r="C3298" s="5">
        <f t="shared" si="956"/>
        <v>2024</v>
      </c>
      <c r="D3298" s="5" t="s">
        <v>3020</v>
      </c>
      <c r="E3298" s="5" t="str">
        <f>VLOOKUP(F3298,'Set up'!$A$2:$C$64,2,FALSE)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up'!$A$2:$C$64,3,FALSE)</f>
        <v>Cash</v>
      </c>
      <c r="J3298" s="5">
        <f>VLOOKUP(F3298,'Set up'!$A$2:$D$64,4,FALSE)</f>
        <v>0</v>
      </c>
      <c r="K3298" s="4">
        <f t="shared" si="962"/>
        <v>45582</v>
      </c>
      <c r="L3298" s="5">
        <f t="shared" si="963"/>
        <v>10</v>
      </c>
      <c r="M3298" s="5">
        <f t="shared" si="964"/>
        <v>2024</v>
      </c>
      <c r="N3298" s="96">
        <v>95</v>
      </c>
      <c r="O3298" s="6">
        <f t="shared" si="970"/>
        <v>-95</v>
      </c>
      <c r="P3298" s="12">
        <f t="shared" si="968"/>
        <v>0</v>
      </c>
      <c r="Q3298" s="7">
        <f t="shared" si="958"/>
        <v>5400953.1499999994</v>
      </c>
      <c r="R3298" s="44" t="str">
        <f>VLOOKUP(F3298,'Set up'!$A$2:$E$64,5,FALSE)</f>
        <v>Cash</v>
      </c>
      <c r="S3298" s="1" t="s">
        <v>3051</v>
      </c>
    </row>
    <row r="3299" spans="1:19" ht="15" customHeight="1" x14ac:dyDescent="0.35">
      <c r="A3299" s="4">
        <v>45583</v>
      </c>
      <c r="B3299" s="5">
        <f t="shared" si="955"/>
        <v>10</v>
      </c>
      <c r="C3299" s="5">
        <f t="shared" si="956"/>
        <v>2024</v>
      </c>
      <c r="D3299" s="5" t="s">
        <v>3021</v>
      </c>
      <c r="E3299" s="5" t="str">
        <f>VLOOKUP(F3299,'Set up'!$A$2:$C$64,2,FALSE)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up'!$A$2:$C$64,3,FALSE)</f>
        <v>Cash</v>
      </c>
      <c r="J3299" s="5">
        <f>VLOOKUP(F3299,'Set up'!$A$2:$D$64,4,FALSE)</f>
        <v>0</v>
      </c>
      <c r="K3299" s="4">
        <f t="shared" si="962"/>
        <v>45583</v>
      </c>
      <c r="L3299" s="5">
        <f t="shared" si="963"/>
        <v>10</v>
      </c>
      <c r="M3299" s="5">
        <f t="shared" si="964"/>
        <v>2024</v>
      </c>
      <c r="N3299" s="96">
        <v>300</v>
      </c>
      <c r="O3299" s="6">
        <f t="shared" si="970"/>
        <v>-300</v>
      </c>
      <c r="P3299" s="12">
        <f t="shared" si="968"/>
        <v>0</v>
      </c>
      <c r="Q3299" s="7">
        <f t="shared" si="958"/>
        <v>5401253.1499999994</v>
      </c>
      <c r="R3299" s="44" t="str">
        <f>VLOOKUP(F3299,'Set up'!$A$2:$E$64,5,FALSE)</f>
        <v>Cash</v>
      </c>
      <c r="S3299" s="1" t="s">
        <v>3198</v>
      </c>
    </row>
    <row r="3300" spans="1:19" ht="15" customHeight="1" x14ac:dyDescent="0.35">
      <c r="A3300" s="4">
        <v>45583</v>
      </c>
      <c r="B3300" s="5">
        <f t="shared" si="955"/>
        <v>10</v>
      </c>
      <c r="C3300" s="5">
        <f t="shared" si="956"/>
        <v>2024</v>
      </c>
      <c r="D3300" s="5" t="s">
        <v>3021</v>
      </c>
      <c r="E3300" s="5" t="str">
        <f>VLOOKUP(F3300,'Set up'!$A$2:$C$64,2,FALSE)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up'!$A$2:$C$64,3,FALSE)</f>
        <v>Cash</v>
      </c>
      <c r="J3300" s="5">
        <f>VLOOKUP(F3300,'Set up'!$A$2:$D$64,4,FALSE)</f>
        <v>0</v>
      </c>
      <c r="K3300" s="4">
        <f t="shared" si="962"/>
        <v>45583</v>
      </c>
      <c r="L3300" s="5">
        <f t="shared" si="963"/>
        <v>10</v>
      </c>
      <c r="M3300" s="5">
        <f t="shared" si="964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58"/>
        <v>5401478.1499999994</v>
      </c>
      <c r="R3300" s="44" t="str">
        <f>VLOOKUP(F3300,'Set up'!$A$2:$E$64,5,FALSE)</f>
        <v>Cash</v>
      </c>
      <c r="S3300" s="130" t="s">
        <v>3199</v>
      </c>
    </row>
    <row r="3301" spans="1:19" ht="15" customHeight="1" x14ac:dyDescent="0.35">
      <c r="A3301" s="4">
        <v>45583</v>
      </c>
      <c r="B3301" s="5">
        <f t="shared" si="955"/>
        <v>10</v>
      </c>
      <c r="C3301" s="5">
        <f t="shared" si="956"/>
        <v>2024</v>
      </c>
      <c r="D3301" s="5" t="s">
        <v>3022</v>
      </c>
      <c r="E3301" s="5" t="str">
        <f>VLOOKUP(F3301,'Set up'!$A$2:$C$64,2,FALSE)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up'!$A$2:$C$64,3,FALSE)</f>
        <v>Cash</v>
      </c>
      <c r="J3301" s="5">
        <f>VLOOKUP(F3301,'Set up'!$A$2:$D$64,4,FALSE)</f>
        <v>0</v>
      </c>
      <c r="K3301" s="4">
        <f t="shared" si="962"/>
        <v>45583</v>
      </c>
      <c r="L3301" s="5">
        <f t="shared" si="963"/>
        <v>10</v>
      </c>
      <c r="M3301" s="5">
        <f t="shared" si="964"/>
        <v>2024</v>
      </c>
      <c r="N3301" s="98">
        <v>110</v>
      </c>
      <c r="O3301" s="12"/>
      <c r="P3301" s="12">
        <f t="shared" si="968"/>
        <v>110</v>
      </c>
      <c r="Q3301" s="7">
        <f t="shared" si="958"/>
        <v>5401588.1499999994</v>
      </c>
      <c r="R3301" s="44" t="str">
        <f>VLOOKUP(F3301,'Set up'!$A$2:$E$64,5,FALSE)</f>
        <v>Trsf</v>
      </c>
    </row>
    <row r="3302" spans="1:19" ht="15" customHeight="1" x14ac:dyDescent="0.35">
      <c r="A3302" s="4">
        <v>45583</v>
      </c>
      <c r="B3302" s="5">
        <f t="shared" si="955"/>
        <v>10</v>
      </c>
      <c r="C3302" s="5">
        <f t="shared" si="956"/>
        <v>2024</v>
      </c>
      <c r="D3302" s="5" t="s">
        <v>3022</v>
      </c>
      <c r="E3302" s="5" t="str">
        <f>VLOOKUP(F3302,'Set up'!$A$2:$C$64,2,FALSE)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up'!$A$2:$C$64,3,FALSE)</f>
        <v>Cash</v>
      </c>
      <c r="J3302" s="5">
        <f>VLOOKUP(F3302,'Set up'!$A$2:$D$64,4,FALSE)</f>
        <v>0</v>
      </c>
      <c r="K3302" s="4">
        <f t="shared" si="962"/>
        <v>45583</v>
      </c>
      <c r="L3302" s="5">
        <f t="shared" si="963"/>
        <v>10</v>
      </c>
      <c r="M3302" s="5">
        <f t="shared" si="964"/>
        <v>2024</v>
      </c>
      <c r="N3302" s="98">
        <v>390</v>
      </c>
      <c r="O3302" s="12"/>
      <c r="P3302" s="12">
        <f t="shared" si="968"/>
        <v>390</v>
      </c>
      <c r="Q3302" s="7">
        <f t="shared" si="958"/>
        <v>5401978.1499999994</v>
      </c>
      <c r="R3302" s="44" t="str">
        <f>VLOOKUP(F3302,'Set up'!$A$2:$E$64,5,FALSE)</f>
        <v>Trsf</v>
      </c>
    </row>
    <row r="3303" spans="1:19" ht="15" customHeight="1" x14ac:dyDescent="0.35">
      <c r="A3303" s="4">
        <v>45586</v>
      </c>
      <c r="B3303" s="5">
        <f t="shared" si="955"/>
        <v>10</v>
      </c>
      <c r="C3303" s="5">
        <f t="shared" si="956"/>
        <v>2024</v>
      </c>
      <c r="D3303" s="5" t="s">
        <v>3023</v>
      </c>
      <c r="E3303" s="5" t="str">
        <f>VLOOKUP(F3303,'Set up'!$A$2:$C$64,2,FALSE)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up'!$A$2:$C$64,3,FALSE)</f>
        <v>Cash</v>
      </c>
      <c r="J3303" s="5">
        <f>VLOOKUP(F3303,'Set up'!$A$2:$D$64,4,FALSE)</f>
        <v>0</v>
      </c>
      <c r="K3303" s="4">
        <f t="shared" si="962"/>
        <v>45586</v>
      </c>
      <c r="L3303" s="5">
        <f t="shared" si="963"/>
        <v>10</v>
      </c>
      <c r="M3303" s="5">
        <f t="shared" si="964"/>
        <v>2024</v>
      </c>
      <c r="N3303" s="96">
        <v>1694</v>
      </c>
      <c r="O3303" s="6">
        <f t="shared" ref="O3303" si="971">-N3303</f>
        <v>-1694</v>
      </c>
      <c r="P3303" s="12">
        <f t="shared" si="968"/>
        <v>0</v>
      </c>
      <c r="Q3303" s="7">
        <f t="shared" si="958"/>
        <v>5403672.1499999994</v>
      </c>
      <c r="R3303" s="44" t="str">
        <f>VLOOKUP(F3303,'Set up'!$A$2:$E$64,5,FALSE)</f>
        <v>Cash</v>
      </c>
      <c r="S3303" s="1" t="s">
        <v>3054</v>
      </c>
    </row>
    <row r="3304" spans="1:19" ht="15" customHeight="1" x14ac:dyDescent="0.35">
      <c r="A3304" s="4">
        <v>45586</v>
      </c>
      <c r="B3304" s="5">
        <f t="shared" si="955"/>
        <v>10</v>
      </c>
      <c r="C3304" s="5">
        <f t="shared" si="956"/>
        <v>2024</v>
      </c>
      <c r="D3304" s="5" t="s">
        <v>3023</v>
      </c>
      <c r="E3304" s="5" t="str">
        <f>VLOOKUP(F3304,'Set up'!$A$2:$C$64,2,FALSE)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up'!$A$2:$C$64,3,FALSE)</f>
        <v>Cash</v>
      </c>
      <c r="J3304" s="5">
        <f>VLOOKUP(F3304,'Set up'!$A$2:$D$64,4,FALSE)</f>
        <v>0</v>
      </c>
      <c r="K3304" s="4">
        <f t="shared" si="962"/>
        <v>45586</v>
      </c>
      <c r="L3304" s="5">
        <f t="shared" si="963"/>
        <v>10</v>
      </c>
      <c r="M3304" s="5">
        <f t="shared" si="964"/>
        <v>2024</v>
      </c>
      <c r="N3304" s="96">
        <v>432</v>
      </c>
      <c r="O3304" s="12">
        <f>-306-126</f>
        <v>-432</v>
      </c>
      <c r="P3304" s="12">
        <f t="shared" si="968"/>
        <v>0</v>
      </c>
      <c r="Q3304" s="7">
        <f t="shared" si="958"/>
        <v>5404104.1499999994</v>
      </c>
      <c r="R3304" s="44" t="str">
        <f>VLOOKUP(F3304,'Set up'!$A$2:$E$64,5,FALSE)</f>
        <v>Cash</v>
      </c>
      <c r="S3304" s="1" t="s">
        <v>3058</v>
      </c>
    </row>
    <row r="3305" spans="1:19" ht="15" customHeight="1" x14ac:dyDescent="0.35">
      <c r="A3305" s="4">
        <v>45586</v>
      </c>
      <c r="B3305" s="5">
        <f t="shared" si="955"/>
        <v>10</v>
      </c>
      <c r="C3305" s="5">
        <f t="shared" si="956"/>
        <v>2024</v>
      </c>
      <c r="D3305" s="5" t="s">
        <v>3023</v>
      </c>
      <c r="E3305" s="5" t="str">
        <f>VLOOKUP(F3305,'Set up'!$A$2:$C$64,2,FALSE)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up'!$A$2:$C$64,3,FALSE)</f>
        <v>Cash</v>
      </c>
      <c r="J3305" s="5">
        <f>VLOOKUP(F3305,'Set up'!$A$2:$D$64,4,FALSE)</f>
        <v>0</v>
      </c>
      <c r="K3305" s="4">
        <f t="shared" si="962"/>
        <v>45586</v>
      </c>
      <c r="L3305" s="5">
        <f t="shared" si="963"/>
        <v>10</v>
      </c>
      <c r="M3305" s="5">
        <f t="shared" si="964"/>
        <v>2024</v>
      </c>
      <c r="N3305" s="96">
        <v>280</v>
      </c>
      <c r="O3305" s="6">
        <f t="shared" ref="O3305:O3307" si="972">-N3305</f>
        <v>-280</v>
      </c>
      <c r="P3305" s="12">
        <f t="shared" si="968"/>
        <v>0</v>
      </c>
      <c r="Q3305" s="7">
        <f t="shared" si="958"/>
        <v>5404384.1499999994</v>
      </c>
      <c r="R3305" s="44" t="str">
        <f>VLOOKUP(F3305,'Set up'!$A$2:$E$64,5,FALSE)</f>
        <v>Cash</v>
      </c>
      <c r="S3305" s="1" t="s">
        <v>3057</v>
      </c>
    </row>
    <row r="3306" spans="1:19" ht="15" customHeight="1" x14ac:dyDescent="0.35">
      <c r="A3306" s="4">
        <v>45587</v>
      </c>
      <c r="B3306" s="5">
        <f t="shared" si="955"/>
        <v>10</v>
      </c>
      <c r="C3306" s="5">
        <f t="shared" si="956"/>
        <v>2024</v>
      </c>
      <c r="D3306" s="5" t="s">
        <v>3024</v>
      </c>
      <c r="E3306" s="5" t="str">
        <f>VLOOKUP(F3306,'Set up'!$A$2:$C$64,2,FALSE)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up'!$A$2:$C$64,3,FALSE)</f>
        <v>Cash</v>
      </c>
      <c r="J3306" s="5">
        <f>VLOOKUP(F3306,'Set up'!$A$2:$D$64,4,FALSE)</f>
        <v>0</v>
      </c>
      <c r="K3306" s="4">
        <f t="shared" si="962"/>
        <v>45587</v>
      </c>
      <c r="L3306" s="5">
        <f t="shared" si="963"/>
        <v>10</v>
      </c>
      <c r="M3306" s="5">
        <f t="shared" si="964"/>
        <v>2024</v>
      </c>
      <c r="N3306" s="12">
        <v>125</v>
      </c>
      <c r="O3306" s="6">
        <f t="shared" si="972"/>
        <v>-125</v>
      </c>
      <c r="P3306" s="12">
        <f t="shared" si="968"/>
        <v>0</v>
      </c>
      <c r="Q3306" s="7">
        <f t="shared" si="958"/>
        <v>5404509.1499999994</v>
      </c>
      <c r="R3306" s="44" t="str">
        <f>VLOOKUP(F3306,'Set up'!$A$2:$E$64,5,FALSE)</f>
        <v>Trsf</v>
      </c>
      <c r="S3306" s="1" t="s">
        <v>3558</v>
      </c>
    </row>
    <row r="3307" spans="1:19" ht="15" customHeight="1" x14ac:dyDescent="0.35">
      <c r="A3307" s="4">
        <v>45587</v>
      </c>
      <c r="B3307" s="5">
        <f t="shared" si="955"/>
        <v>10</v>
      </c>
      <c r="C3307" s="5">
        <f t="shared" si="956"/>
        <v>2024</v>
      </c>
      <c r="D3307" s="5" t="s">
        <v>3025</v>
      </c>
      <c r="E3307" s="5" t="str">
        <f>VLOOKUP(F3307,'Set up'!$A$2:$C$64,2,FALSE)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up'!$A$2:$C$64,3,FALSE)</f>
        <v>Cash</v>
      </c>
      <c r="J3307" s="5">
        <f>VLOOKUP(F3307,'Set up'!$A$2:$D$64,4,FALSE)</f>
        <v>0</v>
      </c>
      <c r="K3307" s="4">
        <f t="shared" si="962"/>
        <v>45587</v>
      </c>
      <c r="L3307" s="5">
        <f t="shared" si="963"/>
        <v>10</v>
      </c>
      <c r="M3307" s="5">
        <f t="shared" si="964"/>
        <v>2024</v>
      </c>
      <c r="N3307" s="12">
        <v>3212</v>
      </c>
      <c r="O3307" s="6">
        <f t="shared" si="972"/>
        <v>-3212</v>
      </c>
      <c r="P3307" s="12">
        <f t="shared" si="968"/>
        <v>0</v>
      </c>
      <c r="Q3307" s="7">
        <f t="shared" si="958"/>
        <v>5407721.1499999994</v>
      </c>
      <c r="R3307" s="44" t="str">
        <f>VLOOKUP(F3307,'Set up'!$A$2:$E$64,5,FALSE)</f>
        <v>Trsf</v>
      </c>
      <c r="S3307" s="1" t="s">
        <v>3559</v>
      </c>
    </row>
    <row r="3308" spans="1:19" ht="15" customHeight="1" x14ac:dyDescent="0.35">
      <c r="A3308" s="4">
        <v>45587</v>
      </c>
      <c r="B3308" s="5">
        <f t="shared" si="955"/>
        <v>10</v>
      </c>
      <c r="C3308" s="5">
        <f t="shared" si="956"/>
        <v>2024</v>
      </c>
      <c r="D3308" s="5" t="s">
        <v>3025</v>
      </c>
      <c r="E3308" s="5" t="str">
        <f>VLOOKUP(F3308,'Set up'!$A$2:$C$64,2,FALSE)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up'!$A$2:$C$64,3,FALSE)</f>
        <v>Cash</v>
      </c>
      <c r="J3308" s="5">
        <f>VLOOKUP(F3308,'Set up'!$A$2:$D$64,4,FALSE)</f>
        <v>0</v>
      </c>
      <c r="K3308" s="4">
        <f t="shared" si="962"/>
        <v>45587</v>
      </c>
      <c r="L3308" s="5">
        <f t="shared" si="963"/>
        <v>10</v>
      </c>
      <c r="M3308" s="5">
        <f t="shared" si="964"/>
        <v>2024</v>
      </c>
      <c r="N3308" s="12">
        <v>870</v>
      </c>
      <c r="O3308" s="12">
        <f>-540.9-329.1</f>
        <v>-870</v>
      </c>
      <c r="P3308" s="12">
        <f t="shared" si="968"/>
        <v>0</v>
      </c>
      <c r="Q3308" s="7">
        <f t="shared" si="958"/>
        <v>5408591.1499999994</v>
      </c>
      <c r="R3308" s="44" t="str">
        <f>VLOOKUP(F3308,'Set up'!$A$2:$E$64,5,FALSE)</f>
        <v>Trsf</v>
      </c>
      <c r="S3308" s="1" t="s">
        <v>3560</v>
      </c>
    </row>
    <row r="3309" spans="1:19" ht="15" customHeight="1" x14ac:dyDescent="0.35">
      <c r="A3309" s="4">
        <v>45587</v>
      </c>
      <c r="B3309" s="5">
        <f t="shared" si="955"/>
        <v>10</v>
      </c>
      <c r="C3309" s="5">
        <f t="shared" si="956"/>
        <v>2024</v>
      </c>
      <c r="D3309" s="5" t="s">
        <v>3025</v>
      </c>
      <c r="E3309" s="5" t="str">
        <f>VLOOKUP(F3309,'Set up'!$A$2:$C$64,2,FALSE)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up'!$A$2:$C$64,3,FALSE)</f>
        <v>Cash</v>
      </c>
      <c r="J3309" s="5">
        <f>VLOOKUP(F3309,'Set up'!$A$2:$D$64,4,FALSE)</f>
        <v>0</v>
      </c>
      <c r="K3309" s="4">
        <f t="shared" si="962"/>
        <v>45587</v>
      </c>
      <c r="L3309" s="5">
        <f t="shared" si="963"/>
        <v>10</v>
      </c>
      <c r="M3309" s="5">
        <f t="shared" si="964"/>
        <v>2024</v>
      </c>
      <c r="N3309" s="12">
        <v>715.5</v>
      </c>
      <c r="O3309" s="6">
        <f t="shared" ref="O3309:O3311" si="973">-N3309</f>
        <v>-715.5</v>
      </c>
      <c r="P3309" s="12">
        <f t="shared" si="968"/>
        <v>0</v>
      </c>
      <c r="Q3309" s="7">
        <f t="shared" si="958"/>
        <v>5409306.6499999994</v>
      </c>
      <c r="R3309" s="44" t="str">
        <f>VLOOKUP(F3309,'Set up'!$A$2:$E$64,5,FALSE)</f>
        <v>Trsf</v>
      </c>
      <c r="S3309" s="1" t="s">
        <v>3561</v>
      </c>
    </row>
    <row r="3310" spans="1:19" ht="15" customHeight="1" x14ac:dyDescent="0.35">
      <c r="A3310" s="4">
        <v>45587</v>
      </c>
      <c r="B3310" s="5">
        <f t="shared" si="955"/>
        <v>10</v>
      </c>
      <c r="C3310" s="5">
        <f t="shared" si="956"/>
        <v>2024</v>
      </c>
      <c r="D3310" s="5" t="s">
        <v>3025</v>
      </c>
      <c r="E3310" s="5" t="str">
        <f>VLOOKUP(F3310,'Set up'!$A$2:$C$64,2,FALSE)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up'!$A$2:$C$64,3,FALSE)</f>
        <v>Cash</v>
      </c>
      <c r="J3310" s="5">
        <f>VLOOKUP(F3310,'Set up'!$A$2:$D$64,4,FALSE)</f>
        <v>0</v>
      </c>
      <c r="K3310" s="4">
        <f t="shared" si="962"/>
        <v>45587</v>
      </c>
      <c r="L3310" s="5">
        <f t="shared" si="963"/>
        <v>10</v>
      </c>
      <c r="M3310" s="5">
        <f t="shared" si="964"/>
        <v>2024</v>
      </c>
      <c r="N3310" s="12">
        <v>380</v>
      </c>
      <c r="O3310" s="6">
        <f t="shared" si="973"/>
        <v>-380</v>
      </c>
      <c r="P3310" s="12">
        <f t="shared" si="968"/>
        <v>0</v>
      </c>
      <c r="Q3310" s="7">
        <f t="shared" si="958"/>
        <v>5409686.6499999994</v>
      </c>
      <c r="R3310" s="44" t="str">
        <f>VLOOKUP(F3310,'Set up'!$A$2:$E$64,5,FALSE)</f>
        <v>Trsf</v>
      </c>
      <c r="S3310" s="1" t="s">
        <v>3562</v>
      </c>
    </row>
    <row r="3311" spans="1:19" ht="15" customHeight="1" x14ac:dyDescent="0.35">
      <c r="A3311" s="4">
        <v>45587</v>
      </c>
      <c r="B3311" s="5">
        <f t="shared" si="955"/>
        <v>10</v>
      </c>
      <c r="C3311" s="5">
        <f t="shared" si="956"/>
        <v>2024</v>
      </c>
      <c r="D3311" s="5" t="s">
        <v>3025</v>
      </c>
      <c r="E3311" s="5" t="str">
        <f>VLOOKUP(F3311,'Set up'!$A$2:$C$64,2,FALSE)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up'!$A$2:$C$64,3,FALSE)</f>
        <v>Cash</v>
      </c>
      <c r="J3311" s="5">
        <f>VLOOKUP(F3311,'Set up'!$A$2:$D$64,4,FALSE)</f>
        <v>0</v>
      </c>
      <c r="K3311" s="4">
        <f t="shared" si="962"/>
        <v>45587</v>
      </c>
      <c r="L3311" s="5">
        <f t="shared" si="963"/>
        <v>10</v>
      </c>
      <c r="M3311" s="5">
        <f t="shared" si="964"/>
        <v>2024</v>
      </c>
      <c r="N3311" s="12">
        <v>1000</v>
      </c>
      <c r="O3311" s="6">
        <f t="shared" si="973"/>
        <v>-1000</v>
      </c>
      <c r="P3311" s="12">
        <f t="shared" si="968"/>
        <v>0</v>
      </c>
      <c r="Q3311" s="7">
        <f t="shared" si="958"/>
        <v>5410686.6499999994</v>
      </c>
      <c r="R3311" s="44" t="str">
        <f>VLOOKUP(F3311,'Set up'!$A$2:$E$64,5,FALSE)</f>
        <v>Trsf</v>
      </c>
      <c r="S3311" s="1" t="s">
        <v>3563</v>
      </c>
    </row>
    <row r="3312" spans="1:19" ht="15" customHeight="1" x14ac:dyDescent="0.35">
      <c r="A3312" s="4">
        <v>45587</v>
      </c>
      <c r="B3312" s="5">
        <f t="shared" si="955"/>
        <v>10</v>
      </c>
      <c r="C3312" s="5">
        <f t="shared" si="956"/>
        <v>2024</v>
      </c>
      <c r="D3312" s="5" t="s">
        <v>3026</v>
      </c>
      <c r="E3312" s="5" t="str">
        <f>VLOOKUP(F3312,'Set up'!$A$2:$C$64,2,FALSE)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up'!$A$2:$C$64,3,FALSE)</f>
        <v>Cash</v>
      </c>
      <c r="J3312" s="5">
        <f>VLOOKUP(F3312,'Set up'!$A$2:$D$64,4,FALSE)</f>
        <v>0</v>
      </c>
      <c r="K3312" s="4">
        <f t="shared" si="962"/>
        <v>45587</v>
      </c>
      <c r="L3312" s="5">
        <f t="shared" si="963"/>
        <v>10</v>
      </c>
      <c r="M3312" s="5">
        <f t="shared" si="964"/>
        <v>2024</v>
      </c>
      <c r="N3312" s="96">
        <v>231</v>
      </c>
      <c r="O3312" s="6">
        <f t="shared" ref="O3312" si="974">-N3312</f>
        <v>-231</v>
      </c>
      <c r="P3312" s="12">
        <f t="shared" si="968"/>
        <v>0</v>
      </c>
      <c r="Q3312" s="7">
        <f t="shared" ref="Q3312:Q3333" si="975">SUM(Q3289+N3312)</f>
        <v>5395649.5499999998</v>
      </c>
      <c r="R3312" s="44" t="str">
        <f>VLOOKUP(F3312,'Set up'!$A$2:$E$64,5,FALSE)</f>
        <v>Cash</v>
      </c>
      <c r="S3312" s="1" t="s">
        <v>3064</v>
      </c>
    </row>
    <row r="3313" spans="1:19" ht="15" customHeight="1" x14ac:dyDescent="0.35">
      <c r="A3313" s="4">
        <v>45587</v>
      </c>
      <c r="B3313" s="5">
        <f t="shared" si="955"/>
        <v>10</v>
      </c>
      <c r="C3313" s="5">
        <f t="shared" si="956"/>
        <v>2024</v>
      </c>
      <c r="D3313" s="5" t="s">
        <v>3027</v>
      </c>
      <c r="E3313" s="5" t="str">
        <f>VLOOKUP(F3313,'Set up'!$A$2:$C$64,2,FALSE)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up'!$A$2:$C$64,3,FALSE)</f>
        <v>Cash</v>
      </c>
      <c r="J3313" s="5">
        <f>VLOOKUP(F3313,'Set up'!$A$2:$D$64,4,FALSE)</f>
        <v>0</v>
      </c>
      <c r="K3313" s="4">
        <f t="shared" si="962"/>
        <v>45587</v>
      </c>
      <c r="L3313" s="5">
        <f t="shared" si="963"/>
        <v>10</v>
      </c>
      <c r="M3313" s="5">
        <f t="shared" si="964"/>
        <v>2024</v>
      </c>
      <c r="N3313" s="98">
        <v>1738</v>
      </c>
      <c r="O3313" s="12"/>
      <c r="P3313" s="12">
        <f t="shared" si="968"/>
        <v>1738</v>
      </c>
      <c r="Q3313" s="7">
        <f t="shared" si="975"/>
        <v>5397281.5499999998</v>
      </c>
      <c r="R3313" s="44" t="str">
        <f>VLOOKUP(F3313,'Set up'!$A$2:$E$64,5,FALSE)</f>
        <v>Trsf</v>
      </c>
    </row>
    <row r="3314" spans="1:19" ht="15" customHeight="1" x14ac:dyDescent="0.35">
      <c r="A3314" s="4">
        <v>45588</v>
      </c>
      <c r="B3314" s="5">
        <f t="shared" ref="B3314:B3377" si="976">MONTH(A3314)</f>
        <v>10</v>
      </c>
      <c r="C3314" s="5">
        <f t="shared" ref="C3314:C3377" si="977">YEAR(A3314)</f>
        <v>2024</v>
      </c>
      <c r="D3314" s="5" t="s">
        <v>3028</v>
      </c>
      <c r="E3314" s="5" t="str">
        <f>VLOOKUP(F3314,'Set up'!$A$2:$C$64,2,FALSE)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up'!$A$2:$C$64,3,FALSE)</f>
        <v>120</v>
      </c>
      <c r="J3314" s="5">
        <f>VLOOKUP(F3314,'Set up'!$A$2:$D$64,4,FALSE)</f>
        <v>120</v>
      </c>
      <c r="K3314" s="4">
        <f t="shared" si="962"/>
        <v>45708</v>
      </c>
      <c r="L3314" s="5">
        <f t="shared" si="963"/>
        <v>2</v>
      </c>
      <c r="M3314" s="5">
        <f t="shared" si="964"/>
        <v>2025</v>
      </c>
      <c r="N3314" s="12">
        <v>16060</v>
      </c>
      <c r="O3314" s="6">
        <f t="shared" ref="O3314:O3322" si="978">-N3314</f>
        <v>-16060</v>
      </c>
      <c r="P3314" s="12">
        <f t="shared" si="968"/>
        <v>0</v>
      </c>
      <c r="Q3314" s="7">
        <f t="shared" si="975"/>
        <v>5411698.5499999998</v>
      </c>
      <c r="R3314" s="44" t="str">
        <f>VLOOKUP(F3314,'Set up'!$A$2:$E$64,5,FALSE)</f>
        <v>Trsf</v>
      </c>
      <c r="S3314" s="1" t="s">
        <v>3608</v>
      </c>
    </row>
    <row r="3315" spans="1:19" ht="15" customHeight="1" x14ac:dyDescent="0.35">
      <c r="A3315" s="4">
        <v>45588</v>
      </c>
      <c r="B3315" s="5">
        <f t="shared" si="976"/>
        <v>10</v>
      </c>
      <c r="C3315" s="5">
        <f t="shared" si="977"/>
        <v>2024</v>
      </c>
      <c r="D3315" s="5" t="s">
        <v>3028</v>
      </c>
      <c r="E3315" s="5" t="str">
        <f>VLOOKUP(F3315,'Set up'!$A$2:$C$64,2,FALSE)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up'!$A$2:$C$64,3,FALSE)</f>
        <v>120</v>
      </c>
      <c r="J3315" s="5">
        <f>VLOOKUP(F3315,'Set up'!$A$2:$D$64,4,FALSE)</f>
        <v>120</v>
      </c>
      <c r="K3315" s="4">
        <f t="shared" si="962"/>
        <v>45708</v>
      </c>
      <c r="L3315" s="5">
        <f t="shared" si="963"/>
        <v>2</v>
      </c>
      <c r="M3315" s="5">
        <f t="shared" si="964"/>
        <v>2025</v>
      </c>
      <c r="N3315" s="12">
        <v>1740</v>
      </c>
      <c r="O3315" s="6">
        <f t="shared" si="978"/>
        <v>-1740</v>
      </c>
      <c r="P3315" s="12">
        <f t="shared" si="968"/>
        <v>0</v>
      </c>
      <c r="Q3315" s="7">
        <f t="shared" si="975"/>
        <v>5397950.5499999998</v>
      </c>
      <c r="R3315" s="44" t="str">
        <f>VLOOKUP(F3315,'Set up'!$A$2:$E$64,5,FALSE)</f>
        <v>Trsf</v>
      </c>
      <c r="S3315" s="1" t="s">
        <v>3608</v>
      </c>
    </row>
    <row r="3316" spans="1:19" ht="15" customHeight="1" x14ac:dyDescent="0.35">
      <c r="A3316" s="4">
        <v>45588</v>
      </c>
      <c r="B3316" s="5">
        <f t="shared" si="976"/>
        <v>10</v>
      </c>
      <c r="C3316" s="5">
        <f t="shared" si="977"/>
        <v>2024</v>
      </c>
      <c r="D3316" s="5" t="s">
        <v>3028</v>
      </c>
      <c r="E3316" s="5" t="str">
        <f>VLOOKUP(F3316,'Set up'!$A$2:$C$64,2,FALSE)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up'!$A$2:$C$64,3,FALSE)</f>
        <v>120</v>
      </c>
      <c r="J3316" s="5">
        <f>VLOOKUP(F3316,'Set up'!$A$2:$D$64,4,FALSE)</f>
        <v>120</v>
      </c>
      <c r="K3316" s="4">
        <f t="shared" si="962"/>
        <v>45708</v>
      </c>
      <c r="L3316" s="5">
        <f t="shared" si="963"/>
        <v>2</v>
      </c>
      <c r="M3316" s="5">
        <f t="shared" si="964"/>
        <v>2025</v>
      </c>
      <c r="N3316" s="12">
        <v>348</v>
      </c>
      <c r="O3316" s="6">
        <f t="shared" si="978"/>
        <v>-348</v>
      </c>
      <c r="P3316" s="12">
        <f t="shared" si="968"/>
        <v>0</v>
      </c>
      <c r="Q3316" s="7">
        <f t="shared" si="975"/>
        <v>5396948.5499999998</v>
      </c>
      <c r="R3316" s="44" t="str">
        <f>VLOOKUP(F3316,'Set up'!$A$2:$E$64,5,FALSE)</f>
        <v>Trsf</v>
      </c>
      <c r="S3316" s="1" t="s">
        <v>3608</v>
      </c>
    </row>
    <row r="3317" spans="1:19" ht="15" customHeight="1" x14ac:dyDescent="0.35">
      <c r="A3317" s="4">
        <v>45588</v>
      </c>
      <c r="B3317" s="5">
        <f t="shared" si="976"/>
        <v>10</v>
      </c>
      <c r="C3317" s="5">
        <f t="shared" si="977"/>
        <v>2024</v>
      </c>
      <c r="D3317" s="5" t="s">
        <v>3028</v>
      </c>
      <c r="E3317" s="5" t="str">
        <f>VLOOKUP(F3317,'Set up'!$A$2:$C$64,2,FALSE)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up'!$A$2:$C$64,3,FALSE)</f>
        <v>120</v>
      </c>
      <c r="J3317" s="5">
        <f>VLOOKUP(F3317,'Set up'!$A$2:$D$64,4,FALSE)</f>
        <v>120</v>
      </c>
      <c r="K3317" s="4">
        <f t="shared" si="962"/>
        <v>45708</v>
      </c>
      <c r="L3317" s="5">
        <f t="shared" si="963"/>
        <v>2</v>
      </c>
      <c r="M3317" s="5">
        <f t="shared" si="964"/>
        <v>2025</v>
      </c>
      <c r="N3317" s="12">
        <v>862.5</v>
      </c>
      <c r="O3317" s="6">
        <f t="shared" si="978"/>
        <v>-862.5</v>
      </c>
      <c r="P3317" s="12">
        <f t="shared" si="968"/>
        <v>0</v>
      </c>
      <c r="Q3317" s="7">
        <f t="shared" si="975"/>
        <v>5399157.0499999998</v>
      </c>
      <c r="R3317" s="44" t="str">
        <f>VLOOKUP(F3317,'Set up'!$A$2:$E$64,5,FALSE)</f>
        <v>Trsf</v>
      </c>
      <c r="S3317" s="1" t="s">
        <v>3608</v>
      </c>
    </row>
    <row r="3318" spans="1:19" ht="15" customHeight="1" x14ac:dyDescent="0.35">
      <c r="A3318" s="4">
        <v>45588</v>
      </c>
      <c r="B3318" s="5">
        <f t="shared" si="976"/>
        <v>10</v>
      </c>
      <c r="C3318" s="5">
        <f t="shared" si="977"/>
        <v>2024</v>
      </c>
      <c r="D3318" s="5" t="s">
        <v>3028</v>
      </c>
      <c r="E3318" s="5" t="str">
        <f>VLOOKUP(F3318,'Set up'!$A$2:$C$64,2,FALSE)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up'!$A$2:$C$64,3,FALSE)</f>
        <v>120</v>
      </c>
      <c r="J3318" s="5">
        <f>VLOOKUP(F3318,'Set up'!$A$2:$D$64,4,FALSE)</f>
        <v>120</v>
      </c>
      <c r="K3318" s="4">
        <f t="shared" si="962"/>
        <v>45708</v>
      </c>
      <c r="L3318" s="5">
        <f t="shared" si="963"/>
        <v>2</v>
      </c>
      <c r="M3318" s="5">
        <f t="shared" si="964"/>
        <v>2025</v>
      </c>
      <c r="N3318" s="12">
        <v>440</v>
      </c>
      <c r="O3318" s="6">
        <f t="shared" si="978"/>
        <v>-440</v>
      </c>
      <c r="P3318" s="12">
        <f t="shared" si="968"/>
        <v>0</v>
      </c>
      <c r="Q3318" s="7">
        <f t="shared" si="975"/>
        <v>5399005.1499999994</v>
      </c>
      <c r="R3318" s="44" t="str">
        <f>VLOOKUP(F3318,'Set up'!$A$2:$E$64,5,FALSE)</f>
        <v>Trsf</v>
      </c>
      <c r="S3318" s="1" t="s">
        <v>3608</v>
      </c>
    </row>
    <row r="3319" spans="1:19" ht="15" customHeight="1" x14ac:dyDescent="0.35">
      <c r="A3319" s="4">
        <v>45588</v>
      </c>
      <c r="B3319" s="5">
        <f t="shared" si="976"/>
        <v>10</v>
      </c>
      <c r="C3319" s="5">
        <f t="shared" si="977"/>
        <v>2024</v>
      </c>
      <c r="D3319" s="5" t="s">
        <v>3028</v>
      </c>
      <c r="E3319" s="5" t="str">
        <f>VLOOKUP(F3319,'Set up'!$A$2:$C$64,2,FALSE)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up'!$A$2:$C$64,3,FALSE)</f>
        <v>120</v>
      </c>
      <c r="J3319" s="5">
        <f>VLOOKUP(F3319,'Set up'!$A$2:$D$64,4,FALSE)</f>
        <v>120</v>
      </c>
      <c r="K3319" s="4">
        <f t="shared" si="962"/>
        <v>45708</v>
      </c>
      <c r="L3319" s="5">
        <f t="shared" si="963"/>
        <v>2</v>
      </c>
      <c r="M3319" s="5">
        <f t="shared" si="964"/>
        <v>2025</v>
      </c>
      <c r="N3319" s="12">
        <v>395</v>
      </c>
      <c r="O3319" s="6">
        <f t="shared" si="978"/>
        <v>-395</v>
      </c>
      <c r="P3319" s="12">
        <f t="shared" si="968"/>
        <v>0</v>
      </c>
      <c r="Q3319" s="7">
        <f t="shared" si="975"/>
        <v>5400698.1499999994</v>
      </c>
      <c r="R3319" s="44" t="str">
        <f>VLOOKUP(F3319,'Set up'!$A$2:$E$64,5,FALSE)</f>
        <v>Trsf</v>
      </c>
      <c r="S3319" s="1" t="s">
        <v>3608</v>
      </c>
    </row>
    <row r="3320" spans="1:19" ht="15" customHeight="1" x14ac:dyDescent="0.35">
      <c r="A3320" s="4">
        <v>45588</v>
      </c>
      <c r="B3320" s="5">
        <f t="shared" si="976"/>
        <v>10</v>
      </c>
      <c r="C3320" s="5">
        <f t="shared" si="977"/>
        <v>2024</v>
      </c>
      <c r="D3320" s="5" t="s">
        <v>3028</v>
      </c>
      <c r="E3320" s="5" t="str">
        <f>VLOOKUP(F3320,'Set up'!$A$2:$C$64,2,FALSE)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up'!$A$2:$C$64,3,FALSE)</f>
        <v>120</v>
      </c>
      <c r="J3320" s="5">
        <f>VLOOKUP(F3320,'Set up'!$A$2:$D$64,4,FALSE)</f>
        <v>120</v>
      </c>
      <c r="K3320" s="4">
        <f t="shared" si="962"/>
        <v>45708</v>
      </c>
      <c r="L3320" s="5">
        <f t="shared" si="963"/>
        <v>2</v>
      </c>
      <c r="M3320" s="5">
        <f t="shared" si="964"/>
        <v>2025</v>
      </c>
      <c r="N3320" s="12">
        <v>420</v>
      </c>
      <c r="O3320" s="6">
        <f t="shared" si="978"/>
        <v>-420</v>
      </c>
      <c r="P3320" s="12">
        <f t="shared" si="968"/>
        <v>0</v>
      </c>
      <c r="Q3320" s="7">
        <f t="shared" si="975"/>
        <v>5401278.1499999994</v>
      </c>
      <c r="R3320" s="44" t="str">
        <f>VLOOKUP(F3320,'Set up'!$A$2:$E$64,5,FALSE)</f>
        <v>Trsf</v>
      </c>
      <c r="S3320" s="1" t="s">
        <v>3608</v>
      </c>
    </row>
    <row r="3321" spans="1:19" ht="15" customHeight="1" x14ac:dyDescent="0.35">
      <c r="A3321" s="4">
        <v>45588</v>
      </c>
      <c r="B3321" s="5">
        <f t="shared" si="976"/>
        <v>10</v>
      </c>
      <c r="C3321" s="5">
        <f t="shared" si="977"/>
        <v>2024</v>
      </c>
      <c r="D3321" s="5" t="s">
        <v>3028</v>
      </c>
      <c r="E3321" s="5" t="str">
        <f>VLOOKUP(F3321,'Set up'!$A$2:$C$64,2,FALSE)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up'!$A$2:$C$64,3,FALSE)</f>
        <v>120</v>
      </c>
      <c r="J3321" s="5">
        <f>VLOOKUP(F3321,'Set up'!$A$2:$D$64,4,FALSE)</f>
        <v>120</v>
      </c>
      <c r="K3321" s="4">
        <f t="shared" si="962"/>
        <v>45708</v>
      </c>
      <c r="L3321" s="5">
        <f t="shared" si="963"/>
        <v>2</v>
      </c>
      <c r="M3321" s="5">
        <f t="shared" si="964"/>
        <v>2025</v>
      </c>
      <c r="N3321" s="12">
        <v>230.4</v>
      </c>
      <c r="O3321" s="6">
        <f t="shared" si="978"/>
        <v>-230.4</v>
      </c>
      <c r="P3321" s="12">
        <f t="shared" si="968"/>
        <v>0</v>
      </c>
      <c r="Q3321" s="7">
        <f t="shared" si="975"/>
        <v>5401183.5499999998</v>
      </c>
      <c r="R3321" s="44" t="str">
        <f>VLOOKUP(F3321,'Set up'!$A$2:$E$64,5,FALSE)</f>
        <v>Trsf</v>
      </c>
      <c r="S3321" s="1" t="s">
        <v>3608</v>
      </c>
    </row>
    <row r="3322" spans="1:19" ht="15" customHeight="1" x14ac:dyDescent="0.35">
      <c r="A3322" s="4">
        <v>45588</v>
      </c>
      <c r="B3322" s="5">
        <f t="shared" si="976"/>
        <v>10</v>
      </c>
      <c r="C3322" s="5">
        <f t="shared" si="977"/>
        <v>2024</v>
      </c>
      <c r="D3322" s="5" t="s">
        <v>3028</v>
      </c>
      <c r="E3322" s="5" t="str">
        <f>VLOOKUP(F3322,'Set up'!$A$2:$C$64,2,FALSE)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up'!$A$2:$C$64,3,FALSE)</f>
        <v>120</v>
      </c>
      <c r="J3322" s="5">
        <f>VLOOKUP(F3322,'Set up'!$A$2:$D$64,4,FALSE)</f>
        <v>120</v>
      </c>
      <c r="K3322" s="4">
        <f t="shared" si="962"/>
        <v>45708</v>
      </c>
      <c r="L3322" s="5">
        <f t="shared" si="963"/>
        <v>2</v>
      </c>
      <c r="M3322" s="5">
        <f t="shared" si="964"/>
        <v>2025</v>
      </c>
      <c r="N3322" s="12">
        <v>220.8</v>
      </c>
      <c r="O3322" s="6">
        <f t="shared" si="978"/>
        <v>-220.8</v>
      </c>
      <c r="P3322" s="12">
        <f t="shared" si="968"/>
        <v>0</v>
      </c>
      <c r="Q3322" s="7">
        <f t="shared" si="975"/>
        <v>5401473.9499999993</v>
      </c>
      <c r="R3322" s="44" t="str">
        <f>VLOOKUP(F3322,'Set up'!$A$2:$E$64,5,FALSE)</f>
        <v>Trsf</v>
      </c>
      <c r="S3322" s="1" t="s">
        <v>3608</v>
      </c>
    </row>
    <row r="3323" spans="1:19" ht="15" customHeight="1" x14ac:dyDescent="0.35">
      <c r="A3323" s="4">
        <v>45591</v>
      </c>
      <c r="B3323" s="5">
        <f t="shared" si="976"/>
        <v>10</v>
      </c>
      <c r="C3323" s="5">
        <f t="shared" si="977"/>
        <v>2024</v>
      </c>
      <c r="D3323" s="5" t="s">
        <v>3029</v>
      </c>
      <c r="E3323" s="5" t="str">
        <f>VLOOKUP(F3323,'Set up'!$A$2:$C$64,2,FALSE)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up'!$A$2:$C$64,3,FALSE)</f>
        <v>Cash</v>
      </c>
      <c r="J3323" s="5">
        <f>VLOOKUP(F3323,'Set up'!$A$2:$D$64,4,FALSE)</f>
        <v>0</v>
      </c>
      <c r="K3323" s="4">
        <f t="shared" si="962"/>
        <v>45591</v>
      </c>
      <c r="L3323" s="5">
        <f t="shared" si="963"/>
        <v>10</v>
      </c>
      <c r="M3323" s="5">
        <f t="shared" si="964"/>
        <v>2024</v>
      </c>
      <c r="N3323" s="12">
        <v>625</v>
      </c>
      <c r="O3323" s="6">
        <f t="shared" ref="O3323" si="979">-N3323</f>
        <v>-625</v>
      </c>
      <c r="P3323" s="12">
        <f t="shared" si="968"/>
        <v>0</v>
      </c>
      <c r="Q3323" s="7">
        <f t="shared" si="975"/>
        <v>5402103.1499999994</v>
      </c>
      <c r="R3323" s="44" t="str">
        <f>VLOOKUP(F3323,'Set up'!$A$2:$E$64,5,FALSE)</f>
        <v>Trsf</v>
      </c>
      <c r="S3323" s="1" t="s">
        <v>3564</v>
      </c>
    </row>
    <row r="3324" spans="1:19" ht="15" customHeight="1" x14ac:dyDescent="0.35">
      <c r="A3324" s="4">
        <v>45591</v>
      </c>
      <c r="B3324" s="5">
        <f t="shared" si="976"/>
        <v>10</v>
      </c>
      <c r="C3324" s="5">
        <f t="shared" si="977"/>
        <v>2024</v>
      </c>
      <c r="D3324" s="5" t="s">
        <v>3030</v>
      </c>
      <c r="E3324" s="5" t="str">
        <f>VLOOKUP(F3324,'Set up'!$A$2:$C$64,2,FALSE)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up'!$A$2:$C$64,3,FALSE)</f>
        <v>Cash</v>
      </c>
      <c r="J3324" s="5">
        <f>VLOOKUP(F3324,'Set up'!$A$2:$D$64,4,FALSE)</f>
        <v>0</v>
      </c>
      <c r="K3324" s="4">
        <f t="shared" si="962"/>
        <v>45591</v>
      </c>
      <c r="L3324" s="5">
        <f t="shared" si="963"/>
        <v>10</v>
      </c>
      <c r="M3324" s="5">
        <f t="shared" si="964"/>
        <v>2024</v>
      </c>
      <c r="N3324" s="12">
        <v>16060</v>
      </c>
      <c r="O3324" s="12">
        <f>-11950.4-4109.6</f>
        <v>-16060</v>
      </c>
      <c r="P3324" s="12">
        <f t="shared" si="968"/>
        <v>0</v>
      </c>
      <c r="Q3324" s="7">
        <f t="shared" si="975"/>
        <v>5417648.1499999994</v>
      </c>
      <c r="R3324" s="44" t="str">
        <f>VLOOKUP(F3324,'Set up'!$A$2:$E$64,5,FALSE)</f>
        <v>Trsf</v>
      </c>
      <c r="S3324" s="1" t="s">
        <v>3565</v>
      </c>
    </row>
    <row r="3325" spans="1:19" ht="15" customHeight="1" x14ac:dyDescent="0.35">
      <c r="A3325" s="4">
        <v>45591</v>
      </c>
      <c r="B3325" s="5">
        <f t="shared" si="976"/>
        <v>10</v>
      </c>
      <c r="C3325" s="5">
        <f t="shared" si="977"/>
        <v>2024</v>
      </c>
      <c r="D3325" s="5" t="s">
        <v>3030</v>
      </c>
      <c r="E3325" s="5" t="str">
        <f>VLOOKUP(F3325,'Set up'!$A$2:$C$64,2,FALSE)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up'!$A$2:$C$64,3,FALSE)</f>
        <v>Cash</v>
      </c>
      <c r="J3325" s="5">
        <f>VLOOKUP(F3325,'Set up'!$A$2:$D$64,4,FALSE)</f>
        <v>0</v>
      </c>
      <c r="K3325" s="4">
        <f t="shared" si="962"/>
        <v>45591</v>
      </c>
      <c r="L3325" s="5">
        <f t="shared" si="963"/>
        <v>10</v>
      </c>
      <c r="M3325" s="5">
        <f t="shared" si="964"/>
        <v>2024</v>
      </c>
      <c r="N3325" s="12">
        <v>6438</v>
      </c>
      <c r="O3325" s="12">
        <f>-890.4-5547.6</f>
        <v>-6438</v>
      </c>
      <c r="P3325" s="12">
        <f t="shared" si="968"/>
        <v>0</v>
      </c>
      <c r="Q3325" s="7">
        <f t="shared" si="975"/>
        <v>5408416.1499999994</v>
      </c>
      <c r="R3325" s="44" t="str">
        <f>VLOOKUP(F3325,'Set up'!$A$2:$E$64,5,FALSE)</f>
        <v>Trsf</v>
      </c>
      <c r="S3325" s="1" t="s">
        <v>3566</v>
      </c>
    </row>
    <row r="3326" spans="1:19" ht="15" customHeight="1" x14ac:dyDescent="0.35">
      <c r="A3326" s="4">
        <v>45591</v>
      </c>
      <c r="B3326" s="5">
        <f t="shared" si="976"/>
        <v>10</v>
      </c>
      <c r="C3326" s="5">
        <f t="shared" si="977"/>
        <v>2024</v>
      </c>
      <c r="D3326" s="5" t="s">
        <v>3030</v>
      </c>
      <c r="E3326" s="5" t="str">
        <f>VLOOKUP(F3326,'Set up'!$A$2:$C$64,2,FALSE)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up'!$A$2:$C$64,3,FALSE)</f>
        <v>Cash</v>
      </c>
      <c r="J3326" s="5">
        <f>VLOOKUP(F3326,'Set up'!$A$2:$D$64,4,FALSE)</f>
        <v>0</v>
      </c>
      <c r="K3326" s="4">
        <f t="shared" si="962"/>
        <v>45591</v>
      </c>
      <c r="L3326" s="5">
        <f t="shared" si="963"/>
        <v>10</v>
      </c>
      <c r="M3326" s="5">
        <f t="shared" si="964"/>
        <v>2024</v>
      </c>
      <c r="N3326" s="12">
        <v>3577.5</v>
      </c>
      <c r="O3326" s="6">
        <f t="shared" ref="O3326:O3327" si="980">-N3326</f>
        <v>-3577.5</v>
      </c>
      <c r="P3326" s="12">
        <f t="shared" si="968"/>
        <v>0</v>
      </c>
      <c r="Q3326" s="7">
        <f t="shared" si="975"/>
        <v>5407249.6499999994</v>
      </c>
      <c r="R3326" s="44" t="str">
        <f>VLOOKUP(F3326,'Set up'!$A$2:$E$64,5,FALSE)</f>
        <v>Trsf</v>
      </c>
      <c r="S3326" s="1" t="s">
        <v>3567</v>
      </c>
    </row>
    <row r="3327" spans="1:19" ht="15" customHeight="1" x14ac:dyDescent="0.35">
      <c r="A3327" s="4">
        <v>45591</v>
      </c>
      <c r="B3327" s="5">
        <f t="shared" si="976"/>
        <v>10</v>
      </c>
      <c r="C3327" s="5">
        <f t="shared" si="977"/>
        <v>2024</v>
      </c>
      <c r="D3327" s="5" t="s">
        <v>3030</v>
      </c>
      <c r="E3327" s="5" t="str">
        <f>VLOOKUP(F3327,'Set up'!$A$2:$C$64,2,FALSE)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up'!$A$2:$C$64,3,FALSE)</f>
        <v>Cash</v>
      </c>
      <c r="J3327" s="5">
        <f>VLOOKUP(F3327,'Set up'!$A$2:$D$64,4,FALSE)</f>
        <v>0</v>
      </c>
      <c r="K3327" s="4">
        <f t="shared" si="962"/>
        <v>45591</v>
      </c>
      <c r="L3327" s="5">
        <f t="shared" si="963"/>
        <v>10</v>
      </c>
      <c r="M3327" s="5">
        <f t="shared" si="964"/>
        <v>2024</v>
      </c>
      <c r="N3327" s="12">
        <v>380</v>
      </c>
      <c r="O3327" s="6">
        <f t="shared" si="980"/>
        <v>-380</v>
      </c>
      <c r="P3327" s="12">
        <f t="shared" si="968"/>
        <v>0</v>
      </c>
      <c r="Q3327" s="7">
        <f t="shared" si="975"/>
        <v>5404484.1499999994</v>
      </c>
      <c r="R3327" s="44" t="str">
        <f>VLOOKUP(F3327,'Set up'!$A$2:$E$64,5,FALSE)</f>
        <v>Trsf</v>
      </c>
      <c r="S3327" s="1" t="s">
        <v>3568</v>
      </c>
    </row>
    <row r="3328" spans="1:19" ht="15" customHeight="1" x14ac:dyDescent="0.35">
      <c r="A3328" s="4">
        <v>45591</v>
      </c>
      <c r="B3328" s="5">
        <f t="shared" si="976"/>
        <v>10</v>
      </c>
      <c r="C3328" s="5">
        <f t="shared" si="977"/>
        <v>2024</v>
      </c>
      <c r="D3328" s="5" t="s">
        <v>3030</v>
      </c>
      <c r="E3328" s="5" t="str">
        <f>VLOOKUP(F3328,'Set up'!$A$2:$C$64,2,FALSE)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up'!$A$2:$C$64,3,FALSE)</f>
        <v>Cash</v>
      </c>
      <c r="J3328" s="5">
        <f>VLOOKUP(F3328,'Set up'!$A$2:$D$64,4,FALSE)</f>
        <v>0</v>
      </c>
      <c r="K3328" s="4">
        <f t="shared" si="962"/>
        <v>45591</v>
      </c>
      <c r="L3328" s="5">
        <f t="shared" si="963"/>
        <v>10</v>
      </c>
      <c r="M3328" s="5">
        <f t="shared" si="964"/>
        <v>2024</v>
      </c>
      <c r="N3328" s="12">
        <v>1000</v>
      </c>
      <c r="O3328" s="12">
        <f>-494.9-505.1</f>
        <v>-1000</v>
      </c>
      <c r="P3328" s="12">
        <f t="shared" si="968"/>
        <v>0</v>
      </c>
      <c r="Q3328" s="7">
        <f t="shared" si="975"/>
        <v>5405384.1499999994</v>
      </c>
      <c r="R3328" s="44" t="str">
        <f>VLOOKUP(F3328,'Set up'!$A$2:$E$64,5,FALSE)</f>
        <v>Trsf</v>
      </c>
      <c r="S3328" s="1" t="s">
        <v>3569</v>
      </c>
    </row>
    <row r="3329" spans="1:19" ht="15" customHeight="1" x14ac:dyDescent="0.35">
      <c r="A3329" s="4">
        <v>45594</v>
      </c>
      <c r="B3329" s="5">
        <f t="shared" si="976"/>
        <v>10</v>
      </c>
      <c r="C3329" s="5">
        <f t="shared" si="977"/>
        <v>2024</v>
      </c>
      <c r="D3329" s="5" t="s">
        <v>3031</v>
      </c>
      <c r="E3329" s="5" t="str">
        <f>VLOOKUP(F3329,'Set up'!$A$2:$C$64,2,FALSE)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up'!$A$2:$C$64,3,FALSE)</f>
        <v>Cash</v>
      </c>
      <c r="J3329" s="5">
        <f>VLOOKUP(F3329,'Set up'!$A$2:$D$64,4,FALSE)</f>
        <v>0</v>
      </c>
      <c r="K3329" s="4">
        <f t="shared" si="962"/>
        <v>45594</v>
      </c>
      <c r="L3329" s="5">
        <f t="shared" si="963"/>
        <v>10</v>
      </c>
      <c r="M3329" s="5">
        <f t="shared" si="964"/>
        <v>2024</v>
      </c>
      <c r="N3329" s="12">
        <v>1694</v>
      </c>
      <c r="O3329" s="6">
        <f t="shared" ref="O3329:O3332" si="981">-N3329</f>
        <v>-1694</v>
      </c>
      <c r="P3329" s="12">
        <f t="shared" si="968"/>
        <v>0</v>
      </c>
      <c r="Q3329" s="7">
        <f t="shared" si="975"/>
        <v>5406203.1499999994</v>
      </c>
      <c r="R3329" s="44" t="str">
        <f>VLOOKUP(F3329,'Set up'!$A$2:$E$64,5,FALSE)</f>
        <v>Cash</v>
      </c>
      <c r="S3329" s="1" t="s">
        <v>3060</v>
      </c>
    </row>
    <row r="3330" spans="1:19" ht="15" customHeight="1" x14ac:dyDescent="0.35">
      <c r="A3330" s="4">
        <v>45594</v>
      </c>
      <c r="B3330" s="5">
        <f t="shared" si="976"/>
        <v>10</v>
      </c>
      <c r="C3330" s="5">
        <f t="shared" si="977"/>
        <v>2024</v>
      </c>
      <c r="D3330" s="5" t="s">
        <v>3031</v>
      </c>
      <c r="E3330" s="5" t="str">
        <f>VLOOKUP(F3330,'Set up'!$A$2:$C$64,2,FALSE)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up'!$A$2:$C$64,3,FALSE)</f>
        <v>Cash</v>
      </c>
      <c r="J3330" s="5">
        <f>VLOOKUP(F3330,'Set up'!$A$2:$D$64,4,FALSE)</f>
        <v>0</v>
      </c>
      <c r="K3330" s="4">
        <f t="shared" si="962"/>
        <v>45594</v>
      </c>
      <c r="L3330" s="5">
        <f t="shared" si="963"/>
        <v>10</v>
      </c>
      <c r="M3330" s="5">
        <f t="shared" si="964"/>
        <v>2024</v>
      </c>
      <c r="N3330" s="12">
        <v>432</v>
      </c>
      <c r="O3330" s="6">
        <f t="shared" si="981"/>
        <v>-432</v>
      </c>
      <c r="P3330" s="12">
        <f t="shared" si="968"/>
        <v>0</v>
      </c>
      <c r="Q3330" s="7">
        <f t="shared" si="975"/>
        <v>5408153.1499999994</v>
      </c>
      <c r="R3330" s="44" t="str">
        <f>VLOOKUP(F3330,'Set up'!$A$2:$E$64,5,FALSE)</f>
        <v>Cash</v>
      </c>
      <c r="S3330" s="1" t="s">
        <v>3060</v>
      </c>
    </row>
    <row r="3331" spans="1:19" ht="15" customHeight="1" x14ac:dyDescent="0.35">
      <c r="A3331" s="4">
        <v>45594</v>
      </c>
      <c r="B3331" s="5">
        <f t="shared" si="976"/>
        <v>10</v>
      </c>
      <c r="C3331" s="5">
        <f t="shared" si="977"/>
        <v>2024</v>
      </c>
      <c r="D3331" s="5" t="s">
        <v>3031</v>
      </c>
      <c r="E3331" s="5" t="str">
        <f>VLOOKUP(F3331,'Set up'!$A$2:$C$64,2,FALSE)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up'!$A$2:$C$64,3,FALSE)</f>
        <v>Cash</v>
      </c>
      <c r="J3331" s="5">
        <f>VLOOKUP(F3331,'Set up'!$A$2:$D$64,4,FALSE)</f>
        <v>0</v>
      </c>
      <c r="K3331" s="4">
        <f t="shared" ref="K3331:K3394" si="982">A3331+J3331</f>
        <v>45594</v>
      </c>
      <c r="L3331" s="5">
        <f t="shared" ref="L3331:L3394" si="983">MONTH(K3331)</f>
        <v>10</v>
      </c>
      <c r="M3331" s="5">
        <f t="shared" ref="M3331:M3394" si="984">YEAR(K3331)</f>
        <v>2024</v>
      </c>
      <c r="N3331" s="12">
        <v>534</v>
      </c>
      <c r="O3331" s="6">
        <f t="shared" si="981"/>
        <v>-534</v>
      </c>
      <c r="P3331" s="12">
        <f t="shared" si="968"/>
        <v>0</v>
      </c>
      <c r="Q3331" s="7">
        <f t="shared" si="975"/>
        <v>5409125.1499999994</v>
      </c>
      <c r="R3331" s="44" t="str">
        <f>VLOOKUP(F3331,'Set up'!$A$2:$E$64,5,FALSE)</f>
        <v>Cash</v>
      </c>
      <c r="S3331" s="1" t="s">
        <v>3060</v>
      </c>
    </row>
    <row r="3332" spans="1:19" ht="15" customHeight="1" x14ac:dyDescent="0.35">
      <c r="A3332" s="4">
        <v>45594</v>
      </c>
      <c r="B3332" s="5">
        <f t="shared" si="976"/>
        <v>10</v>
      </c>
      <c r="C3332" s="5">
        <f t="shared" si="977"/>
        <v>2024</v>
      </c>
      <c r="D3332" s="5" t="s">
        <v>3031</v>
      </c>
      <c r="E3332" s="5" t="str">
        <f>VLOOKUP(F3332,'Set up'!$A$2:$C$64,2,FALSE)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up'!$A$2:$C$64,3,FALSE)</f>
        <v>Cash</v>
      </c>
      <c r="J3332" s="5">
        <f>VLOOKUP(F3332,'Set up'!$A$2:$D$64,4,FALSE)</f>
        <v>0</v>
      </c>
      <c r="K3332" s="4">
        <f t="shared" si="982"/>
        <v>45594</v>
      </c>
      <c r="L3332" s="5">
        <f t="shared" si="983"/>
        <v>10</v>
      </c>
      <c r="M3332" s="5">
        <f t="shared" si="984"/>
        <v>2024</v>
      </c>
      <c r="N3332" s="12">
        <v>110</v>
      </c>
      <c r="O3332" s="6">
        <f t="shared" si="981"/>
        <v>-110</v>
      </c>
      <c r="P3332" s="12">
        <f t="shared" si="968"/>
        <v>0</v>
      </c>
      <c r="Q3332" s="7">
        <f t="shared" si="975"/>
        <v>5409416.6499999994</v>
      </c>
      <c r="R3332" s="44" t="str">
        <f>VLOOKUP(F3332,'Set up'!$A$2:$E$64,5,FALSE)</f>
        <v>Cash</v>
      </c>
      <c r="S3332" s="1" t="s">
        <v>3060</v>
      </c>
    </row>
    <row r="3333" spans="1:19" ht="15" customHeight="1" x14ac:dyDescent="0.35">
      <c r="A3333" s="4">
        <v>45594</v>
      </c>
      <c r="B3333" s="5">
        <f t="shared" si="976"/>
        <v>10</v>
      </c>
      <c r="C3333" s="5">
        <f t="shared" si="977"/>
        <v>2024</v>
      </c>
      <c r="D3333" s="5" t="s">
        <v>3032</v>
      </c>
      <c r="E3333" s="5" t="str">
        <f>VLOOKUP(F3333,'Set up'!$A$2:$C$64,2,FALSE)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up'!$A$2:$C$64,3,FALSE)</f>
        <v>Cash</v>
      </c>
      <c r="J3333" s="5">
        <f>VLOOKUP(F3333,'Set up'!$A$2:$D$64,4,FALSE)</f>
        <v>0</v>
      </c>
      <c r="K3333" s="4">
        <f t="shared" si="982"/>
        <v>45594</v>
      </c>
      <c r="L3333" s="5">
        <f t="shared" si="983"/>
        <v>10</v>
      </c>
      <c r="M3333" s="5">
        <f t="shared" si="984"/>
        <v>2024</v>
      </c>
      <c r="N3333" s="12">
        <v>405</v>
      </c>
      <c r="O3333" s="12"/>
      <c r="P3333" s="12">
        <f t="shared" si="968"/>
        <v>405</v>
      </c>
      <c r="Q3333" s="7">
        <f t="shared" si="975"/>
        <v>5410091.6499999994</v>
      </c>
      <c r="R3333" s="44" t="str">
        <f>VLOOKUP(F3333,'Set up'!$A$2:$E$64,5,FALSE)</f>
        <v>Trsf</v>
      </c>
    </row>
    <row r="3334" spans="1:19" ht="15" customHeight="1" x14ac:dyDescent="0.35">
      <c r="A3334" s="4">
        <v>45594</v>
      </c>
      <c r="B3334" s="5">
        <f t="shared" si="976"/>
        <v>10</v>
      </c>
      <c r="C3334" s="5">
        <f t="shared" si="977"/>
        <v>2024</v>
      </c>
      <c r="D3334" s="5" t="s">
        <v>3033</v>
      </c>
      <c r="E3334" s="5" t="str">
        <f>VLOOKUP(F3334,'Set up'!$A$2:$C$64,2,FALSE)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up'!$A$2:$C$64,3,FALSE)</f>
        <v>Cash</v>
      </c>
      <c r="J3334" s="5">
        <f>VLOOKUP(F3334,'Set up'!$A$2:$D$64,4,FALSE)</f>
        <v>0</v>
      </c>
      <c r="K3334" s="4">
        <f t="shared" si="982"/>
        <v>45594</v>
      </c>
      <c r="L3334" s="5">
        <f t="shared" si="983"/>
        <v>10</v>
      </c>
      <c r="M3334" s="5">
        <f t="shared" si="984"/>
        <v>2024</v>
      </c>
      <c r="N3334" s="12">
        <v>356</v>
      </c>
      <c r="O3334" s="6">
        <f t="shared" ref="O3334:O3335" si="985">-N3334</f>
        <v>-356</v>
      </c>
      <c r="P3334" s="12">
        <f t="shared" si="968"/>
        <v>0</v>
      </c>
      <c r="Q3334" s="7">
        <f>SUM(Q3311+N3334)</f>
        <v>5411042.6499999994</v>
      </c>
      <c r="R3334" s="44" t="str">
        <f>VLOOKUP(F3334,'Set up'!$A$2:$E$64,5,FALSE)</f>
        <v>Cash</v>
      </c>
      <c r="S3334" s="1" t="s">
        <v>3059</v>
      </c>
    </row>
    <row r="3335" spans="1:19" ht="15" customHeight="1" x14ac:dyDescent="0.35">
      <c r="A3335" s="4">
        <v>45594</v>
      </c>
      <c r="B3335" s="5">
        <f t="shared" si="976"/>
        <v>10</v>
      </c>
      <c r="C3335" s="5">
        <f t="shared" si="977"/>
        <v>2024</v>
      </c>
      <c r="D3335" s="5" t="s">
        <v>3034</v>
      </c>
      <c r="E3335" s="5" t="str">
        <f>VLOOKUP(F3335,'Set up'!$A$2:$C$64,2,FALSE)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up'!$A$2:$C$64,3,FALSE)</f>
        <v>Cash</v>
      </c>
      <c r="J3335" s="5">
        <f>VLOOKUP(F3335,'Set up'!$A$2:$D$64,4,FALSE)</f>
        <v>0</v>
      </c>
      <c r="K3335" s="4">
        <f t="shared" si="982"/>
        <v>45594</v>
      </c>
      <c r="L3335" s="5">
        <f t="shared" si="983"/>
        <v>10</v>
      </c>
      <c r="M3335" s="5">
        <f t="shared" si="984"/>
        <v>2024</v>
      </c>
      <c r="N3335" s="12">
        <v>60</v>
      </c>
      <c r="O3335" s="6">
        <f t="shared" si="985"/>
        <v>-60</v>
      </c>
      <c r="P3335" s="12">
        <f t="shared" si="968"/>
        <v>0</v>
      </c>
      <c r="Q3335" s="7">
        <f t="shared" ref="Q3335" si="986">SUM(Q3312+N3335)</f>
        <v>5395709.5499999998</v>
      </c>
      <c r="R3335" s="44" t="str">
        <f>VLOOKUP(F3335,'Set up'!$A$2:$E$64,5,FALSE)</f>
        <v>Cash</v>
      </c>
      <c r="S3335" s="1" t="s">
        <v>3056</v>
      </c>
    </row>
    <row r="3336" spans="1:19" ht="15" customHeight="1" x14ac:dyDescent="0.35">
      <c r="A3336" s="4">
        <v>45597</v>
      </c>
      <c r="B3336" s="5">
        <f t="shared" si="976"/>
        <v>11</v>
      </c>
      <c r="C3336" s="5">
        <f t="shared" si="977"/>
        <v>2024</v>
      </c>
      <c r="D3336" s="5" t="s">
        <v>3099</v>
      </c>
      <c r="E3336" s="5" t="e">
        <f>VLOOKUP(F3336,'Set up'!$A$2:$C$64,2,FALSE)</f>
        <v>#N/A</v>
      </c>
      <c r="F3336" s="1" t="s">
        <v>3100</v>
      </c>
      <c r="G3336" s="123"/>
      <c r="H3336" s="5">
        <v>1</v>
      </c>
      <c r="I3336" s="5" t="e">
        <f>VLOOKUP(F3336,'Set up'!$A$2:$C$64,3,FALSE)</f>
        <v>#N/A</v>
      </c>
      <c r="J3336" s="5" t="e">
        <f>VLOOKUP(F3336,'Set up'!$A$2:$D$64,4,FALSE)</f>
        <v>#N/A</v>
      </c>
      <c r="K3336" s="4" t="e">
        <f t="shared" si="982"/>
        <v>#N/A</v>
      </c>
      <c r="L3336" s="5" t="e">
        <f t="shared" si="983"/>
        <v>#N/A</v>
      </c>
      <c r="M3336" s="5" t="e">
        <f t="shared" si="984"/>
        <v>#N/A</v>
      </c>
      <c r="N3336" s="12">
        <v>0</v>
      </c>
      <c r="O3336" s="12"/>
      <c r="P3336" s="12">
        <f t="shared" si="968"/>
        <v>0</v>
      </c>
      <c r="Q3336" s="7">
        <f t="shared" ref="Q3336:Q3399" si="987">SUM(Q3335+N3336)</f>
        <v>5395709.5499999998</v>
      </c>
      <c r="R3336" s="44" t="e">
        <f>VLOOKUP(F3336,'Set up'!$A$2:$E$64,5,FALSE)</f>
        <v>#N/A</v>
      </c>
    </row>
    <row r="3337" spans="1:19" ht="15" customHeight="1" x14ac:dyDescent="0.35">
      <c r="A3337" s="4">
        <v>45597</v>
      </c>
      <c r="B3337" s="5">
        <f t="shared" si="976"/>
        <v>11</v>
      </c>
      <c r="C3337" s="5">
        <f t="shared" si="977"/>
        <v>2024</v>
      </c>
      <c r="D3337" s="5" t="s">
        <v>3099</v>
      </c>
      <c r="E3337" s="5" t="e">
        <f>VLOOKUP(F3337,'Set up'!$A$2:$C$64,2,FALSE)</f>
        <v>#N/A</v>
      </c>
      <c r="F3337" s="1" t="s">
        <v>3100</v>
      </c>
      <c r="G3337" s="120"/>
      <c r="H3337" s="5">
        <v>1</v>
      </c>
      <c r="I3337" s="5" t="e">
        <f>VLOOKUP(F3337,'Set up'!$A$2:$C$64,3,FALSE)</f>
        <v>#N/A</v>
      </c>
      <c r="J3337" s="5" t="e">
        <f>VLOOKUP(F3337,'Set up'!$A$2:$D$64,4,FALSE)</f>
        <v>#N/A</v>
      </c>
      <c r="K3337" s="4" t="e">
        <f t="shared" si="982"/>
        <v>#N/A</v>
      </c>
      <c r="L3337" s="5" t="e">
        <f t="shared" si="983"/>
        <v>#N/A</v>
      </c>
      <c r="M3337" s="5" t="e">
        <f t="shared" si="984"/>
        <v>#N/A</v>
      </c>
      <c r="N3337" s="12">
        <v>0</v>
      </c>
      <c r="O3337" s="12"/>
      <c r="P3337" s="12">
        <f t="shared" si="968"/>
        <v>0</v>
      </c>
      <c r="Q3337" s="7">
        <f t="shared" si="987"/>
        <v>5395709.5499999998</v>
      </c>
      <c r="R3337" s="44" t="e">
        <f>VLOOKUP(F3337,'Set up'!$A$2:$E$64,5,FALSE)</f>
        <v>#N/A</v>
      </c>
    </row>
    <row r="3338" spans="1:19" ht="15" customHeight="1" x14ac:dyDescent="0.35">
      <c r="A3338" s="4">
        <v>45597</v>
      </c>
      <c r="B3338" s="5">
        <f t="shared" si="976"/>
        <v>11</v>
      </c>
      <c r="C3338" s="5">
        <f t="shared" si="977"/>
        <v>2024</v>
      </c>
      <c r="D3338" s="5" t="s">
        <v>3101</v>
      </c>
      <c r="E3338" s="5" t="str">
        <f>VLOOKUP(F3338,'Set up'!$A$2:$C$64,2,FALSE)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up'!$A$2:$C$64,3,FALSE)</f>
        <v>Cash</v>
      </c>
      <c r="J3338" s="5">
        <f>VLOOKUP(F3338,'Set up'!$A$2:$D$64,4,FALSE)</f>
        <v>0</v>
      </c>
      <c r="K3338" s="4">
        <f t="shared" si="982"/>
        <v>45597</v>
      </c>
      <c r="L3338" s="5">
        <f t="shared" si="983"/>
        <v>11</v>
      </c>
      <c r="M3338" s="5">
        <f t="shared" si="984"/>
        <v>2024</v>
      </c>
      <c r="N3338" s="98">
        <v>1738</v>
      </c>
      <c r="O3338" s="12"/>
      <c r="P3338" s="12">
        <f t="shared" si="968"/>
        <v>1738</v>
      </c>
      <c r="Q3338" s="7">
        <f t="shared" si="987"/>
        <v>5397447.5499999998</v>
      </c>
      <c r="R3338" s="44" t="str">
        <f>VLOOKUP(F3338,'Set up'!$A$2:$E$64,5,FALSE)</f>
        <v>Trsf</v>
      </c>
    </row>
    <row r="3339" spans="1:19" ht="15" customHeight="1" x14ac:dyDescent="0.35">
      <c r="A3339" s="4">
        <v>45597</v>
      </c>
      <c r="B3339" s="5">
        <f t="shared" si="976"/>
        <v>11</v>
      </c>
      <c r="C3339" s="5">
        <f t="shared" si="977"/>
        <v>2024</v>
      </c>
      <c r="D3339" s="5" t="s">
        <v>3101</v>
      </c>
      <c r="E3339" s="5" t="str">
        <f>VLOOKUP(F3339,'Set up'!$A$2:$C$64,2,FALSE)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up'!$A$2:$C$64,3,FALSE)</f>
        <v>Cash</v>
      </c>
      <c r="J3339" s="5">
        <f>VLOOKUP(F3339,'Set up'!$A$2:$D$64,4,FALSE)</f>
        <v>0</v>
      </c>
      <c r="K3339" s="4">
        <f t="shared" si="982"/>
        <v>45597</v>
      </c>
      <c r="L3339" s="5">
        <f t="shared" si="983"/>
        <v>11</v>
      </c>
      <c r="M3339" s="5">
        <f t="shared" si="984"/>
        <v>2024</v>
      </c>
      <c r="N3339" s="98">
        <v>420</v>
      </c>
      <c r="O3339" s="12"/>
      <c r="P3339" s="12">
        <f t="shared" si="968"/>
        <v>420</v>
      </c>
      <c r="Q3339" s="7">
        <f t="shared" si="987"/>
        <v>5397867.5499999998</v>
      </c>
      <c r="R3339" s="44" t="str">
        <f>VLOOKUP(F3339,'Set up'!$A$2:$E$64,5,FALSE)</f>
        <v>Trsf</v>
      </c>
    </row>
    <row r="3340" spans="1:19" ht="15" customHeight="1" x14ac:dyDescent="0.35">
      <c r="A3340" s="4">
        <v>45597</v>
      </c>
      <c r="B3340" s="5">
        <f t="shared" si="976"/>
        <v>11</v>
      </c>
      <c r="C3340" s="5">
        <f t="shared" si="977"/>
        <v>2024</v>
      </c>
      <c r="D3340" s="5" t="s">
        <v>3102</v>
      </c>
      <c r="E3340" s="5" t="str">
        <f>VLOOKUP(F3340,'Set up'!$A$2:$C$64,2,FALSE)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up'!$A$2:$C$64,3,FALSE)</f>
        <v>Cash</v>
      </c>
      <c r="J3340" s="5">
        <f>VLOOKUP(F3340,'Set up'!$A$2:$D$64,4,FALSE)</f>
        <v>0</v>
      </c>
      <c r="K3340" s="4">
        <f t="shared" si="982"/>
        <v>45597</v>
      </c>
      <c r="L3340" s="5">
        <f t="shared" si="983"/>
        <v>11</v>
      </c>
      <c r="M3340" s="5">
        <f t="shared" si="984"/>
        <v>2024</v>
      </c>
      <c r="N3340" s="98">
        <v>1738</v>
      </c>
      <c r="O3340" s="6">
        <f t="shared" ref="O3340:O3343" si="988">-N3340</f>
        <v>-1738</v>
      </c>
      <c r="P3340" s="12">
        <f t="shared" si="968"/>
        <v>0</v>
      </c>
      <c r="Q3340" s="7">
        <f t="shared" si="987"/>
        <v>5399605.5499999998</v>
      </c>
      <c r="R3340" s="44" t="str">
        <f>VLOOKUP(F3340,'Set up'!$A$2:$E$64,5,FALSE)</f>
        <v>Cash</v>
      </c>
      <c r="S3340" s="1" t="s">
        <v>3192</v>
      </c>
    </row>
    <row r="3341" spans="1:19" ht="15" customHeight="1" x14ac:dyDescent="0.35">
      <c r="A3341" s="4">
        <v>45597</v>
      </c>
      <c r="B3341" s="5">
        <f t="shared" si="976"/>
        <v>11</v>
      </c>
      <c r="C3341" s="5">
        <f t="shared" si="977"/>
        <v>2024</v>
      </c>
      <c r="D3341" s="5" t="s">
        <v>3102</v>
      </c>
      <c r="E3341" s="5" t="str">
        <f>VLOOKUP(F3341,'Set up'!$A$2:$C$64,2,FALSE)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up'!$A$2:$C$64,3,FALSE)</f>
        <v>Cash</v>
      </c>
      <c r="J3341" s="5">
        <f>VLOOKUP(F3341,'Set up'!$A$2:$D$64,4,FALSE)</f>
        <v>0</v>
      </c>
      <c r="K3341" s="4">
        <f t="shared" si="982"/>
        <v>45597</v>
      </c>
      <c r="L3341" s="5">
        <f t="shared" si="983"/>
        <v>11</v>
      </c>
      <c r="M3341" s="5">
        <f t="shared" si="984"/>
        <v>2024</v>
      </c>
      <c r="N3341" s="12">
        <v>555</v>
      </c>
      <c r="O3341" s="6">
        <f t="shared" si="988"/>
        <v>-555</v>
      </c>
      <c r="P3341" s="12">
        <f t="shared" si="968"/>
        <v>0</v>
      </c>
      <c r="Q3341" s="7">
        <f t="shared" si="987"/>
        <v>5400160.5499999998</v>
      </c>
      <c r="R3341" s="44" t="str">
        <f>VLOOKUP(F3341,'Set up'!$A$2:$E$64,5,FALSE)</f>
        <v>Cash</v>
      </c>
      <c r="S3341" s="1" t="s">
        <v>3192</v>
      </c>
    </row>
    <row r="3342" spans="1:19" ht="15" customHeight="1" x14ac:dyDescent="0.35">
      <c r="A3342" s="4">
        <v>45597</v>
      </c>
      <c r="B3342" s="5">
        <f t="shared" si="976"/>
        <v>11</v>
      </c>
      <c r="C3342" s="5">
        <f t="shared" si="977"/>
        <v>2024</v>
      </c>
      <c r="D3342" s="5" t="s">
        <v>3102</v>
      </c>
      <c r="E3342" s="5" t="str">
        <f>VLOOKUP(F3342,'Set up'!$A$2:$C$64,2,FALSE)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up'!$A$2:$C$64,3,FALSE)</f>
        <v>Cash</v>
      </c>
      <c r="J3342" s="5">
        <f>VLOOKUP(F3342,'Set up'!$A$2:$D$64,4,FALSE)</f>
        <v>0</v>
      </c>
      <c r="K3342" s="4">
        <f t="shared" si="982"/>
        <v>45597</v>
      </c>
      <c r="L3342" s="5">
        <f t="shared" si="983"/>
        <v>11</v>
      </c>
      <c r="M3342" s="5">
        <f t="shared" si="984"/>
        <v>2024</v>
      </c>
      <c r="N3342" s="12">
        <v>95</v>
      </c>
      <c r="O3342" s="6">
        <f t="shared" si="988"/>
        <v>-95</v>
      </c>
      <c r="P3342" s="12">
        <f t="shared" si="968"/>
        <v>0</v>
      </c>
      <c r="Q3342" s="7">
        <f t="shared" si="987"/>
        <v>5400255.5499999998</v>
      </c>
      <c r="R3342" s="44" t="str">
        <f>VLOOKUP(F3342,'Set up'!$A$2:$E$64,5,FALSE)</f>
        <v>Cash</v>
      </c>
      <c r="S3342" s="1" t="s">
        <v>3192</v>
      </c>
    </row>
    <row r="3343" spans="1:19" ht="15" customHeight="1" x14ac:dyDescent="0.35">
      <c r="A3343" s="4">
        <v>45598</v>
      </c>
      <c r="B3343" s="5">
        <f t="shared" si="976"/>
        <v>11</v>
      </c>
      <c r="C3343" s="5">
        <f t="shared" si="977"/>
        <v>2024</v>
      </c>
      <c r="D3343" s="5" t="s">
        <v>3103</v>
      </c>
      <c r="E3343" s="5" t="str">
        <f>VLOOKUP(F3343,'Set up'!$A$2:$C$64,2,FALSE)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up'!$A$2:$C$64,3,FALSE)</f>
        <v>Cash</v>
      </c>
      <c r="J3343" s="5">
        <f>VLOOKUP(F3343,'Set up'!$A$2:$D$64,4,FALSE)</f>
        <v>0</v>
      </c>
      <c r="K3343" s="4">
        <f t="shared" si="982"/>
        <v>45598</v>
      </c>
      <c r="L3343" s="5">
        <f t="shared" si="983"/>
        <v>11</v>
      </c>
      <c r="M3343" s="5">
        <f t="shared" si="984"/>
        <v>2024</v>
      </c>
      <c r="N3343" s="12">
        <v>687.5</v>
      </c>
      <c r="O3343" s="6">
        <f t="shared" si="988"/>
        <v>-687.5</v>
      </c>
      <c r="P3343" s="12">
        <f t="shared" si="968"/>
        <v>0</v>
      </c>
      <c r="Q3343" s="7">
        <f t="shared" si="987"/>
        <v>5400943.0499999998</v>
      </c>
      <c r="R3343" s="44" t="str">
        <f>VLOOKUP(F3343,'Set up'!$A$2:$E$64,5,FALSE)</f>
        <v>Trsf</v>
      </c>
      <c r="S3343" s="1" t="s">
        <v>3570</v>
      </c>
    </row>
    <row r="3344" spans="1:19" ht="15" customHeight="1" x14ac:dyDescent="0.35">
      <c r="A3344" s="4">
        <v>45597</v>
      </c>
      <c r="B3344" s="5">
        <f t="shared" si="976"/>
        <v>11</v>
      </c>
      <c r="C3344" s="5">
        <f t="shared" si="977"/>
        <v>2024</v>
      </c>
      <c r="D3344" s="5" t="s">
        <v>3104</v>
      </c>
      <c r="E3344" s="5" t="str">
        <f>VLOOKUP(F3344,'Set up'!$A$2:$C$64,2,FALSE)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up'!$A$2:$C$64,3,FALSE)</f>
        <v>Cash</v>
      </c>
      <c r="J3344" s="5">
        <f>VLOOKUP(F3344,'Set up'!$A$2:$D$64,4,FALSE)</f>
        <v>0</v>
      </c>
      <c r="K3344" s="4">
        <f t="shared" si="982"/>
        <v>45597</v>
      </c>
      <c r="L3344" s="5">
        <f t="shared" si="983"/>
        <v>11</v>
      </c>
      <c r="M3344" s="5">
        <f t="shared" si="984"/>
        <v>2024</v>
      </c>
      <c r="N3344" s="12">
        <v>17666</v>
      </c>
      <c r="O3344" s="12">
        <f>-3807.4-13858.6</f>
        <v>-17666</v>
      </c>
      <c r="P3344" s="12">
        <f t="shared" si="968"/>
        <v>0</v>
      </c>
      <c r="Q3344" s="7">
        <f t="shared" si="987"/>
        <v>5418609.0499999998</v>
      </c>
      <c r="R3344" s="44" t="str">
        <f>VLOOKUP(F3344,'Set up'!$A$2:$E$64,5,FALSE)</f>
        <v>Trsf</v>
      </c>
      <c r="S3344" s="1" t="s">
        <v>3571</v>
      </c>
    </row>
    <row r="3345" spans="1:19" ht="15" customHeight="1" x14ac:dyDescent="0.35">
      <c r="A3345" s="4">
        <v>45597</v>
      </c>
      <c r="B3345" s="5">
        <f t="shared" si="976"/>
        <v>11</v>
      </c>
      <c r="C3345" s="5">
        <f t="shared" si="977"/>
        <v>2024</v>
      </c>
      <c r="D3345" s="5" t="s">
        <v>3104</v>
      </c>
      <c r="E3345" s="5" t="str">
        <f>VLOOKUP(F3345,'Set up'!$A$2:$C$64,2,FALSE)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up'!$A$2:$C$64,3,FALSE)</f>
        <v>Cash</v>
      </c>
      <c r="J3345" s="5">
        <f>VLOOKUP(F3345,'Set up'!$A$2:$D$64,4,FALSE)</f>
        <v>0</v>
      </c>
      <c r="K3345" s="4">
        <f t="shared" si="982"/>
        <v>45597</v>
      </c>
      <c r="L3345" s="5">
        <f t="shared" si="983"/>
        <v>11</v>
      </c>
      <c r="M3345" s="5">
        <f t="shared" si="984"/>
        <v>2024</v>
      </c>
      <c r="N3345" s="12">
        <v>4935.8</v>
      </c>
      <c r="O3345" s="6">
        <f t="shared" ref="O3345:O3348" si="989">-N3345</f>
        <v>-4935.8</v>
      </c>
      <c r="P3345" s="12">
        <f t="shared" si="968"/>
        <v>0</v>
      </c>
      <c r="Q3345" s="7">
        <f t="shared" si="987"/>
        <v>5423544.8499999996</v>
      </c>
      <c r="R3345" s="44" t="str">
        <f>VLOOKUP(F3345,'Set up'!$A$2:$E$64,5,FALSE)</f>
        <v>Trsf</v>
      </c>
      <c r="S3345" s="1" t="s">
        <v>3572</v>
      </c>
    </row>
    <row r="3346" spans="1:19" ht="15" customHeight="1" x14ac:dyDescent="0.35">
      <c r="A3346" s="4">
        <v>45597</v>
      </c>
      <c r="B3346" s="5">
        <f t="shared" si="976"/>
        <v>11</v>
      </c>
      <c r="C3346" s="5">
        <f t="shared" si="977"/>
        <v>2024</v>
      </c>
      <c r="D3346" s="5" t="s">
        <v>3104</v>
      </c>
      <c r="E3346" s="5" t="str">
        <f>VLOOKUP(F3346,'Set up'!$A$2:$C$64,2,FALSE)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up'!$A$2:$C$64,3,FALSE)</f>
        <v>Cash</v>
      </c>
      <c r="J3346" s="5">
        <f>VLOOKUP(F3346,'Set up'!$A$2:$D$64,4,FALSE)</f>
        <v>0</v>
      </c>
      <c r="K3346" s="4">
        <f t="shared" si="982"/>
        <v>45597</v>
      </c>
      <c r="L3346" s="5">
        <f t="shared" si="983"/>
        <v>11</v>
      </c>
      <c r="M3346" s="5">
        <f t="shared" si="984"/>
        <v>2024</v>
      </c>
      <c r="N3346" s="12">
        <v>1908</v>
      </c>
      <c r="O3346" s="6">
        <f t="shared" si="989"/>
        <v>-1908</v>
      </c>
      <c r="P3346" s="12">
        <f t="shared" si="968"/>
        <v>0</v>
      </c>
      <c r="Q3346" s="7">
        <f t="shared" si="987"/>
        <v>5425452.8499999996</v>
      </c>
      <c r="R3346" s="44" t="str">
        <f>VLOOKUP(F3346,'Set up'!$A$2:$E$64,5,FALSE)</f>
        <v>Trsf</v>
      </c>
      <c r="S3346" s="1" t="s">
        <v>3573</v>
      </c>
    </row>
    <row r="3347" spans="1:19" ht="15" customHeight="1" x14ac:dyDescent="0.35">
      <c r="A3347" s="4">
        <v>45597</v>
      </c>
      <c r="B3347" s="5">
        <f t="shared" si="976"/>
        <v>11</v>
      </c>
      <c r="C3347" s="5">
        <f t="shared" si="977"/>
        <v>2024</v>
      </c>
      <c r="D3347" s="5" t="s">
        <v>3104</v>
      </c>
      <c r="E3347" s="5" t="str">
        <f>VLOOKUP(F3347,'Set up'!$A$2:$C$64,2,FALSE)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up'!$A$2:$C$64,3,FALSE)</f>
        <v>Cash</v>
      </c>
      <c r="J3347" s="5">
        <f>VLOOKUP(F3347,'Set up'!$A$2:$D$64,4,FALSE)</f>
        <v>0</v>
      </c>
      <c r="K3347" s="4">
        <f t="shared" si="982"/>
        <v>45597</v>
      </c>
      <c r="L3347" s="5">
        <f t="shared" si="983"/>
        <v>11</v>
      </c>
      <c r="M3347" s="5">
        <f t="shared" si="984"/>
        <v>2024</v>
      </c>
      <c r="N3347" s="12">
        <v>380</v>
      </c>
      <c r="O3347" s="6">
        <f t="shared" si="989"/>
        <v>-380</v>
      </c>
      <c r="P3347" s="12">
        <f t="shared" si="968"/>
        <v>0</v>
      </c>
      <c r="Q3347" s="7">
        <f t="shared" si="987"/>
        <v>5425832.8499999996</v>
      </c>
      <c r="R3347" s="44" t="str">
        <f>VLOOKUP(F3347,'Set up'!$A$2:$E$64,5,FALSE)</f>
        <v>Trsf</v>
      </c>
      <c r="S3347" s="1" t="s">
        <v>3574</v>
      </c>
    </row>
    <row r="3348" spans="1:19" ht="15" customHeight="1" x14ac:dyDescent="0.35">
      <c r="A3348" s="4">
        <v>45597</v>
      </c>
      <c r="B3348" s="5">
        <f t="shared" si="976"/>
        <v>11</v>
      </c>
      <c r="C3348" s="5">
        <f t="shared" si="977"/>
        <v>2024</v>
      </c>
      <c r="D3348" s="5" t="s">
        <v>3104</v>
      </c>
      <c r="E3348" s="5" t="str">
        <f>VLOOKUP(F3348,'Set up'!$A$2:$C$64,2,FALSE)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up'!$A$2:$C$64,3,FALSE)</f>
        <v>Cash</v>
      </c>
      <c r="J3348" s="5">
        <f>VLOOKUP(F3348,'Set up'!$A$2:$D$64,4,FALSE)</f>
        <v>0</v>
      </c>
      <c r="K3348" s="4">
        <f t="shared" si="982"/>
        <v>45597</v>
      </c>
      <c r="L3348" s="5">
        <f t="shared" si="983"/>
        <v>11</v>
      </c>
      <c r="M3348" s="5">
        <f t="shared" si="984"/>
        <v>2024</v>
      </c>
      <c r="N3348" s="12">
        <v>1000</v>
      </c>
      <c r="O3348" s="6">
        <f t="shared" si="989"/>
        <v>-1000</v>
      </c>
      <c r="P3348" s="12">
        <f t="shared" si="968"/>
        <v>0</v>
      </c>
      <c r="Q3348" s="7">
        <f t="shared" si="987"/>
        <v>5426832.8499999996</v>
      </c>
      <c r="R3348" s="44" t="str">
        <f>VLOOKUP(F3348,'Set up'!$A$2:$E$64,5,FALSE)</f>
        <v>Trsf</v>
      </c>
      <c r="S3348" s="1" t="s">
        <v>3575</v>
      </c>
    </row>
    <row r="3349" spans="1:19" ht="15" customHeight="1" x14ac:dyDescent="0.35">
      <c r="A3349" s="4">
        <v>45600</v>
      </c>
      <c r="B3349" s="5">
        <f>MONTH(A3349)</f>
        <v>11</v>
      </c>
      <c r="C3349" s="5">
        <f>YEAR(A3349)</f>
        <v>2024</v>
      </c>
      <c r="D3349" s="5" t="s">
        <v>3105</v>
      </c>
      <c r="E3349" s="5" t="str">
        <f>VLOOKUP(F3349,'Set up'!$A$2:$C$64,2,FALSE)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up'!$A$2:$C$64,3,FALSE)</f>
        <v>Cash</v>
      </c>
      <c r="J3349" s="5">
        <f>VLOOKUP(F3349,'Set up'!$A$2:$D$64,4,FALSE)</f>
        <v>0</v>
      </c>
      <c r="K3349" s="4">
        <f>A3349+J3349</f>
        <v>45600</v>
      </c>
      <c r="L3349" s="5">
        <f t="shared" si="983"/>
        <v>11</v>
      </c>
      <c r="M3349" s="5">
        <f t="shared" si="984"/>
        <v>2024</v>
      </c>
      <c r="N3349" s="12">
        <v>475</v>
      </c>
      <c r="O3349" s="6">
        <f t="shared" ref="O3349:O3358" si="990">-N3349</f>
        <v>-475</v>
      </c>
      <c r="P3349" s="12">
        <f t="shared" ref="P3349:P3412" si="991">SUM(N3349+O3349)</f>
        <v>0</v>
      </c>
      <c r="Q3349" s="7">
        <f t="shared" si="987"/>
        <v>5427307.8499999996</v>
      </c>
      <c r="R3349" s="44" t="str">
        <f>VLOOKUP(F3349,'Set up'!$A$2:$E$64,5,FALSE)</f>
        <v>Chq</v>
      </c>
      <c r="S3349" s="1" t="s">
        <v>3187</v>
      </c>
    </row>
    <row r="3350" spans="1:19" ht="15" customHeight="1" x14ac:dyDescent="0.35">
      <c r="A3350" s="4">
        <v>45601</v>
      </c>
      <c r="B3350" s="5">
        <f>MONTH(A3350)</f>
        <v>11</v>
      </c>
      <c r="C3350" s="5">
        <f>YEAR(A3350)</f>
        <v>2024</v>
      </c>
      <c r="D3350" s="5" t="s">
        <v>3107</v>
      </c>
      <c r="E3350" s="5" t="str">
        <f>VLOOKUP(F3350,'Set up'!$A$2:$C$64,2,FALSE)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up'!$A$2:$C$64,3,FALSE)</f>
        <v>Cash</v>
      </c>
      <c r="J3350" s="5">
        <f>VLOOKUP(F3350,'Set up'!$A$2:$D$64,4,FALSE)</f>
        <v>0</v>
      </c>
      <c r="K3350" s="4">
        <f>A3350+J3350</f>
        <v>45601</v>
      </c>
      <c r="L3350" s="5">
        <f t="shared" si="983"/>
        <v>11</v>
      </c>
      <c r="M3350" s="5">
        <f t="shared" si="984"/>
        <v>2024</v>
      </c>
      <c r="N3350" s="12">
        <v>115</v>
      </c>
      <c r="O3350" s="6">
        <f t="shared" si="990"/>
        <v>-115</v>
      </c>
      <c r="P3350" s="12">
        <f t="shared" si="991"/>
        <v>0</v>
      </c>
      <c r="Q3350" s="7">
        <f t="shared" si="987"/>
        <v>5427422.8499999996</v>
      </c>
      <c r="R3350" s="44" t="str">
        <f>VLOOKUP(F3350,'Set up'!$A$2:$E$64,5,FALSE)</f>
        <v>Trsf</v>
      </c>
      <c r="S3350" s="1" t="s">
        <v>3189</v>
      </c>
    </row>
    <row r="3351" spans="1:19" ht="15" customHeight="1" x14ac:dyDescent="0.35">
      <c r="A3351" s="4">
        <v>45602</v>
      </c>
      <c r="B3351" s="5">
        <f t="shared" si="976"/>
        <v>11</v>
      </c>
      <c r="C3351" s="5">
        <f t="shared" si="977"/>
        <v>2024</v>
      </c>
      <c r="D3351" s="5" t="s">
        <v>3108</v>
      </c>
      <c r="E3351" s="5" t="str">
        <f>VLOOKUP(F3351,'Set up'!$A$2:$C$64,2,FALSE)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up'!$A$2:$C$64,3,FALSE)</f>
        <v>Cash</v>
      </c>
      <c r="J3351" s="5">
        <f>VLOOKUP(F3351,'Set up'!$A$2:$D$64,4,FALSE)</f>
        <v>0</v>
      </c>
      <c r="K3351" s="4">
        <f t="shared" si="982"/>
        <v>45602</v>
      </c>
      <c r="L3351" s="5">
        <f t="shared" si="983"/>
        <v>11</v>
      </c>
      <c r="M3351" s="5">
        <f t="shared" si="984"/>
        <v>2024</v>
      </c>
      <c r="N3351" s="12">
        <v>1694</v>
      </c>
      <c r="O3351" s="6">
        <f t="shared" si="990"/>
        <v>-1694</v>
      </c>
      <c r="P3351" s="12">
        <f t="shared" si="991"/>
        <v>0</v>
      </c>
      <c r="Q3351" s="7">
        <f t="shared" si="987"/>
        <v>5429116.8499999996</v>
      </c>
      <c r="R3351" s="44" t="str">
        <f>VLOOKUP(F3351,'Set up'!$A$2:$E$64,5,FALSE)</f>
        <v>Cash</v>
      </c>
      <c r="S3351" s="1" t="s">
        <v>3190</v>
      </c>
    </row>
    <row r="3352" spans="1:19" ht="15" customHeight="1" x14ac:dyDescent="0.35">
      <c r="A3352" s="4">
        <v>45602</v>
      </c>
      <c r="B3352" s="5">
        <f t="shared" si="976"/>
        <v>11</v>
      </c>
      <c r="C3352" s="5">
        <f t="shared" si="977"/>
        <v>2024</v>
      </c>
      <c r="D3352" s="5" t="s">
        <v>3108</v>
      </c>
      <c r="E3352" s="5" t="str">
        <f>VLOOKUP(F3352,'Set up'!$A$2:$C$64,2,FALSE)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up'!$A$2:$C$64,3,FALSE)</f>
        <v>Cash</v>
      </c>
      <c r="J3352" s="5">
        <f>VLOOKUP(F3352,'Set up'!$A$2:$D$64,4,FALSE)</f>
        <v>0</v>
      </c>
      <c r="K3352" s="4">
        <f t="shared" si="982"/>
        <v>45602</v>
      </c>
      <c r="L3352" s="5">
        <f t="shared" si="983"/>
        <v>11</v>
      </c>
      <c r="M3352" s="5">
        <f t="shared" si="984"/>
        <v>2024</v>
      </c>
      <c r="N3352" s="12">
        <v>648</v>
      </c>
      <c r="O3352" s="6">
        <f t="shared" si="990"/>
        <v>-648</v>
      </c>
      <c r="P3352" s="12">
        <f t="shared" si="991"/>
        <v>0</v>
      </c>
      <c r="Q3352" s="7">
        <f t="shared" si="987"/>
        <v>5429764.8499999996</v>
      </c>
      <c r="R3352" s="44" t="str">
        <f>VLOOKUP(F3352,'Set up'!$A$2:$E$64,5,FALSE)</f>
        <v>Cash</v>
      </c>
      <c r="S3352" s="1" t="s">
        <v>3190</v>
      </c>
    </row>
    <row r="3353" spans="1:19" ht="15" customHeight="1" x14ac:dyDescent="0.35">
      <c r="A3353" s="4">
        <v>45602</v>
      </c>
      <c r="B3353" s="5">
        <f t="shared" si="976"/>
        <v>11</v>
      </c>
      <c r="C3353" s="5">
        <f t="shared" si="977"/>
        <v>2024</v>
      </c>
      <c r="D3353" s="5" t="s">
        <v>3108</v>
      </c>
      <c r="E3353" s="5" t="str">
        <f>VLOOKUP(F3353,'Set up'!$A$2:$C$64,2,FALSE)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up'!$A$2:$C$64,3,FALSE)</f>
        <v>Cash</v>
      </c>
      <c r="J3353" s="5">
        <f>VLOOKUP(F3353,'Set up'!$A$2:$D$64,4,FALSE)</f>
        <v>0</v>
      </c>
      <c r="K3353" s="4">
        <f t="shared" si="982"/>
        <v>45602</v>
      </c>
      <c r="L3353" s="5">
        <f t="shared" si="983"/>
        <v>11</v>
      </c>
      <c r="M3353" s="5">
        <f t="shared" si="984"/>
        <v>2024</v>
      </c>
      <c r="N3353" s="12">
        <v>325</v>
      </c>
      <c r="O3353" s="6">
        <f t="shared" si="990"/>
        <v>-325</v>
      </c>
      <c r="P3353" s="12">
        <f t="shared" si="991"/>
        <v>0</v>
      </c>
      <c r="Q3353" s="7">
        <f t="shared" si="987"/>
        <v>5430089.8499999996</v>
      </c>
      <c r="R3353" s="44" t="str">
        <f>VLOOKUP(F3353,'Set up'!$A$2:$E$64,5,FALSE)</f>
        <v>Cash</v>
      </c>
      <c r="S3353" s="1" t="s">
        <v>3190</v>
      </c>
    </row>
    <row r="3354" spans="1:19" ht="15" customHeight="1" x14ac:dyDescent="0.35">
      <c r="A3354" s="4">
        <v>45602</v>
      </c>
      <c r="B3354" s="5">
        <f t="shared" si="976"/>
        <v>11</v>
      </c>
      <c r="C3354" s="5">
        <f t="shared" si="977"/>
        <v>2024</v>
      </c>
      <c r="D3354" s="5" t="s">
        <v>3108</v>
      </c>
      <c r="E3354" s="5" t="str">
        <f>VLOOKUP(F3354,'Set up'!$A$2:$C$64,2,FALSE)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up'!$A$2:$C$64,3,FALSE)</f>
        <v>Cash</v>
      </c>
      <c r="J3354" s="5">
        <f>VLOOKUP(F3354,'Set up'!$A$2:$D$64,4,FALSE)</f>
        <v>0</v>
      </c>
      <c r="K3354" s="4">
        <f t="shared" si="982"/>
        <v>45602</v>
      </c>
      <c r="L3354" s="5">
        <f t="shared" si="983"/>
        <v>11</v>
      </c>
      <c r="M3354" s="5">
        <f t="shared" si="984"/>
        <v>2024</v>
      </c>
      <c r="N3354" s="12">
        <v>60</v>
      </c>
      <c r="O3354" s="6">
        <f t="shared" si="990"/>
        <v>-60</v>
      </c>
      <c r="P3354" s="12">
        <f t="shared" si="991"/>
        <v>0</v>
      </c>
      <c r="Q3354" s="7">
        <f t="shared" si="987"/>
        <v>5430149.8499999996</v>
      </c>
      <c r="R3354" s="44" t="str">
        <f>VLOOKUP(F3354,'Set up'!$A$2:$E$64,5,FALSE)</f>
        <v>Cash</v>
      </c>
      <c r="S3354" s="1" t="s">
        <v>3190</v>
      </c>
    </row>
    <row r="3355" spans="1:19" ht="15" customHeight="1" x14ac:dyDescent="0.35">
      <c r="A3355" s="4">
        <v>45602</v>
      </c>
      <c r="B3355" s="5">
        <f t="shared" si="976"/>
        <v>11</v>
      </c>
      <c r="C3355" s="5">
        <f t="shared" si="977"/>
        <v>2024</v>
      </c>
      <c r="D3355" s="5" t="s">
        <v>3108</v>
      </c>
      <c r="E3355" s="5" t="str">
        <f>VLOOKUP(F3355,'Set up'!$A$2:$C$64,2,FALSE)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up'!$A$2:$C$64,3,FALSE)</f>
        <v>Cash</v>
      </c>
      <c r="J3355" s="5">
        <f>VLOOKUP(F3355,'Set up'!$A$2:$D$64,4,FALSE)</f>
        <v>0</v>
      </c>
      <c r="K3355" s="4">
        <f t="shared" si="982"/>
        <v>45602</v>
      </c>
      <c r="L3355" s="5">
        <f t="shared" si="983"/>
        <v>11</v>
      </c>
      <c r="M3355" s="5">
        <f t="shared" si="984"/>
        <v>2024</v>
      </c>
      <c r="N3355" s="12">
        <v>165</v>
      </c>
      <c r="O3355" s="6">
        <f t="shared" si="990"/>
        <v>-165</v>
      </c>
      <c r="P3355" s="12">
        <f t="shared" si="991"/>
        <v>0</v>
      </c>
      <c r="Q3355" s="7">
        <f t="shared" si="987"/>
        <v>5430314.8499999996</v>
      </c>
      <c r="R3355" s="44" t="str">
        <f>VLOOKUP(F3355,'Set up'!$A$2:$E$64,5,FALSE)</f>
        <v>Cash</v>
      </c>
      <c r="S3355" s="1" t="s">
        <v>3190</v>
      </c>
    </row>
    <row r="3356" spans="1:19" ht="15" customHeight="1" x14ac:dyDescent="0.35">
      <c r="A3356" s="4">
        <v>45602</v>
      </c>
      <c r="B3356" s="5">
        <f t="shared" si="976"/>
        <v>11</v>
      </c>
      <c r="C3356" s="5">
        <f t="shared" si="977"/>
        <v>2024</v>
      </c>
      <c r="D3356" s="5" t="s">
        <v>3108</v>
      </c>
      <c r="E3356" s="5" t="str">
        <f>VLOOKUP(F3356,'Set up'!$A$2:$C$64,2,FALSE)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up'!$A$2:$C$64,3,FALSE)</f>
        <v>Cash</v>
      </c>
      <c r="J3356" s="5">
        <f>VLOOKUP(F3356,'Set up'!$A$2:$D$64,4,FALSE)</f>
        <v>0</v>
      </c>
      <c r="K3356" s="4">
        <f t="shared" si="982"/>
        <v>45602</v>
      </c>
      <c r="L3356" s="5">
        <f t="shared" si="983"/>
        <v>11</v>
      </c>
      <c r="M3356" s="5">
        <f t="shared" si="984"/>
        <v>2024</v>
      </c>
      <c r="N3356" s="12">
        <v>240</v>
      </c>
      <c r="O3356" s="6">
        <f t="shared" si="990"/>
        <v>-240</v>
      </c>
      <c r="P3356" s="12">
        <f t="shared" si="991"/>
        <v>0</v>
      </c>
      <c r="Q3356" s="7">
        <f t="shared" si="987"/>
        <v>5430554.8499999996</v>
      </c>
      <c r="R3356" s="44" t="str">
        <f>VLOOKUP(F3356,'Set up'!$A$2:$E$64,5,FALSE)</f>
        <v>Cash</v>
      </c>
      <c r="S3356" s="1" t="s">
        <v>3190</v>
      </c>
    </row>
    <row r="3357" spans="1:19" ht="15" customHeight="1" x14ac:dyDescent="0.35">
      <c r="A3357" s="4">
        <v>45601</v>
      </c>
      <c r="B3357" s="5">
        <f t="shared" si="976"/>
        <v>11</v>
      </c>
      <c r="C3357" s="5">
        <f t="shared" si="977"/>
        <v>2024</v>
      </c>
      <c r="D3357" s="5" t="s">
        <v>3110</v>
      </c>
      <c r="E3357" s="5" t="str">
        <f>VLOOKUP(F3357,'Set up'!$A$2:$C$64,2,FALSE)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up'!$A$2:$C$64,3,FALSE)</f>
        <v>Cash</v>
      </c>
      <c r="J3357" s="5">
        <f>VLOOKUP(F3357,'Set up'!$A$2:$D$64,4,FALSE)</f>
        <v>0</v>
      </c>
      <c r="K3357" s="4">
        <f t="shared" si="982"/>
        <v>45601</v>
      </c>
      <c r="L3357" s="5">
        <f t="shared" si="983"/>
        <v>11</v>
      </c>
      <c r="M3357" s="5">
        <f t="shared" si="984"/>
        <v>2024</v>
      </c>
      <c r="N3357" s="12">
        <v>2000</v>
      </c>
      <c r="O3357" s="6">
        <f t="shared" si="990"/>
        <v>-2000</v>
      </c>
      <c r="P3357" s="12">
        <f t="shared" si="991"/>
        <v>0</v>
      </c>
      <c r="Q3357" s="7">
        <f t="shared" si="987"/>
        <v>5432554.8499999996</v>
      </c>
      <c r="R3357" s="44" t="str">
        <f>VLOOKUP(F3357,'Set up'!$A$2:$E$64,5,FALSE)</f>
        <v>Trsf</v>
      </c>
      <c r="S3357" s="1" t="s">
        <v>3576</v>
      </c>
    </row>
    <row r="3358" spans="1:19" ht="15" customHeight="1" x14ac:dyDescent="0.35">
      <c r="A3358" s="4">
        <v>45603</v>
      </c>
      <c r="B3358" s="5">
        <f t="shared" si="976"/>
        <v>11</v>
      </c>
      <c r="C3358" s="5">
        <f t="shared" si="977"/>
        <v>2024</v>
      </c>
      <c r="D3358" s="5" t="s">
        <v>3111</v>
      </c>
      <c r="E3358" s="5" t="str">
        <f>VLOOKUP(F3358,'Set up'!$A$2:$C$64,2,FALSE)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up'!$A$2:$C$64,3,FALSE)</f>
        <v>Cash</v>
      </c>
      <c r="J3358" s="5">
        <f>VLOOKUP(F3358,'Set up'!$A$2:$D$64,4,FALSE)</f>
        <v>0</v>
      </c>
      <c r="K3358" s="4">
        <f t="shared" si="982"/>
        <v>45603</v>
      </c>
      <c r="L3358" s="5">
        <f t="shared" si="983"/>
        <v>11</v>
      </c>
      <c r="M3358" s="5">
        <f t="shared" si="984"/>
        <v>2024</v>
      </c>
      <c r="N3358" s="12">
        <v>500</v>
      </c>
      <c r="O3358" s="6">
        <f t="shared" si="990"/>
        <v>-500</v>
      </c>
      <c r="P3358" s="12">
        <f t="shared" si="991"/>
        <v>0</v>
      </c>
      <c r="Q3358" s="7">
        <f t="shared" si="987"/>
        <v>5433054.8499999996</v>
      </c>
      <c r="R3358" s="44" t="str">
        <f>VLOOKUP(F3358,'Set up'!$A$2:$E$64,5,FALSE)</f>
        <v>Trsf</v>
      </c>
      <c r="S3358" s="1" t="s">
        <v>3577</v>
      </c>
    </row>
    <row r="3359" spans="1:19" ht="15" customHeight="1" x14ac:dyDescent="0.35">
      <c r="A3359" s="4">
        <v>45603</v>
      </c>
      <c r="B3359" s="5">
        <f t="shared" si="976"/>
        <v>11</v>
      </c>
      <c r="C3359" s="5">
        <f t="shared" si="977"/>
        <v>2024</v>
      </c>
      <c r="D3359" s="5" t="s">
        <v>3112</v>
      </c>
      <c r="E3359" s="5" t="str">
        <f>VLOOKUP(F3359,'Set up'!$A$2:$C$64,2,FALSE)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up'!$A$2:$C$64,3,FALSE)</f>
        <v>Cash</v>
      </c>
      <c r="J3359" s="5">
        <f>VLOOKUP(F3359,'Set up'!$A$2:$D$64,4,FALSE)</f>
        <v>0</v>
      </c>
      <c r="K3359" s="4">
        <f t="shared" si="982"/>
        <v>45603</v>
      </c>
      <c r="L3359" s="5">
        <f t="shared" si="983"/>
        <v>11</v>
      </c>
      <c r="M3359" s="5">
        <f t="shared" si="984"/>
        <v>2024</v>
      </c>
      <c r="N3359" s="12">
        <v>11242</v>
      </c>
      <c r="O3359" s="12">
        <f>-5417.6-5824.4</f>
        <v>-11242</v>
      </c>
      <c r="P3359" s="12">
        <f t="shared" si="991"/>
        <v>0</v>
      </c>
      <c r="Q3359" s="7">
        <f t="shared" si="987"/>
        <v>5444296.8499999996</v>
      </c>
      <c r="R3359" s="44" t="str">
        <f>VLOOKUP(F3359,'Set up'!$A$2:$E$64,5,FALSE)</f>
        <v>Trsf</v>
      </c>
      <c r="S3359" s="1" t="s">
        <v>3586</v>
      </c>
    </row>
    <row r="3360" spans="1:19" ht="15" customHeight="1" x14ac:dyDescent="0.35">
      <c r="A3360" s="4">
        <v>45603</v>
      </c>
      <c r="B3360" s="5">
        <f t="shared" si="976"/>
        <v>11</v>
      </c>
      <c r="C3360" s="5">
        <f t="shared" si="977"/>
        <v>2024</v>
      </c>
      <c r="D3360" s="5" t="s">
        <v>3112</v>
      </c>
      <c r="E3360" s="5" t="str">
        <f>VLOOKUP(F3360,'Set up'!$A$2:$C$64,2,FALSE)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up'!$A$2:$C$64,3,FALSE)</f>
        <v>Cash</v>
      </c>
      <c r="J3360" s="5">
        <f>VLOOKUP(F3360,'Set up'!$A$2:$D$64,4,FALSE)</f>
        <v>0</v>
      </c>
      <c r="K3360" s="4">
        <f t="shared" si="982"/>
        <v>45603</v>
      </c>
      <c r="L3360" s="5">
        <f t="shared" si="983"/>
        <v>11</v>
      </c>
      <c r="M3360" s="5">
        <f t="shared" si="984"/>
        <v>2024</v>
      </c>
      <c r="N3360" s="12">
        <v>1642.5</v>
      </c>
      <c r="O3360" s="6">
        <f t="shared" ref="O3360:O3363" si="992">-N3360</f>
        <v>-1642.5</v>
      </c>
      <c r="P3360" s="12">
        <f t="shared" si="991"/>
        <v>0</v>
      </c>
      <c r="Q3360" s="7">
        <f t="shared" si="987"/>
        <v>5445939.3499999996</v>
      </c>
      <c r="R3360" s="44" t="str">
        <f>VLOOKUP(F3360,'Set up'!$A$2:$E$64,5,FALSE)</f>
        <v>Trsf</v>
      </c>
      <c r="S3360" s="1" t="s">
        <v>3578</v>
      </c>
    </row>
    <row r="3361" spans="1:19" ht="15" customHeight="1" x14ac:dyDescent="0.35">
      <c r="A3361" s="4">
        <v>45603</v>
      </c>
      <c r="B3361" s="5">
        <f t="shared" si="976"/>
        <v>11</v>
      </c>
      <c r="C3361" s="5">
        <f t="shared" si="977"/>
        <v>2024</v>
      </c>
      <c r="D3361" s="5" t="s">
        <v>3112</v>
      </c>
      <c r="E3361" s="5" t="str">
        <f>VLOOKUP(F3361,'Set up'!$A$2:$C$64,2,FALSE)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up'!$A$2:$C$64,3,FALSE)</f>
        <v>Cash</v>
      </c>
      <c r="J3361" s="5">
        <f>VLOOKUP(F3361,'Set up'!$A$2:$D$64,4,FALSE)</f>
        <v>0</v>
      </c>
      <c r="K3361" s="4">
        <f t="shared" si="982"/>
        <v>45603</v>
      </c>
      <c r="L3361" s="5">
        <f t="shared" si="983"/>
        <v>11</v>
      </c>
      <c r="M3361" s="5">
        <f t="shared" si="984"/>
        <v>2024</v>
      </c>
      <c r="N3361" s="12">
        <v>2262</v>
      </c>
      <c r="O3361" s="6">
        <f t="shared" si="992"/>
        <v>-2262</v>
      </c>
      <c r="P3361" s="12">
        <f t="shared" si="991"/>
        <v>0</v>
      </c>
      <c r="Q3361" s="7">
        <f t="shared" si="987"/>
        <v>5448201.3499999996</v>
      </c>
      <c r="R3361" s="44" t="str">
        <f>VLOOKUP(F3361,'Set up'!$A$2:$E$64,5,FALSE)</f>
        <v>Trsf</v>
      </c>
      <c r="S3361" s="1" t="s">
        <v>3579</v>
      </c>
    </row>
    <row r="3362" spans="1:19" ht="15" customHeight="1" x14ac:dyDescent="0.35">
      <c r="A3362" s="4">
        <v>45603</v>
      </c>
      <c r="B3362" s="5">
        <f t="shared" si="976"/>
        <v>11</v>
      </c>
      <c r="C3362" s="5">
        <f t="shared" si="977"/>
        <v>2024</v>
      </c>
      <c r="D3362" s="5" t="s">
        <v>3112</v>
      </c>
      <c r="E3362" s="5" t="str">
        <f>VLOOKUP(F3362,'Set up'!$A$2:$C$64,2,FALSE)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up'!$A$2:$C$64,3,FALSE)</f>
        <v>Cash</v>
      </c>
      <c r="J3362" s="5">
        <f>VLOOKUP(F3362,'Set up'!$A$2:$D$64,4,FALSE)</f>
        <v>0</v>
      </c>
      <c r="K3362" s="4">
        <f t="shared" si="982"/>
        <v>45603</v>
      </c>
      <c r="L3362" s="5">
        <f t="shared" si="983"/>
        <v>11</v>
      </c>
      <c r="M3362" s="5">
        <f t="shared" si="984"/>
        <v>2024</v>
      </c>
      <c r="N3362" s="12">
        <v>1669.5</v>
      </c>
      <c r="O3362" s="6">
        <f t="shared" si="992"/>
        <v>-1669.5</v>
      </c>
      <c r="P3362" s="12">
        <f t="shared" si="991"/>
        <v>0</v>
      </c>
      <c r="Q3362" s="7">
        <f t="shared" si="987"/>
        <v>5449870.8499999996</v>
      </c>
      <c r="R3362" s="44" t="str">
        <f>VLOOKUP(F3362,'Set up'!$A$2:$E$64,5,FALSE)</f>
        <v>Trsf</v>
      </c>
      <c r="S3362" s="1" t="s">
        <v>3580</v>
      </c>
    </row>
    <row r="3363" spans="1:19" ht="15" customHeight="1" x14ac:dyDescent="0.35">
      <c r="A3363" s="4">
        <v>45603</v>
      </c>
      <c r="B3363" s="5">
        <f t="shared" si="976"/>
        <v>11</v>
      </c>
      <c r="C3363" s="5">
        <f t="shared" si="977"/>
        <v>2024</v>
      </c>
      <c r="D3363" s="5" t="s">
        <v>3112</v>
      </c>
      <c r="E3363" s="5" t="str">
        <f>VLOOKUP(F3363,'Set up'!$A$2:$C$64,2,FALSE)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up'!$A$2:$C$64,3,FALSE)</f>
        <v>Cash</v>
      </c>
      <c r="J3363" s="5">
        <f>VLOOKUP(F3363,'Set up'!$A$2:$D$64,4,FALSE)</f>
        <v>0</v>
      </c>
      <c r="K3363" s="4">
        <f t="shared" si="982"/>
        <v>45603</v>
      </c>
      <c r="L3363" s="5">
        <f t="shared" si="983"/>
        <v>11</v>
      </c>
      <c r="M3363" s="5">
        <f t="shared" si="984"/>
        <v>2024</v>
      </c>
      <c r="N3363" s="12">
        <v>380</v>
      </c>
      <c r="O3363" s="6">
        <f t="shared" si="992"/>
        <v>-380</v>
      </c>
      <c r="P3363" s="12">
        <f t="shared" si="991"/>
        <v>0</v>
      </c>
      <c r="Q3363" s="7">
        <f t="shared" si="987"/>
        <v>5450250.8499999996</v>
      </c>
      <c r="R3363" s="44" t="str">
        <f>VLOOKUP(F3363,'Set up'!$A$2:$E$64,5,FALSE)</f>
        <v>Trsf</v>
      </c>
      <c r="S3363" s="1" t="s">
        <v>3581</v>
      </c>
    </row>
    <row r="3364" spans="1:19" ht="15" customHeight="1" x14ac:dyDescent="0.35">
      <c r="A3364" s="4">
        <v>45604</v>
      </c>
      <c r="B3364" s="5">
        <f t="shared" si="976"/>
        <v>11</v>
      </c>
      <c r="C3364" s="5">
        <f t="shared" si="977"/>
        <v>2024</v>
      </c>
      <c r="D3364" s="5" t="s">
        <v>3114</v>
      </c>
      <c r="E3364" s="5" t="str">
        <f>VLOOKUP(F3364,'Set up'!$A$2:$C$64,2,FALSE)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up'!$A$2:$C$64,3,FALSE)</f>
        <v>Cash</v>
      </c>
      <c r="J3364" s="5">
        <f>VLOOKUP(F3364,'Set up'!$A$2:$D$64,4,FALSE)</f>
        <v>0</v>
      </c>
      <c r="K3364" s="4">
        <f t="shared" si="982"/>
        <v>45604</v>
      </c>
      <c r="L3364" s="5">
        <f t="shared" si="983"/>
        <v>11</v>
      </c>
      <c r="M3364" s="5">
        <f t="shared" si="984"/>
        <v>2024</v>
      </c>
      <c r="N3364" s="12">
        <v>1738</v>
      </c>
      <c r="O3364" s="6">
        <f t="shared" ref="O3364:O3367" si="993">-N3364</f>
        <v>-1738</v>
      </c>
      <c r="P3364" s="12">
        <f t="shared" si="991"/>
        <v>0</v>
      </c>
      <c r="Q3364" s="7">
        <f t="shared" si="987"/>
        <v>5451988.8499999996</v>
      </c>
      <c r="R3364" s="44" t="str">
        <f>VLOOKUP(F3364,'Set up'!$A$2:$E$64,5,FALSE)</f>
        <v>Cash</v>
      </c>
      <c r="S3364" s="1" t="s">
        <v>3197</v>
      </c>
    </row>
    <row r="3365" spans="1:19" ht="15" customHeight="1" x14ac:dyDescent="0.35">
      <c r="A3365" s="4">
        <v>45604</v>
      </c>
      <c r="B3365" s="5">
        <f t="shared" si="976"/>
        <v>11</v>
      </c>
      <c r="C3365" s="5">
        <f t="shared" si="977"/>
        <v>2024</v>
      </c>
      <c r="D3365" s="5" t="s">
        <v>3114</v>
      </c>
      <c r="E3365" s="5" t="str">
        <f>VLOOKUP(F3365,'Set up'!$A$2:$C$64,2,FALSE)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up'!$A$2:$C$64,3,FALSE)</f>
        <v>Cash</v>
      </c>
      <c r="J3365" s="5">
        <f>VLOOKUP(F3365,'Set up'!$A$2:$D$64,4,FALSE)</f>
        <v>0</v>
      </c>
      <c r="K3365" s="4">
        <f t="shared" si="982"/>
        <v>45604</v>
      </c>
      <c r="L3365" s="5">
        <f t="shared" si="983"/>
        <v>11</v>
      </c>
      <c r="M3365" s="5">
        <f t="shared" si="984"/>
        <v>2024</v>
      </c>
      <c r="N3365" s="12">
        <v>555</v>
      </c>
      <c r="O3365" s="6">
        <f t="shared" si="993"/>
        <v>-555</v>
      </c>
      <c r="P3365" s="12">
        <f t="shared" si="991"/>
        <v>0</v>
      </c>
      <c r="Q3365" s="7">
        <f t="shared" si="987"/>
        <v>5452543.8499999996</v>
      </c>
      <c r="R3365" s="44" t="str">
        <f>VLOOKUP(F3365,'Set up'!$A$2:$E$64,5,FALSE)</f>
        <v>Cash</v>
      </c>
      <c r="S3365" s="1" t="s">
        <v>3197</v>
      </c>
    </row>
    <row r="3366" spans="1:19" ht="15" customHeight="1" x14ac:dyDescent="0.35">
      <c r="A3366" s="4">
        <v>45604</v>
      </c>
      <c r="B3366" s="5">
        <f t="shared" si="976"/>
        <v>11</v>
      </c>
      <c r="C3366" s="5">
        <f t="shared" si="977"/>
        <v>2024</v>
      </c>
      <c r="D3366" s="5" t="s">
        <v>3114</v>
      </c>
      <c r="E3366" s="5" t="str">
        <f>VLOOKUP(F3366,'Set up'!$A$2:$C$64,2,FALSE)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up'!$A$2:$C$64,3,FALSE)</f>
        <v>Cash</v>
      </c>
      <c r="J3366" s="5">
        <f>VLOOKUP(F3366,'Set up'!$A$2:$D$64,4,FALSE)</f>
        <v>0</v>
      </c>
      <c r="K3366" s="4">
        <f t="shared" si="982"/>
        <v>45604</v>
      </c>
      <c r="L3366" s="5">
        <f t="shared" si="983"/>
        <v>11</v>
      </c>
      <c r="M3366" s="5">
        <f t="shared" si="984"/>
        <v>2024</v>
      </c>
      <c r="N3366" s="12">
        <v>95</v>
      </c>
      <c r="O3366" s="6">
        <f t="shared" si="993"/>
        <v>-95</v>
      </c>
      <c r="P3366" s="12">
        <f t="shared" si="991"/>
        <v>0</v>
      </c>
      <c r="Q3366" s="7">
        <f t="shared" si="987"/>
        <v>5452638.8499999996</v>
      </c>
      <c r="R3366" s="44" t="str">
        <f>VLOOKUP(F3366,'Set up'!$A$2:$E$64,5,FALSE)</f>
        <v>Cash</v>
      </c>
      <c r="S3366" s="1" t="s">
        <v>3197</v>
      </c>
    </row>
    <row r="3367" spans="1:19" ht="15" customHeight="1" x14ac:dyDescent="0.35">
      <c r="A3367" s="4">
        <v>45604</v>
      </c>
      <c r="B3367" s="5">
        <f t="shared" si="976"/>
        <v>11</v>
      </c>
      <c r="C3367" s="5">
        <f t="shared" si="977"/>
        <v>2024</v>
      </c>
      <c r="D3367" s="5" t="s">
        <v>3114</v>
      </c>
      <c r="E3367" s="5" t="str">
        <f>VLOOKUP(F3367,'Set up'!$A$2:$C$64,2,FALSE)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up'!$A$2:$C$64,3,FALSE)</f>
        <v>Cash</v>
      </c>
      <c r="J3367" s="5">
        <f>VLOOKUP(F3367,'Set up'!$A$2:$D$64,4,FALSE)</f>
        <v>0</v>
      </c>
      <c r="K3367" s="4">
        <f t="shared" si="982"/>
        <v>45604</v>
      </c>
      <c r="L3367" s="5">
        <f t="shared" si="983"/>
        <v>11</v>
      </c>
      <c r="M3367" s="5">
        <f t="shared" si="984"/>
        <v>2024</v>
      </c>
      <c r="N3367" s="12">
        <v>312.5</v>
      </c>
      <c r="O3367" s="6">
        <f t="shared" si="993"/>
        <v>-312.5</v>
      </c>
      <c r="P3367" s="12">
        <f t="shared" si="991"/>
        <v>0</v>
      </c>
      <c r="Q3367" s="7">
        <f t="shared" si="987"/>
        <v>5452951.3499999996</v>
      </c>
      <c r="R3367" s="44" t="str">
        <f>VLOOKUP(F3367,'Set up'!$A$2:$E$64,5,FALSE)</f>
        <v>Cash</v>
      </c>
      <c r="S3367" s="1" t="s">
        <v>3197</v>
      </c>
    </row>
    <row r="3368" spans="1:19" ht="15" customHeight="1" x14ac:dyDescent="0.35">
      <c r="A3368" s="4">
        <v>45605</v>
      </c>
      <c r="B3368" s="5">
        <f t="shared" si="976"/>
        <v>11</v>
      </c>
      <c r="C3368" s="5">
        <f t="shared" si="977"/>
        <v>2024</v>
      </c>
      <c r="D3368" s="5" t="s">
        <v>3117</v>
      </c>
      <c r="E3368" s="5" t="str">
        <f>VLOOKUP(F3368,'Set up'!$A$2:$C$64,2,FALSE)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up'!$A$2:$C$64,3,FALSE)</f>
        <v>Cash</v>
      </c>
      <c r="J3368" s="5">
        <f>VLOOKUP(F3368,'Set up'!$A$2:$D$64,4,FALSE)</f>
        <v>0</v>
      </c>
      <c r="K3368" s="4">
        <f t="shared" si="982"/>
        <v>45605</v>
      </c>
      <c r="L3368" s="5">
        <f t="shared" si="983"/>
        <v>11</v>
      </c>
      <c r="M3368" s="5">
        <f t="shared" si="984"/>
        <v>2024</v>
      </c>
      <c r="N3368" s="12">
        <v>110</v>
      </c>
      <c r="O3368" s="12"/>
      <c r="P3368" s="12">
        <f t="shared" si="991"/>
        <v>110</v>
      </c>
      <c r="Q3368" s="7">
        <f t="shared" si="987"/>
        <v>5453061.3499999996</v>
      </c>
      <c r="R3368" s="44" t="str">
        <f>VLOOKUP(F3368,'Set up'!$A$2:$E$64,5,FALSE)</f>
        <v>Trsf</v>
      </c>
    </row>
    <row r="3369" spans="1:19" ht="15" customHeight="1" x14ac:dyDescent="0.35">
      <c r="A3369" s="4">
        <v>45605</v>
      </c>
      <c r="B3369" s="5">
        <f t="shared" si="976"/>
        <v>11</v>
      </c>
      <c r="C3369" s="5">
        <f t="shared" si="977"/>
        <v>2024</v>
      </c>
      <c r="D3369" s="5" t="s">
        <v>3117</v>
      </c>
      <c r="E3369" s="5" t="str">
        <f>VLOOKUP(F3369,'Set up'!$A$2:$C$64,2,FALSE)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up'!$A$2:$C$64,3,FALSE)</f>
        <v>Cash</v>
      </c>
      <c r="J3369" s="5">
        <f>VLOOKUP(F3369,'Set up'!$A$2:$D$64,4,FALSE)</f>
        <v>0</v>
      </c>
      <c r="K3369" s="4">
        <f t="shared" si="982"/>
        <v>45605</v>
      </c>
      <c r="L3369" s="5">
        <f t="shared" si="983"/>
        <v>11</v>
      </c>
      <c r="M3369" s="5">
        <f t="shared" si="984"/>
        <v>2024</v>
      </c>
      <c r="N3369" s="12">
        <v>390</v>
      </c>
      <c r="O3369" s="12"/>
      <c r="P3369" s="12">
        <f t="shared" si="991"/>
        <v>390</v>
      </c>
      <c r="Q3369" s="7">
        <f t="shared" si="987"/>
        <v>5453451.3499999996</v>
      </c>
      <c r="R3369" s="44" t="str">
        <f>VLOOKUP(F3369,'Set up'!$A$2:$E$64,5,FALSE)</f>
        <v>Trsf</v>
      </c>
    </row>
    <row r="3370" spans="1:19" ht="15" customHeight="1" x14ac:dyDescent="0.35">
      <c r="A3370" s="4">
        <v>45605</v>
      </c>
      <c r="B3370" s="5">
        <f t="shared" si="976"/>
        <v>11</v>
      </c>
      <c r="C3370" s="5">
        <f t="shared" si="977"/>
        <v>2024</v>
      </c>
      <c r="D3370" s="5" t="s">
        <v>3117</v>
      </c>
      <c r="E3370" s="5" t="str">
        <f>VLOOKUP(F3370,'Set up'!$A$2:$C$64,2,FALSE)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up'!$A$2:$C$64,3,FALSE)</f>
        <v>Cash</v>
      </c>
      <c r="J3370" s="5">
        <f>VLOOKUP(F3370,'Set up'!$A$2:$D$64,4,FALSE)</f>
        <v>0</v>
      </c>
      <c r="K3370" s="4">
        <f t="shared" si="982"/>
        <v>45605</v>
      </c>
      <c r="L3370" s="5">
        <f t="shared" si="983"/>
        <v>11</v>
      </c>
      <c r="M3370" s="5">
        <f t="shared" si="984"/>
        <v>2024</v>
      </c>
      <c r="N3370" s="12">
        <v>312.5</v>
      </c>
      <c r="O3370" s="12"/>
      <c r="P3370" s="12">
        <f t="shared" si="991"/>
        <v>312.5</v>
      </c>
      <c r="Q3370" s="7">
        <f t="shared" si="987"/>
        <v>5453763.8499999996</v>
      </c>
      <c r="R3370" s="44" t="str">
        <f>VLOOKUP(F3370,'Set up'!$A$2:$E$64,5,FALSE)</f>
        <v>Trsf</v>
      </c>
    </row>
    <row r="3371" spans="1:19" ht="15" customHeight="1" x14ac:dyDescent="0.35">
      <c r="A3371" s="4">
        <v>45605</v>
      </c>
      <c r="B3371" s="5">
        <f t="shared" si="976"/>
        <v>11</v>
      </c>
      <c r="C3371" s="5">
        <f t="shared" si="977"/>
        <v>2024</v>
      </c>
      <c r="D3371" s="5" t="s">
        <v>3117</v>
      </c>
      <c r="E3371" s="5" t="str">
        <f>VLOOKUP(F3371,'Set up'!$A$2:$C$64,2,FALSE)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up'!$A$2:$C$64,3,FALSE)</f>
        <v>Cash</v>
      </c>
      <c r="J3371" s="5">
        <f>VLOOKUP(F3371,'Set up'!$A$2:$D$64,4,FALSE)</f>
        <v>0</v>
      </c>
      <c r="K3371" s="4">
        <f t="shared" si="982"/>
        <v>45605</v>
      </c>
      <c r="L3371" s="5">
        <f t="shared" si="983"/>
        <v>11</v>
      </c>
      <c r="M3371" s="5">
        <f t="shared" si="984"/>
        <v>2024</v>
      </c>
      <c r="N3371" s="12">
        <v>160</v>
      </c>
      <c r="O3371" s="12"/>
      <c r="P3371" s="12">
        <f t="shared" si="991"/>
        <v>160</v>
      </c>
      <c r="Q3371" s="7">
        <f t="shared" si="987"/>
        <v>5453923.8499999996</v>
      </c>
      <c r="R3371" s="44" t="str">
        <f>VLOOKUP(F3371,'Set up'!$A$2:$E$64,5,FALSE)</f>
        <v>Trsf</v>
      </c>
    </row>
    <row r="3372" spans="1:19" ht="15" customHeight="1" x14ac:dyDescent="0.35">
      <c r="A3372" s="4">
        <v>45605</v>
      </c>
      <c r="B3372" s="5">
        <f t="shared" si="976"/>
        <v>11</v>
      </c>
      <c r="C3372" s="5">
        <f t="shared" si="977"/>
        <v>2024</v>
      </c>
      <c r="D3372" s="5" t="s">
        <v>3117</v>
      </c>
      <c r="E3372" s="5" t="str">
        <f>VLOOKUP(F3372,'Set up'!$A$2:$C$64,2,FALSE)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up'!$A$2:$C$64,3,FALSE)</f>
        <v>Cash</v>
      </c>
      <c r="J3372" s="5">
        <f>VLOOKUP(F3372,'Set up'!$A$2:$D$64,4,FALSE)</f>
        <v>0</v>
      </c>
      <c r="K3372" s="4">
        <f t="shared" si="982"/>
        <v>45605</v>
      </c>
      <c r="L3372" s="5">
        <f t="shared" si="983"/>
        <v>11</v>
      </c>
      <c r="M3372" s="5">
        <f t="shared" si="984"/>
        <v>2024</v>
      </c>
      <c r="N3372" s="12">
        <v>150</v>
      </c>
      <c r="O3372" s="12"/>
      <c r="P3372" s="12">
        <f t="shared" si="991"/>
        <v>150</v>
      </c>
      <c r="Q3372" s="7">
        <f t="shared" si="987"/>
        <v>5454073.8499999996</v>
      </c>
      <c r="R3372" s="44" t="str">
        <f>VLOOKUP(F3372,'Set up'!$A$2:$E$64,5,FALSE)</f>
        <v>Trsf</v>
      </c>
    </row>
    <row r="3373" spans="1:19" ht="15" customHeight="1" x14ac:dyDescent="0.35">
      <c r="A3373" s="4">
        <v>45605</v>
      </c>
      <c r="B3373" s="5">
        <f t="shared" si="976"/>
        <v>11</v>
      </c>
      <c r="C3373" s="5">
        <f t="shared" si="977"/>
        <v>2024</v>
      </c>
      <c r="D3373" s="5" t="s">
        <v>3117</v>
      </c>
      <c r="E3373" s="5" t="str">
        <f>VLOOKUP(F3373,'Set up'!$A$2:$C$64,2,FALSE)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up'!$A$2:$C$64,3,FALSE)</f>
        <v>Cash</v>
      </c>
      <c r="J3373" s="5">
        <f>VLOOKUP(F3373,'Set up'!$A$2:$D$64,4,FALSE)</f>
        <v>0</v>
      </c>
      <c r="K3373" s="4">
        <f t="shared" si="982"/>
        <v>45605</v>
      </c>
      <c r="L3373" s="5">
        <f t="shared" si="983"/>
        <v>11</v>
      </c>
      <c r="M3373" s="5">
        <f t="shared" si="984"/>
        <v>2024</v>
      </c>
      <c r="N3373" s="12">
        <v>283.8</v>
      </c>
      <c r="O3373" s="12"/>
      <c r="P3373" s="12">
        <f t="shared" si="991"/>
        <v>283.8</v>
      </c>
      <c r="Q3373" s="7">
        <f t="shared" si="987"/>
        <v>5454357.6499999994</v>
      </c>
      <c r="R3373" s="44" t="str">
        <f>VLOOKUP(F3373,'Set up'!$A$2:$E$64,5,FALSE)</f>
        <v>Trsf</v>
      </c>
    </row>
    <row r="3374" spans="1:19" ht="15" customHeight="1" x14ac:dyDescent="0.35">
      <c r="A3374" s="4">
        <v>45607</v>
      </c>
      <c r="B3374" s="5">
        <f t="shared" si="976"/>
        <v>11</v>
      </c>
      <c r="C3374" s="5">
        <f t="shared" si="977"/>
        <v>2024</v>
      </c>
      <c r="D3374" s="5" t="s">
        <v>3118</v>
      </c>
      <c r="E3374" s="5" t="str">
        <f>VLOOKUP(F3374,'Set up'!$A$2:$C$64,2,FALSE)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up'!$A$2:$C$64,3,FALSE)</f>
        <v>120</v>
      </c>
      <c r="J3374" s="5">
        <f>VLOOKUP(F3374,'Set up'!$A$2:$D$64,4,FALSE)</f>
        <v>120</v>
      </c>
      <c r="K3374" s="4">
        <f t="shared" si="982"/>
        <v>45727</v>
      </c>
      <c r="L3374" s="5">
        <f t="shared" si="983"/>
        <v>3</v>
      </c>
      <c r="M3374" s="5">
        <f t="shared" si="984"/>
        <v>2025</v>
      </c>
      <c r="N3374" s="12">
        <v>12848</v>
      </c>
      <c r="O3374" s="6">
        <f t="shared" ref="O3374:O3381" si="994">-N3374</f>
        <v>-12848</v>
      </c>
      <c r="P3374" s="12">
        <f t="shared" si="991"/>
        <v>0</v>
      </c>
      <c r="Q3374" s="7">
        <f t="shared" si="987"/>
        <v>5467205.6499999994</v>
      </c>
      <c r="R3374" s="44" t="str">
        <f>VLOOKUP(F3374,'Set up'!$A$2:$E$64,5,FALSE)</f>
        <v>Trsf</v>
      </c>
      <c r="S3374" s="1" t="s">
        <v>3696</v>
      </c>
    </row>
    <row r="3375" spans="1:19" ht="15" customHeight="1" x14ac:dyDescent="0.35">
      <c r="A3375" s="4">
        <v>45607</v>
      </c>
      <c r="B3375" s="5">
        <f t="shared" si="976"/>
        <v>11</v>
      </c>
      <c r="C3375" s="5">
        <f t="shared" si="977"/>
        <v>2024</v>
      </c>
      <c r="D3375" s="5" t="s">
        <v>3118</v>
      </c>
      <c r="E3375" s="5" t="str">
        <f>VLOOKUP(F3375,'Set up'!$A$2:$C$64,2,FALSE)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up'!$A$2:$C$64,3,FALSE)</f>
        <v>120</v>
      </c>
      <c r="J3375" s="5">
        <f>VLOOKUP(F3375,'Set up'!$A$2:$D$64,4,FALSE)</f>
        <v>120</v>
      </c>
      <c r="K3375" s="4">
        <f t="shared" si="982"/>
        <v>45727</v>
      </c>
      <c r="L3375" s="5">
        <f t="shared" si="983"/>
        <v>3</v>
      </c>
      <c r="M3375" s="5">
        <f t="shared" si="984"/>
        <v>2025</v>
      </c>
      <c r="N3375" s="12">
        <v>3240</v>
      </c>
      <c r="O3375" s="6">
        <f t="shared" si="994"/>
        <v>-3240</v>
      </c>
      <c r="P3375" s="12">
        <f t="shared" si="991"/>
        <v>0</v>
      </c>
      <c r="Q3375" s="7">
        <f t="shared" si="987"/>
        <v>5470445.6499999994</v>
      </c>
      <c r="R3375" s="44" t="str">
        <f>VLOOKUP(F3375,'Set up'!$A$2:$E$64,5,FALSE)</f>
        <v>Trsf</v>
      </c>
      <c r="S3375" s="1" t="s">
        <v>3696</v>
      </c>
    </row>
    <row r="3376" spans="1:19" ht="15" customHeight="1" x14ac:dyDescent="0.35">
      <c r="A3376" s="4">
        <v>45607</v>
      </c>
      <c r="B3376" s="5">
        <f t="shared" si="976"/>
        <v>11</v>
      </c>
      <c r="C3376" s="5">
        <f t="shared" si="977"/>
        <v>2024</v>
      </c>
      <c r="D3376" s="5" t="s">
        <v>3118</v>
      </c>
      <c r="E3376" s="5" t="str">
        <f>VLOOKUP(F3376,'Set up'!$A$2:$C$64,2,FALSE)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up'!$A$2:$C$64,3,FALSE)</f>
        <v>120</v>
      </c>
      <c r="J3376" s="5">
        <f>VLOOKUP(F3376,'Set up'!$A$2:$D$64,4,FALSE)</f>
        <v>120</v>
      </c>
      <c r="K3376" s="4">
        <f t="shared" si="982"/>
        <v>45727</v>
      </c>
      <c r="L3376" s="5">
        <f t="shared" si="983"/>
        <v>3</v>
      </c>
      <c r="M3376" s="5">
        <f t="shared" si="984"/>
        <v>2025</v>
      </c>
      <c r="N3376" s="12">
        <v>2610</v>
      </c>
      <c r="O3376" s="6">
        <f t="shared" si="994"/>
        <v>-2610</v>
      </c>
      <c r="P3376" s="12">
        <f t="shared" si="991"/>
        <v>0</v>
      </c>
      <c r="Q3376" s="7">
        <f t="shared" si="987"/>
        <v>5473055.6499999994</v>
      </c>
      <c r="R3376" s="44" t="str">
        <f>VLOOKUP(F3376,'Set up'!$A$2:$E$64,5,FALSE)</f>
        <v>Trsf</v>
      </c>
      <c r="S3376" s="1" t="s">
        <v>3696</v>
      </c>
    </row>
    <row r="3377" spans="1:21" ht="15" customHeight="1" x14ac:dyDescent="0.35">
      <c r="A3377" s="4">
        <v>45607</v>
      </c>
      <c r="B3377" s="5">
        <f t="shared" si="976"/>
        <v>11</v>
      </c>
      <c r="C3377" s="5">
        <f t="shared" si="977"/>
        <v>2024</v>
      </c>
      <c r="D3377" s="5" t="s">
        <v>3118</v>
      </c>
      <c r="E3377" s="5" t="str">
        <f>VLOOKUP(F3377,'Set up'!$A$2:$C$64,2,FALSE)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up'!$A$2:$C$64,3,FALSE)</f>
        <v>120</v>
      </c>
      <c r="J3377" s="5">
        <f>VLOOKUP(F3377,'Set up'!$A$2:$D$64,4,FALSE)</f>
        <v>120</v>
      </c>
      <c r="K3377" s="4">
        <f t="shared" si="982"/>
        <v>45727</v>
      </c>
      <c r="L3377" s="5">
        <f t="shared" si="983"/>
        <v>3</v>
      </c>
      <c r="M3377" s="5">
        <f t="shared" si="984"/>
        <v>2025</v>
      </c>
      <c r="N3377" s="12">
        <v>1725</v>
      </c>
      <c r="O3377" s="6">
        <f t="shared" si="994"/>
        <v>-1725</v>
      </c>
      <c r="P3377" s="12">
        <f t="shared" si="991"/>
        <v>0</v>
      </c>
      <c r="Q3377" s="7">
        <f t="shared" si="987"/>
        <v>5474780.6499999994</v>
      </c>
      <c r="R3377" s="44" t="str">
        <f>VLOOKUP(F3377,'Set up'!$A$2:$E$64,5,FALSE)</f>
        <v>Trsf</v>
      </c>
      <c r="S3377" s="1" t="s">
        <v>3696</v>
      </c>
    </row>
    <row r="3378" spans="1:21" ht="15" customHeight="1" x14ac:dyDescent="0.35">
      <c r="A3378" s="4">
        <v>45607</v>
      </c>
      <c r="B3378" s="5">
        <f t="shared" ref="B3378:B3433" si="995">MONTH(A3378)</f>
        <v>11</v>
      </c>
      <c r="C3378" s="5">
        <f t="shared" ref="C3378:C3433" si="996">YEAR(A3378)</f>
        <v>2024</v>
      </c>
      <c r="D3378" s="5" t="s">
        <v>3118</v>
      </c>
      <c r="E3378" s="5" t="str">
        <f>VLOOKUP(F3378,'Set up'!$A$2:$C$64,2,FALSE)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up'!$A$2:$C$64,3,FALSE)</f>
        <v>120</v>
      </c>
      <c r="J3378" s="5">
        <f>VLOOKUP(F3378,'Set up'!$A$2:$D$64,4,FALSE)</f>
        <v>120</v>
      </c>
      <c r="K3378" s="4">
        <f t="shared" si="982"/>
        <v>45727</v>
      </c>
      <c r="L3378" s="5">
        <f t="shared" si="983"/>
        <v>3</v>
      </c>
      <c r="M3378" s="5">
        <f t="shared" si="984"/>
        <v>2025</v>
      </c>
      <c r="N3378" s="12">
        <v>1320</v>
      </c>
      <c r="O3378" s="6">
        <f t="shared" si="994"/>
        <v>-1320</v>
      </c>
      <c r="P3378" s="12">
        <f t="shared" si="991"/>
        <v>0</v>
      </c>
      <c r="Q3378" s="7">
        <f t="shared" si="987"/>
        <v>5476100.6499999994</v>
      </c>
      <c r="R3378" s="44" t="str">
        <f>VLOOKUP(F3378,'Set up'!$A$2:$E$64,5,FALSE)</f>
        <v>Trsf</v>
      </c>
      <c r="S3378" s="1" t="s">
        <v>3696</v>
      </c>
    </row>
    <row r="3379" spans="1:21" ht="15" customHeight="1" x14ac:dyDescent="0.35">
      <c r="A3379" s="4">
        <v>45607</v>
      </c>
      <c r="B3379" s="5">
        <f t="shared" si="995"/>
        <v>11</v>
      </c>
      <c r="C3379" s="5">
        <f t="shared" si="996"/>
        <v>2024</v>
      </c>
      <c r="D3379" s="5" t="s">
        <v>3118</v>
      </c>
      <c r="E3379" s="5" t="str">
        <f>VLOOKUP(F3379,'Set up'!$A$2:$C$64,2,FALSE)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up'!$A$2:$C$64,3,FALSE)</f>
        <v>120</v>
      </c>
      <c r="J3379" s="5">
        <f>VLOOKUP(F3379,'Set up'!$A$2:$D$64,4,FALSE)</f>
        <v>120</v>
      </c>
      <c r="K3379" s="4">
        <f t="shared" si="982"/>
        <v>45727</v>
      </c>
      <c r="L3379" s="5">
        <f t="shared" si="983"/>
        <v>3</v>
      </c>
      <c r="M3379" s="5">
        <f t="shared" si="984"/>
        <v>2025</v>
      </c>
      <c r="N3379" s="12">
        <v>230.4</v>
      </c>
      <c r="O3379" s="6">
        <f t="shared" si="994"/>
        <v>-230.4</v>
      </c>
      <c r="P3379" s="12">
        <f t="shared" si="991"/>
        <v>0</v>
      </c>
      <c r="Q3379" s="7">
        <f t="shared" si="987"/>
        <v>5476331.0499999998</v>
      </c>
      <c r="R3379" s="44" t="str">
        <f>VLOOKUP(F3379,'Set up'!$A$2:$E$64,5,FALSE)</f>
        <v>Trsf</v>
      </c>
      <c r="S3379" s="1" t="s">
        <v>3696</v>
      </c>
    </row>
    <row r="3380" spans="1:21" ht="15" customHeight="1" x14ac:dyDescent="0.35">
      <c r="A3380" s="4">
        <v>45607</v>
      </c>
      <c r="B3380" s="5">
        <f t="shared" si="995"/>
        <v>11</v>
      </c>
      <c r="C3380" s="5">
        <f t="shared" si="996"/>
        <v>2024</v>
      </c>
      <c r="D3380" s="5" t="s">
        <v>3118</v>
      </c>
      <c r="E3380" s="5" t="str">
        <f>VLOOKUP(F3380,'Set up'!$A$2:$C$64,2,FALSE)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up'!$A$2:$C$64,3,FALSE)</f>
        <v>120</v>
      </c>
      <c r="J3380" s="5">
        <f>VLOOKUP(F3380,'Set up'!$A$2:$D$64,4,FALSE)</f>
        <v>120</v>
      </c>
      <c r="K3380" s="4">
        <f t="shared" si="982"/>
        <v>45727</v>
      </c>
      <c r="L3380" s="5">
        <f t="shared" si="983"/>
        <v>3</v>
      </c>
      <c r="M3380" s="5">
        <f t="shared" si="984"/>
        <v>2025</v>
      </c>
      <c r="N3380" s="12">
        <v>395</v>
      </c>
      <c r="O3380" s="6">
        <f t="shared" si="994"/>
        <v>-395</v>
      </c>
      <c r="P3380" s="12">
        <f t="shared" si="991"/>
        <v>0</v>
      </c>
      <c r="Q3380" s="7">
        <f t="shared" si="987"/>
        <v>5476726.0499999998</v>
      </c>
      <c r="R3380" s="44" t="str">
        <f>VLOOKUP(F3380,'Set up'!$A$2:$E$64,5,FALSE)</f>
        <v>Trsf</v>
      </c>
      <c r="S3380" s="1" t="s">
        <v>3696</v>
      </c>
    </row>
    <row r="3381" spans="1:21" ht="15" customHeight="1" x14ac:dyDescent="0.35">
      <c r="A3381" s="4">
        <v>45607</v>
      </c>
      <c r="B3381" s="5">
        <f t="shared" si="995"/>
        <v>11</v>
      </c>
      <c r="C3381" s="5">
        <f t="shared" si="996"/>
        <v>2024</v>
      </c>
      <c r="D3381" s="5" t="s">
        <v>3118</v>
      </c>
      <c r="E3381" s="5" t="str">
        <f>VLOOKUP(F3381,'Set up'!$A$2:$C$64,2,FALSE)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up'!$A$2:$C$64,3,FALSE)</f>
        <v>120</v>
      </c>
      <c r="J3381" s="5">
        <f>VLOOKUP(F3381,'Set up'!$A$2:$D$64,4,FALSE)</f>
        <v>120</v>
      </c>
      <c r="K3381" s="4">
        <f t="shared" si="982"/>
        <v>45727</v>
      </c>
      <c r="L3381" s="5">
        <f t="shared" si="983"/>
        <v>3</v>
      </c>
      <c r="M3381" s="5">
        <f t="shared" si="984"/>
        <v>2025</v>
      </c>
      <c r="N3381" s="12">
        <v>420</v>
      </c>
      <c r="O3381" s="6">
        <f t="shared" si="994"/>
        <v>-420</v>
      </c>
      <c r="P3381" s="12">
        <f t="shared" si="991"/>
        <v>0</v>
      </c>
      <c r="Q3381" s="7">
        <f t="shared" si="987"/>
        <v>5477146.0499999998</v>
      </c>
      <c r="R3381" s="44" t="str">
        <f>VLOOKUP(F3381,'Set up'!$A$2:$E$64,5,FALSE)</f>
        <v>Trsf</v>
      </c>
      <c r="S3381" s="1" t="s">
        <v>3696</v>
      </c>
    </row>
    <row r="3382" spans="1:21" ht="15" customHeight="1" x14ac:dyDescent="0.35">
      <c r="A3382" s="4">
        <v>45608</v>
      </c>
      <c r="B3382" s="5">
        <f t="shared" si="995"/>
        <v>11</v>
      </c>
      <c r="C3382" s="5">
        <f t="shared" si="996"/>
        <v>2024</v>
      </c>
      <c r="D3382" s="5" t="s">
        <v>3120</v>
      </c>
      <c r="E3382" s="5" t="str">
        <f>VLOOKUP(F3382,'Set up'!$A$2:$C$64,2,FALSE)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up'!$A$2:$C$64,3,FALSE)</f>
        <v>Cash</v>
      </c>
      <c r="J3382" s="5">
        <f>VLOOKUP(F3382,'Set up'!$A$2:$D$64,4,FALSE)</f>
        <v>0</v>
      </c>
      <c r="K3382" s="4">
        <f t="shared" si="982"/>
        <v>45608</v>
      </c>
      <c r="L3382" s="5">
        <f t="shared" si="983"/>
        <v>11</v>
      </c>
      <c r="M3382" s="5">
        <f t="shared" si="984"/>
        <v>2024</v>
      </c>
      <c r="N3382" s="98">
        <v>1738</v>
      </c>
      <c r="O3382" s="12"/>
      <c r="P3382" s="12">
        <f t="shared" si="991"/>
        <v>1738</v>
      </c>
      <c r="Q3382" s="7">
        <f t="shared" si="987"/>
        <v>5478884.0499999998</v>
      </c>
      <c r="R3382" s="44" t="str">
        <f>VLOOKUP(F3382,'Set up'!$A$2:$E$64,5,FALSE)</f>
        <v>Trsf</v>
      </c>
    </row>
    <row r="3383" spans="1:21" ht="15" customHeight="1" x14ac:dyDescent="0.35">
      <c r="A3383" s="4">
        <v>45608</v>
      </c>
      <c r="B3383" s="5">
        <f t="shared" si="995"/>
        <v>11</v>
      </c>
      <c r="C3383" s="5">
        <f t="shared" si="996"/>
        <v>2024</v>
      </c>
      <c r="D3383" s="5" t="s">
        <v>3120</v>
      </c>
      <c r="E3383" s="5" t="str">
        <f>VLOOKUP(F3383,'Set up'!$A$2:$C$64,2,FALSE)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up'!$A$2:$C$64,3,FALSE)</f>
        <v>Cash</v>
      </c>
      <c r="J3383" s="5">
        <f>VLOOKUP(F3383,'Set up'!$A$2:$D$64,4,FALSE)</f>
        <v>0</v>
      </c>
      <c r="K3383" s="4">
        <f t="shared" si="982"/>
        <v>45608</v>
      </c>
      <c r="L3383" s="5">
        <f t="shared" si="983"/>
        <v>11</v>
      </c>
      <c r="M3383" s="5">
        <f t="shared" si="984"/>
        <v>2024</v>
      </c>
      <c r="N3383" s="98">
        <v>405</v>
      </c>
      <c r="O3383" s="12"/>
      <c r="P3383" s="12">
        <f t="shared" si="991"/>
        <v>405</v>
      </c>
      <c r="Q3383" s="7">
        <f t="shared" si="987"/>
        <v>5479289.0499999998</v>
      </c>
      <c r="R3383" s="44" t="str">
        <f>VLOOKUP(F3383,'Set up'!$A$2:$E$64,5,FALSE)</f>
        <v>Trsf</v>
      </c>
    </row>
    <row r="3384" spans="1:21" ht="15" customHeight="1" x14ac:dyDescent="0.35">
      <c r="A3384" s="4">
        <v>45610</v>
      </c>
      <c r="B3384" s="5">
        <f t="shared" si="995"/>
        <v>11</v>
      </c>
      <c r="C3384" s="5">
        <f t="shared" si="996"/>
        <v>2024</v>
      </c>
      <c r="D3384" s="5" t="s">
        <v>3121</v>
      </c>
      <c r="E3384" s="5" t="str">
        <f>VLOOKUP(F3384,'Set up'!$A$2:$C$64,2,FALSE)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up'!$A$2:$C$64,3,FALSE)</f>
        <v>Cash</v>
      </c>
      <c r="J3384" s="5">
        <f>VLOOKUP(F3384,'Set up'!$A$2:$D$64,4,FALSE)</f>
        <v>0</v>
      </c>
      <c r="K3384" s="4">
        <f t="shared" si="982"/>
        <v>45610</v>
      </c>
      <c r="L3384" s="5">
        <f t="shared" si="983"/>
        <v>11</v>
      </c>
      <c r="M3384" s="5">
        <f t="shared" si="984"/>
        <v>2024</v>
      </c>
      <c r="N3384" s="12">
        <v>1755</v>
      </c>
      <c r="O3384" s="6">
        <f t="shared" ref="O3384:O3387" si="997">-N3384</f>
        <v>-1755</v>
      </c>
      <c r="P3384" s="12">
        <f t="shared" si="991"/>
        <v>0</v>
      </c>
      <c r="Q3384" s="7">
        <f t="shared" si="987"/>
        <v>5481044.0499999998</v>
      </c>
      <c r="R3384" s="44" t="str">
        <f>VLOOKUP(F3384,'Set up'!$A$2:$E$64,5,FALSE)</f>
        <v>Cash</v>
      </c>
      <c r="S3384" s="1" t="s">
        <v>3201</v>
      </c>
    </row>
    <row r="3385" spans="1:21" ht="15" customHeight="1" x14ac:dyDescent="0.35">
      <c r="A3385" s="4">
        <v>45610</v>
      </c>
      <c r="B3385" s="5">
        <f t="shared" si="995"/>
        <v>11</v>
      </c>
      <c r="C3385" s="5">
        <f t="shared" si="996"/>
        <v>2024</v>
      </c>
      <c r="D3385" s="5" t="s">
        <v>3121</v>
      </c>
      <c r="E3385" s="5" t="str">
        <f>VLOOKUP(F3385,'Set up'!$A$2:$C$64,2,FALSE)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up'!$A$2:$C$64,3,FALSE)</f>
        <v>Cash</v>
      </c>
      <c r="J3385" s="5">
        <f>VLOOKUP(F3385,'Set up'!$A$2:$D$64,4,FALSE)</f>
        <v>0</v>
      </c>
      <c r="K3385" s="4">
        <f t="shared" si="982"/>
        <v>45610</v>
      </c>
      <c r="L3385" s="5">
        <f t="shared" si="983"/>
        <v>11</v>
      </c>
      <c r="M3385" s="5">
        <f t="shared" si="984"/>
        <v>2024</v>
      </c>
      <c r="N3385" s="12">
        <v>555</v>
      </c>
      <c r="O3385" s="6">
        <f t="shared" si="997"/>
        <v>-555</v>
      </c>
      <c r="P3385" s="12">
        <f t="shared" si="991"/>
        <v>0</v>
      </c>
      <c r="Q3385" s="7">
        <f t="shared" si="987"/>
        <v>5481599.0499999998</v>
      </c>
      <c r="R3385" s="44" t="str">
        <f>VLOOKUP(F3385,'Set up'!$A$2:$E$64,5,FALSE)</f>
        <v>Cash</v>
      </c>
      <c r="S3385" s="1" t="s">
        <v>3201</v>
      </c>
    </row>
    <row r="3386" spans="1:21" ht="15" customHeight="1" x14ac:dyDescent="0.35">
      <c r="A3386" s="4">
        <v>45610</v>
      </c>
      <c r="B3386" s="5">
        <f t="shared" si="995"/>
        <v>11</v>
      </c>
      <c r="C3386" s="5">
        <f t="shared" si="996"/>
        <v>2024</v>
      </c>
      <c r="D3386" s="5" t="s">
        <v>3121</v>
      </c>
      <c r="E3386" s="5" t="str">
        <f>VLOOKUP(F3386,'Set up'!$A$2:$C$64,2,FALSE)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up'!$A$2:$C$64,3,FALSE)</f>
        <v>Cash</v>
      </c>
      <c r="J3386" s="5">
        <f>VLOOKUP(F3386,'Set up'!$A$2:$D$64,4,FALSE)</f>
        <v>0</v>
      </c>
      <c r="K3386" s="4">
        <f t="shared" si="982"/>
        <v>45610</v>
      </c>
      <c r="L3386" s="5">
        <f t="shared" si="983"/>
        <v>11</v>
      </c>
      <c r="M3386" s="5">
        <f t="shared" si="984"/>
        <v>2024</v>
      </c>
      <c r="N3386" s="12">
        <v>95</v>
      </c>
      <c r="O3386" s="6">
        <f t="shared" si="997"/>
        <v>-95</v>
      </c>
      <c r="P3386" s="12">
        <f t="shared" si="991"/>
        <v>0</v>
      </c>
      <c r="Q3386" s="7">
        <f t="shared" si="987"/>
        <v>5481694.0499999998</v>
      </c>
      <c r="R3386" s="44" t="str">
        <f>VLOOKUP(F3386,'Set up'!$A$2:$E$64,5,FALSE)</f>
        <v>Cash</v>
      </c>
      <c r="S3386" s="1" t="s">
        <v>3201</v>
      </c>
    </row>
    <row r="3387" spans="1:21" ht="15" customHeight="1" x14ac:dyDescent="0.35">
      <c r="A3387" s="4">
        <v>45610</v>
      </c>
      <c r="B3387" s="5">
        <f t="shared" si="995"/>
        <v>11</v>
      </c>
      <c r="C3387" s="5">
        <f t="shared" si="996"/>
        <v>2024</v>
      </c>
      <c r="D3387" s="5" t="s">
        <v>3121</v>
      </c>
      <c r="E3387" s="5" t="str">
        <f>VLOOKUP(F3387,'Set up'!$A$2:$C$64,2,FALSE)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up'!$A$2:$C$64,3,FALSE)</f>
        <v>Cash</v>
      </c>
      <c r="J3387" s="5">
        <f>VLOOKUP(F3387,'Set up'!$A$2:$D$64,4,FALSE)</f>
        <v>0</v>
      </c>
      <c r="K3387" s="4">
        <f t="shared" si="982"/>
        <v>45610</v>
      </c>
      <c r="L3387" s="5">
        <f t="shared" si="983"/>
        <v>11</v>
      </c>
      <c r="M3387" s="5">
        <f t="shared" si="984"/>
        <v>2024</v>
      </c>
      <c r="N3387" s="12">
        <v>625</v>
      </c>
      <c r="O3387" s="6">
        <f t="shared" si="997"/>
        <v>-625</v>
      </c>
      <c r="P3387" s="12">
        <f t="shared" si="991"/>
        <v>0</v>
      </c>
      <c r="Q3387" s="7">
        <f t="shared" si="987"/>
        <v>5482319.0499999998</v>
      </c>
      <c r="R3387" s="44" t="str">
        <f>VLOOKUP(F3387,'Set up'!$A$2:$E$64,5,FALSE)</f>
        <v>Cash</v>
      </c>
      <c r="S3387" s="1" t="s">
        <v>3201</v>
      </c>
    </row>
    <row r="3388" spans="1:21" ht="15" customHeight="1" x14ac:dyDescent="0.35">
      <c r="A3388" s="4">
        <v>45612</v>
      </c>
      <c r="B3388" s="5">
        <f t="shared" si="995"/>
        <v>11</v>
      </c>
      <c r="C3388" s="5">
        <f t="shared" si="996"/>
        <v>2024</v>
      </c>
      <c r="D3388" s="5" t="s">
        <v>3123</v>
      </c>
      <c r="E3388" s="5" t="str">
        <f>VLOOKUP(F3388,'Set up'!$A$2:$C$64,2,FALSE)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up'!$A$2:$C$64,3,FALSE)</f>
        <v>45</v>
      </c>
      <c r="J3388" s="5">
        <f>VLOOKUP(F3388,'Set up'!$A$2:$D$64,4,FALSE)</f>
        <v>45</v>
      </c>
      <c r="K3388" s="4">
        <f t="shared" si="982"/>
        <v>45657</v>
      </c>
      <c r="L3388" s="5">
        <f t="shared" si="983"/>
        <v>12</v>
      </c>
      <c r="M3388" s="5">
        <f t="shared" si="984"/>
        <v>2024</v>
      </c>
      <c r="N3388" s="12">
        <v>1738</v>
      </c>
      <c r="O3388" s="12">
        <f>-1500-238</f>
        <v>-1738</v>
      </c>
      <c r="P3388" s="12">
        <f t="shared" si="991"/>
        <v>0</v>
      </c>
      <c r="Q3388" s="7">
        <f t="shared" si="987"/>
        <v>5484057.0499999998</v>
      </c>
      <c r="R3388" s="44" t="str">
        <f>VLOOKUP(F3388,'Set up'!$A$2:$E$64,5,FALSE)</f>
        <v>PD Chq</v>
      </c>
      <c r="S3388" s="1" t="s">
        <v>3424</v>
      </c>
      <c r="U3388" s="1" t="s">
        <v>3603</v>
      </c>
    </row>
    <row r="3389" spans="1:21" ht="15" customHeight="1" x14ac:dyDescent="0.35">
      <c r="A3389" s="4">
        <v>45612</v>
      </c>
      <c r="B3389" s="5">
        <f t="shared" si="995"/>
        <v>11</v>
      </c>
      <c r="C3389" s="5">
        <f t="shared" si="996"/>
        <v>2024</v>
      </c>
      <c r="D3389" s="5" t="s">
        <v>3123</v>
      </c>
      <c r="E3389" s="5" t="str">
        <f>VLOOKUP(F3389,'Set up'!$A$2:$C$64,2,FALSE)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up'!$A$2:$C$64,3,FALSE)</f>
        <v>45</v>
      </c>
      <c r="J3389" s="5">
        <f>VLOOKUP(F3389,'Set up'!$A$2:$D$64,4,FALSE)</f>
        <v>45</v>
      </c>
      <c r="K3389" s="4">
        <f t="shared" si="982"/>
        <v>45657</v>
      </c>
      <c r="L3389" s="5">
        <f t="shared" si="983"/>
        <v>12</v>
      </c>
      <c r="M3389" s="5">
        <f t="shared" si="984"/>
        <v>2024</v>
      </c>
      <c r="N3389" s="12">
        <v>220</v>
      </c>
      <c r="O3389" s="6">
        <f>-N3389</f>
        <v>-220</v>
      </c>
      <c r="P3389" s="12">
        <f t="shared" si="991"/>
        <v>0</v>
      </c>
      <c r="Q3389" s="7">
        <f t="shared" si="987"/>
        <v>5484277.0499999998</v>
      </c>
      <c r="R3389" s="44" t="str">
        <f>VLOOKUP(F3389,'Set up'!$A$2:$E$64,5,FALSE)</f>
        <v>PD Chq</v>
      </c>
      <c r="S3389" s="1" t="s">
        <v>3425</v>
      </c>
      <c r="U3389" s="1" t="s">
        <v>3603</v>
      </c>
    </row>
    <row r="3390" spans="1:21" ht="15" customHeight="1" x14ac:dyDescent="0.35">
      <c r="A3390" s="4">
        <v>45612</v>
      </c>
      <c r="B3390" s="5">
        <f t="shared" si="995"/>
        <v>11</v>
      </c>
      <c r="C3390" s="5">
        <f t="shared" si="996"/>
        <v>2024</v>
      </c>
      <c r="D3390" s="5" t="s">
        <v>3123</v>
      </c>
      <c r="E3390" s="5" t="str">
        <f>VLOOKUP(F3390,'Set up'!$A$2:$C$64,2,FALSE)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up'!$A$2:$C$64,3,FALSE)</f>
        <v>45</v>
      </c>
      <c r="J3390" s="5">
        <f>VLOOKUP(F3390,'Set up'!$A$2:$D$64,4,FALSE)</f>
        <v>45</v>
      </c>
      <c r="K3390" s="4">
        <f t="shared" si="982"/>
        <v>45657</v>
      </c>
      <c r="L3390" s="5">
        <f t="shared" si="983"/>
        <v>12</v>
      </c>
      <c r="M3390" s="5">
        <f t="shared" si="984"/>
        <v>2024</v>
      </c>
      <c r="N3390" s="12">
        <v>130</v>
      </c>
      <c r="O3390" s="6">
        <f>-N3390</f>
        <v>-130</v>
      </c>
      <c r="P3390" s="12">
        <f t="shared" si="991"/>
        <v>0</v>
      </c>
      <c r="Q3390" s="7">
        <f t="shared" si="987"/>
        <v>5484407.0499999998</v>
      </c>
      <c r="R3390" s="44" t="str">
        <f>VLOOKUP(F3390,'Set up'!$A$2:$E$64,5,FALSE)</f>
        <v>PD Chq</v>
      </c>
      <c r="S3390" s="1" t="s">
        <v>3426</v>
      </c>
      <c r="U3390" s="1" t="s">
        <v>3603</v>
      </c>
    </row>
    <row r="3391" spans="1:21" ht="15" customHeight="1" x14ac:dyDescent="0.35">
      <c r="A3391" s="4">
        <v>45612</v>
      </c>
      <c r="B3391" s="5">
        <f t="shared" si="995"/>
        <v>11</v>
      </c>
      <c r="C3391" s="5">
        <f t="shared" si="996"/>
        <v>2024</v>
      </c>
      <c r="D3391" s="5" t="s">
        <v>3123</v>
      </c>
      <c r="E3391" s="5" t="str">
        <f>VLOOKUP(F3391,'Set up'!$A$2:$C$64,2,FALSE)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up'!$A$2:$C$64,3,FALSE)</f>
        <v>45</v>
      </c>
      <c r="J3391" s="5">
        <f>VLOOKUP(F3391,'Set up'!$A$2:$D$64,4,FALSE)</f>
        <v>45</v>
      </c>
      <c r="K3391" s="4">
        <f t="shared" si="982"/>
        <v>45657</v>
      </c>
      <c r="L3391" s="5">
        <f t="shared" si="983"/>
        <v>12</v>
      </c>
      <c r="M3391" s="5">
        <f t="shared" si="984"/>
        <v>2024</v>
      </c>
      <c r="N3391" s="12">
        <v>1450</v>
      </c>
      <c r="O3391" s="12">
        <f>-450-1000</f>
        <v>-1450</v>
      </c>
      <c r="P3391" s="12">
        <f t="shared" si="991"/>
        <v>0</v>
      </c>
      <c r="Q3391" s="7">
        <f t="shared" si="987"/>
        <v>5485857.0499999998</v>
      </c>
      <c r="R3391" s="44" t="str">
        <f>VLOOKUP(F3391,'Set up'!$A$2:$E$64,5,FALSE)</f>
        <v>PD Chq</v>
      </c>
      <c r="S3391" s="1" t="s">
        <v>3430</v>
      </c>
      <c r="U3391" s="1" t="s">
        <v>3603</v>
      </c>
    </row>
    <row r="3392" spans="1:21" ht="15" customHeight="1" x14ac:dyDescent="0.35">
      <c r="A3392" s="4">
        <v>45612</v>
      </c>
      <c r="B3392" s="5">
        <f t="shared" si="995"/>
        <v>11</v>
      </c>
      <c r="C3392" s="5">
        <f t="shared" si="996"/>
        <v>2024</v>
      </c>
      <c r="D3392" s="5" t="s">
        <v>3123</v>
      </c>
      <c r="E3392" s="5" t="str">
        <f>VLOOKUP(F3392,'Set up'!$A$2:$C$64,2,FALSE)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up'!$A$2:$C$64,3,FALSE)</f>
        <v>45</v>
      </c>
      <c r="J3392" s="5">
        <f>VLOOKUP(F3392,'Set up'!$A$2:$D$64,4,FALSE)</f>
        <v>45</v>
      </c>
      <c r="K3392" s="4">
        <f t="shared" si="982"/>
        <v>45657</v>
      </c>
      <c r="L3392" s="5">
        <f t="shared" si="983"/>
        <v>12</v>
      </c>
      <c r="M3392" s="5">
        <f t="shared" si="984"/>
        <v>2024</v>
      </c>
      <c r="N3392" s="12">
        <v>0</v>
      </c>
      <c r="O3392" s="12"/>
      <c r="P3392" s="12">
        <f t="shared" si="991"/>
        <v>0</v>
      </c>
      <c r="Q3392" s="7">
        <f t="shared" si="987"/>
        <v>5485857.0499999998</v>
      </c>
      <c r="R3392" s="44" t="str">
        <f>VLOOKUP(F3392,'Set up'!$A$2:$E$64,5,FALSE)</f>
        <v>PD Chq</v>
      </c>
      <c r="U3392" s="1" t="s">
        <v>3603</v>
      </c>
    </row>
    <row r="3393" spans="1:21" ht="15" customHeight="1" x14ac:dyDescent="0.35">
      <c r="A3393" s="4">
        <v>45612</v>
      </c>
      <c r="B3393" s="5">
        <f t="shared" si="995"/>
        <v>11</v>
      </c>
      <c r="C3393" s="5">
        <f t="shared" si="996"/>
        <v>2024</v>
      </c>
      <c r="D3393" s="5" t="s">
        <v>3123</v>
      </c>
      <c r="E3393" s="5" t="str">
        <f>VLOOKUP(F3393,'Set up'!$A$2:$C$64,2,FALSE)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up'!$A$2:$C$64,3,FALSE)</f>
        <v>45</v>
      </c>
      <c r="J3393" s="5">
        <f>VLOOKUP(F3393,'Set up'!$A$2:$D$64,4,FALSE)</f>
        <v>45</v>
      </c>
      <c r="K3393" s="4">
        <f t="shared" si="982"/>
        <v>45657</v>
      </c>
      <c r="L3393" s="5">
        <f t="shared" si="983"/>
        <v>12</v>
      </c>
      <c r="M3393" s="5">
        <f t="shared" si="984"/>
        <v>2024</v>
      </c>
      <c r="N3393" s="12">
        <v>0</v>
      </c>
      <c r="O3393" s="12"/>
      <c r="P3393" s="12">
        <f t="shared" si="991"/>
        <v>0</v>
      </c>
      <c r="Q3393" s="7">
        <f t="shared" si="987"/>
        <v>5485857.0499999998</v>
      </c>
      <c r="R3393" s="44" t="str">
        <f>VLOOKUP(F3393,'Set up'!$A$2:$E$64,5,FALSE)</f>
        <v>PD Chq</v>
      </c>
      <c r="U3393" s="1" t="s">
        <v>3603</v>
      </c>
    </row>
    <row r="3394" spans="1:21" ht="15" customHeight="1" x14ac:dyDescent="0.35">
      <c r="A3394" s="4">
        <v>45612</v>
      </c>
      <c r="B3394" s="5">
        <f t="shared" si="995"/>
        <v>11</v>
      </c>
      <c r="C3394" s="5">
        <f t="shared" si="996"/>
        <v>2024</v>
      </c>
      <c r="D3394" s="5" t="s">
        <v>3127</v>
      </c>
      <c r="E3394" s="5" t="str">
        <f>VLOOKUP(F3394,'Set up'!$A$2:$C$64,2,FALSE)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up'!$A$2:$C$64,3,FALSE)</f>
        <v>Cash</v>
      </c>
      <c r="J3394" s="5">
        <f>VLOOKUP(F3394,'Set up'!$A$2:$D$64,4,FALSE)</f>
        <v>0</v>
      </c>
      <c r="K3394" s="4">
        <f t="shared" si="982"/>
        <v>45612</v>
      </c>
      <c r="L3394" s="5">
        <f t="shared" si="983"/>
        <v>11</v>
      </c>
      <c r="M3394" s="5">
        <f t="shared" si="984"/>
        <v>2024</v>
      </c>
      <c r="N3394" s="12">
        <v>625</v>
      </c>
      <c r="O3394" s="6">
        <f t="shared" ref="O3394:O3400" si="998">-N3394</f>
        <v>-625</v>
      </c>
      <c r="P3394" s="12">
        <f t="shared" si="991"/>
        <v>0</v>
      </c>
      <c r="Q3394" s="7">
        <f t="shared" si="987"/>
        <v>5486482.0499999998</v>
      </c>
      <c r="R3394" s="44" t="str">
        <f>VLOOKUP(F3394,'Set up'!$A$2:$E$64,5,FALSE)</f>
        <v>Trsf</v>
      </c>
      <c r="S3394" s="1" t="s">
        <v>3582</v>
      </c>
    </row>
    <row r="3395" spans="1:21" ht="15" customHeight="1" x14ac:dyDescent="0.35">
      <c r="A3395" s="4">
        <v>45612</v>
      </c>
      <c r="B3395" s="5">
        <f t="shared" si="995"/>
        <v>11</v>
      </c>
      <c r="C3395" s="5">
        <f t="shared" si="996"/>
        <v>2024</v>
      </c>
      <c r="D3395" s="5" t="s">
        <v>3128</v>
      </c>
      <c r="E3395" s="5" t="str">
        <f>VLOOKUP(F3395,'Set up'!$A$2:$C$64,2,FALSE)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up'!$A$2:$C$64,3,FALSE)</f>
        <v>Cash</v>
      </c>
      <c r="J3395" s="5">
        <f>VLOOKUP(F3395,'Set up'!$A$2:$D$64,4,FALSE)</f>
        <v>0</v>
      </c>
      <c r="K3395" s="4">
        <f t="shared" ref="K3395:K3433" si="999">A3395+J3395</f>
        <v>45612</v>
      </c>
      <c r="L3395" s="5">
        <f t="shared" ref="L3395:L3438" si="1000">MONTH(K3395)</f>
        <v>11</v>
      </c>
      <c r="M3395" s="5">
        <f t="shared" ref="M3395:M3438" si="1001">YEAR(K3395)</f>
        <v>2024</v>
      </c>
      <c r="N3395" s="12">
        <v>9636</v>
      </c>
      <c r="O3395" s="6">
        <f t="shared" si="998"/>
        <v>-9636</v>
      </c>
      <c r="P3395" s="12">
        <f t="shared" si="991"/>
        <v>0</v>
      </c>
      <c r="Q3395" s="7">
        <f t="shared" si="987"/>
        <v>5496118.0499999998</v>
      </c>
      <c r="R3395" s="44" t="str">
        <f>VLOOKUP(F3395,'Set up'!$A$2:$E$64,5,FALSE)</f>
        <v>Trsf</v>
      </c>
      <c r="S3395" s="1" t="s">
        <v>3583</v>
      </c>
    </row>
    <row r="3396" spans="1:21" ht="15" customHeight="1" x14ac:dyDescent="0.35">
      <c r="A3396" s="4">
        <v>45612</v>
      </c>
      <c r="B3396" s="5">
        <f t="shared" si="995"/>
        <v>11</v>
      </c>
      <c r="C3396" s="5">
        <f t="shared" si="996"/>
        <v>2024</v>
      </c>
      <c r="D3396" s="5" t="s">
        <v>3128</v>
      </c>
      <c r="E3396" s="5" t="str">
        <f>VLOOKUP(F3396,'Set up'!$A$2:$C$64,2,FALSE)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up'!$A$2:$C$64,3,FALSE)</f>
        <v>Cash</v>
      </c>
      <c r="J3396" s="5">
        <f>VLOOKUP(F3396,'Set up'!$A$2:$D$64,4,FALSE)</f>
        <v>0</v>
      </c>
      <c r="K3396" s="4">
        <f t="shared" si="999"/>
        <v>45612</v>
      </c>
      <c r="L3396" s="5">
        <f t="shared" si="1000"/>
        <v>11</v>
      </c>
      <c r="M3396" s="5">
        <f t="shared" si="1001"/>
        <v>2024</v>
      </c>
      <c r="N3396" s="12">
        <v>6480</v>
      </c>
      <c r="O3396" s="6">
        <f t="shared" si="998"/>
        <v>-6480</v>
      </c>
      <c r="P3396" s="12">
        <f t="shared" si="991"/>
        <v>0</v>
      </c>
      <c r="Q3396" s="7">
        <f t="shared" si="987"/>
        <v>5502598.0499999998</v>
      </c>
      <c r="R3396" s="44" t="str">
        <f>VLOOKUP(F3396,'Set up'!$A$2:$E$64,5,FALSE)</f>
        <v>Trsf</v>
      </c>
      <c r="S3396" s="1" t="s">
        <v>3584</v>
      </c>
    </row>
    <row r="3397" spans="1:21" ht="15" customHeight="1" x14ac:dyDescent="0.35">
      <c r="A3397" s="4">
        <v>45612</v>
      </c>
      <c r="B3397" s="5">
        <f t="shared" si="995"/>
        <v>11</v>
      </c>
      <c r="C3397" s="5">
        <f t="shared" si="996"/>
        <v>2024</v>
      </c>
      <c r="D3397" s="5" t="s">
        <v>3128</v>
      </c>
      <c r="E3397" s="5" t="str">
        <f>VLOOKUP(F3397,'Set up'!$A$2:$C$64,2,FALSE)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up'!$A$2:$C$64,3,FALSE)</f>
        <v>Cash</v>
      </c>
      <c r="J3397" s="5">
        <f>VLOOKUP(F3397,'Set up'!$A$2:$D$64,4,FALSE)</f>
        <v>0</v>
      </c>
      <c r="K3397" s="4">
        <f t="shared" si="999"/>
        <v>45612</v>
      </c>
      <c r="L3397" s="5">
        <f t="shared" si="1000"/>
        <v>11</v>
      </c>
      <c r="M3397" s="5">
        <f t="shared" si="1001"/>
        <v>2024</v>
      </c>
      <c r="N3397" s="12">
        <v>6438</v>
      </c>
      <c r="O3397" s="6">
        <f t="shared" si="998"/>
        <v>-6438</v>
      </c>
      <c r="P3397" s="12">
        <f t="shared" si="991"/>
        <v>0</v>
      </c>
      <c r="Q3397" s="7">
        <f t="shared" si="987"/>
        <v>5509036.0499999998</v>
      </c>
      <c r="R3397" s="44" t="str">
        <f>VLOOKUP(F3397,'Set up'!$A$2:$E$64,5,FALSE)</f>
        <v>Trsf</v>
      </c>
      <c r="S3397" s="1" t="s">
        <v>3585</v>
      </c>
    </row>
    <row r="3398" spans="1:21" ht="15" customHeight="1" x14ac:dyDescent="0.35">
      <c r="A3398" s="4">
        <v>45612</v>
      </c>
      <c r="B3398" s="5">
        <f t="shared" si="995"/>
        <v>11</v>
      </c>
      <c r="C3398" s="5">
        <f t="shared" si="996"/>
        <v>2024</v>
      </c>
      <c r="D3398" s="5" t="s">
        <v>3128</v>
      </c>
      <c r="E3398" s="5" t="str">
        <f>VLOOKUP(F3398,'Set up'!$A$2:$C$64,2,FALSE)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up'!$A$2:$C$64,3,FALSE)</f>
        <v>Cash</v>
      </c>
      <c r="J3398" s="5">
        <f>VLOOKUP(F3398,'Set up'!$A$2:$D$64,4,FALSE)</f>
        <v>0</v>
      </c>
      <c r="K3398" s="4">
        <f t="shared" si="999"/>
        <v>45612</v>
      </c>
      <c r="L3398" s="5">
        <f t="shared" si="1000"/>
        <v>11</v>
      </c>
      <c r="M3398" s="5">
        <f t="shared" si="1001"/>
        <v>2024</v>
      </c>
      <c r="N3398" s="12">
        <v>3577.5</v>
      </c>
      <c r="O3398" s="12">
        <f>-42.6-3534.9</f>
        <v>-3577.5</v>
      </c>
      <c r="P3398" s="12">
        <f t="shared" si="991"/>
        <v>0</v>
      </c>
      <c r="Q3398" s="7">
        <f t="shared" si="987"/>
        <v>5512613.5499999998</v>
      </c>
      <c r="R3398" s="44" t="str">
        <f>VLOOKUP(F3398,'Set up'!$A$2:$E$64,5,FALSE)</f>
        <v>Trsf</v>
      </c>
      <c r="S3398" s="1" t="s">
        <v>3698</v>
      </c>
    </row>
    <row r="3399" spans="1:21" ht="15" customHeight="1" x14ac:dyDescent="0.35">
      <c r="A3399" s="4">
        <v>45612</v>
      </c>
      <c r="B3399" s="5">
        <f t="shared" si="995"/>
        <v>11</v>
      </c>
      <c r="C3399" s="5">
        <f t="shared" si="996"/>
        <v>2024</v>
      </c>
      <c r="D3399" s="5" t="s">
        <v>3128</v>
      </c>
      <c r="E3399" s="5" t="str">
        <f>VLOOKUP(F3399,'Set up'!$A$2:$C$64,2,FALSE)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up'!$A$2:$C$64,3,FALSE)</f>
        <v>Cash</v>
      </c>
      <c r="J3399" s="5">
        <f>VLOOKUP(F3399,'Set up'!$A$2:$D$64,4,FALSE)</f>
        <v>0</v>
      </c>
      <c r="K3399" s="4">
        <f t="shared" si="999"/>
        <v>45612</v>
      </c>
      <c r="L3399" s="5">
        <f t="shared" si="1000"/>
        <v>11</v>
      </c>
      <c r="M3399" s="5">
        <f t="shared" si="1001"/>
        <v>2024</v>
      </c>
      <c r="N3399" s="12">
        <v>380</v>
      </c>
      <c r="O3399" s="6">
        <f t="shared" si="998"/>
        <v>-380</v>
      </c>
      <c r="P3399" s="12">
        <f t="shared" si="991"/>
        <v>0</v>
      </c>
      <c r="Q3399" s="7">
        <f t="shared" si="987"/>
        <v>5512993.5499999998</v>
      </c>
      <c r="R3399" s="44" t="str">
        <f>VLOOKUP(F3399,'Set up'!$A$2:$E$64,5,FALSE)</f>
        <v>Trsf</v>
      </c>
      <c r="S3399" s="1" t="s">
        <v>3699</v>
      </c>
    </row>
    <row r="3400" spans="1:21" ht="15" customHeight="1" x14ac:dyDescent="0.35">
      <c r="A3400" s="4">
        <v>45612</v>
      </c>
      <c r="B3400" s="5">
        <f t="shared" si="995"/>
        <v>11</v>
      </c>
      <c r="C3400" s="5">
        <f t="shared" si="996"/>
        <v>2024</v>
      </c>
      <c r="D3400" s="5" t="s">
        <v>3128</v>
      </c>
      <c r="E3400" s="5" t="str">
        <f>VLOOKUP(F3400,'Set up'!$A$2:$C$64,2,FALSE)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up'!$A$2:$C$64,3,FALSE)</f>
        <v>Cash</v>
      </c>
      <c r="J3400" s="5">
        <f>VLOOKUP(F3400,'Set up'!$A$2:$D$64,4,FALSE)</f>
        <v>0</v>
      </c>
      <c r="K3400" s="4">
        <f t="shared" si="999"/>
        <v>45612</v>
      </c>
      <c r="L3400" s="5">
        <f t="shared" si="1000"/>
        <v>11</v>
      </c>
      <c r="M3400" s="5">
        <f t="shared" si="1001"/>
        <v>2024</v>
      </c>
      <c r="N3400" s="12">
        <v>2000</v>
      </c>
      <c r="O3400" s="6">
        <f t="shared" si="998"/>
        <v>-2000</v>
      </c>
      <c r="P3400" s="12">
        <f t="shared" si="991"/>
        <v>0</v>
      </c>
      <c r="Q3400" s="7">
        <f t="shared" ref="Q3400:Q3438" si="1002">SUM(Q3399+N3400)</f>
        <v>5514993.5499999998</v>
      </c>
      <c r="R3400" s="44" t="str">
        <f>VLOOKUP(F3400,'Set up'!$A$2:$E$64,5,FALSE)</f>
        <v>Trsf</v>
      </c>
      <c r="S3400" s="1" t="s">
        <v>3700</v>
      </c>
    </row>
    <row r="3401" spans="1:21" ht="15" customHeight="1" x14ac:dyDescent="0.35">
      <c r="A3401" s="4">
        <v>45615</v>
      </c>
      <c r="B3401" s="5">
        <f t="shared" si="995"/>
        <v>11</v>
      </c>
      <c r="C3401" s="5">
        <f t="shared" si="996"/>
        <v>2024</v>
      </c>
      <c r="D3401" s="5" t="s">
        <v>3129</v>
      </c>
      <c r="E3401" s="5" t="str">
        <f>VLOOKUP(F3401,'Set up'!$A$2:$C$64,2,FALSE)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up'!$A$2:$C$64,3,FALSE)</f>
        <v>Cash</v>
      </c>
      <c r="J3401" s="5">
        <f>VLOOKUP(F3401,'Set up'!$A$2:$D$64,4,FALSE)</f>
        <v>0</v>
      </c>
      <c r="K3401" s="4">
        <f t="shared" si="999"/>
        <v>45615</v>
      </c>
      <c r="L3401" s="5">
        <f t="shared" si="1000"/>
        <v>11</v>
      </c>
      <c r="M3401" s="5">
        <f t="shared" si="1001"/>
        <v>2024</v>
      </c>
      <c r="N3401" s="96">
        <v>180</v>
      </c>
      <c r="O3401" s="12"/>
      <c r="P3401" s="12">
        <f t="shared" si="991"/>
        <v>180</v>
      </c>
      <c r="Q3401" s="7">
        <f t="shared" si="1002"/>
        <v>5515173.5499999998</v>
      </c>
      <c r="R3401" s="44" t="str">
        <f>VLOOKUP(F3401,'Set up'!$A$2:$E$64,5,FALSE)</f>
        <v>Cash</v>
      </c>
    </row>
    <row r="3402" spans="1:21" ht="15" customHeight="1" x14ac:dyDescent="0.35">
      <c r="A3402" s="4">
        <v>45615</v>
      </c>
      <c r="B3402" s="5">
        <f t="shared" si="995"/>
        <v>11</v>
      </c>
      <c r="C3402" s="5">
        <f t="shared" si="996"/>
        <v>2024</v>
      </c>
      <c r="D3402" s="5" t="s">
        <v>3129</v>
      </c>
      <c r="E3402" s="5" t="str">
        <f>VLOOKUP(F3402,'Set up'!$A$2:$C$64,2,FALSE)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up'!$A$2:$C$64,3,FALSE)</f>
        <v>Cash</v>
      </c>
      <c r="J3402" s="5">
        <f>VLOOKUP(F3402,'Set up'!$A$2:$D$64,4,FALSE)</f>
        <v>0</v>
      </c>
      <c r="K3402" s="4">
        <f t="shared" si="999"/>
        <v>45615</v>
      </c>
      <c r="L3402" s="5">
        <f t="shared" si="1000"/>
        <v>11</v>
      </c>
      <c r="M3402" s="5">
        <f t="shared" si="1001"/>
        <v>2024</v>
      </c>
      <c r="N3402" s="98">
        <v>115</v>
      </c>
      <c r="O3402" s="12"/>
      <c r="P3402" s="12">
        <f t="shared" si="991"/>
        <v>115</v>
      </c>
      <c r="Q3402" s="7">
        <f t="shared" si="1002"/>
        <v>5515288.5499999998</v>
      </c>
      <c r="R3402" s="44" t="str">
        <f>VLOOKUP(F3402,'Set up'!$A$2:$E$64,5,FALSE)</f>
        <v>Cash</v>
      </c>
    </row>
    <row r="3403" spans="1:21" ht="15" customHeight="1" x14ac:dyDescent="0.35">
      <c r="A3403" s="4">
        <v>45616</v>
      </c>
      <c r="B3403" s="5">
        <f t="shared" si="995"/>
        <v>11</v>
      </c>
      <c r="C3403" s="5">
        <f t="shared" si="996"/>
        <v>2024</v>
      </c>
      <c r="D3403" s="5" t="s">
        <v>3130</v>
      </c>
      <c r="E3403" s="5" t="str">
        <f>VLOOKUP(F3403,'Set up'!$A$2:$C$64,2,FALSE)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up'!$A$2:$C$64,3,FALSE)</f>
        <v>Cash</v>
      </c>
      <c r="J3403" s="5">
        <f>VLOOKUP(F3403,'Set up'!$A$2:$D$64,4,FALSE)</f>
        <v>0</v>
      </c>
      <c r="K3403" s="4">
        <f t="shared" si="999"/>
        <v>45616</v>
      </c>
      <c r="L3403" s="5">
        <f t="shared" si="1000"/>
        <v>11</v>
      </c>
      <c r="M3403" s="5">
        <f t="shared" si="1001"/>
        <v>2024</v>
      </c>
      <c r="N3403" s="12">
        <v>625</v>
      </c>
      <c r="O3403" s="6">
        <f t="shared" ref="O3403:O3408" si="1003">-N3403</f>
        <v>-625</v>
      </c>
      <c r="P3403" s="12">
        <f t="shared" si="991"/>
        <v>0</v>
      </c>
      <c r="Q3403" s="7">
        <f t="shared" si="1002"/>
        <v>5515913.5499999998</v>
      </c>
      <c r="R3403" s="44" t="str">
        <f>VLOOKUP(F3403,'Set up'!$A$2:$E$64,5,FALSE)</f>
        <v>Trsf</v>
      </c>
      <c r="S3403" s="1" t="s">
        <v>3701</v>
      </c>
    </row>
    <row r="3404" spans="1:21" ht="15" customHeight="1" x14ac:dyDescent="0.35">
      <c r="A3404" s="4">
        <v>45616</v>
      </c>
      <c r="B3404" s="5">
        <f t="shared" si="995"/>
        <v>11</v>
      </c>
      <c r="C3404" s="5">
        <f t="shared" si="996"/>
        <v>2024</v>
      </c>
      <c r="D3404" s="5" t="s">
        <v>3131</v>
      </c>
      <c r="E3404" s="5" t="str">
        <f>VLOOKUP(F3404,'Set up'!$A$2:$C$64,2,FALSE)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up'!$A$2:$C$64,3,FALSE)</f>
        <v>Cash</v>
      </c>
      <c r="J3404" s="5">
        <f>VLOOKUP(F3404,'Set up'!$A$2:$D$64,4,FALSE)</f>
        <v>0</v>
      </c>
      <c r="K3404" s="4">
        <f t="shared" si="999"/>
        <v>45616</v>
      </c>
      <c r="L3404" s="5">
        <f t="shared" si="1000"/>
        <v>11</v>
      </c>
      <c r="M3404" s="5">
        <f t="shared" si="1001"/>
        <v>2024</v>
      </c>
      <c r="N3404" s="12">
        <v>16200</v>
      </c>
      <c r="O3404" s="6">
        <f>-11460.1-4739.9</f>
        <v>-16200</v>
      </c>
      <c r="P3404" s="12">
        <f t="shared" si="991"/>
        <v>0</v>
      </c>
      <c r="Q3404" s="7">
        <f t="shared" si="1002"/>
        <v>5532113.5499999998</v>
      </c>
      <c r="R3404" s="44" t="str">
        <f>VLOOKUP(F3404,'Set up'!$A$2:$E$64,5,FALSE)</f>
        <v>Trsf</v>
      </c>
      <c r="S3404" s="1" t="s">
        <v>3702</v>
      </c>
    </row>
    <row r="3405" spans="1:21" ht="15" customHeight="1" x14ac:dyDescent="0.35">
      <c r="A3405" s="4">
        <v>45616</v>
      </c>
      <c r="B3405" s="5">
        <f t="shared" si="995"/>
        <v>11</v>
      </c>
      <c r="C3405" s="5">
        <f t="shared" si="996"/>
        <v>2024</v>
      </c>
      <c r="D3405" s="5" t="s">
        <v>3131</v>
      </c>
      <c r="E3405" s="5" t="str">
        <f>VLOOKUP(F3405,'Set up'!$A$2:$C$64,2,FALSE)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up'!$A$2:$C$64,3,FALSE)</f>
        <v>Cash</v>
      </c>
      <c r="J3405" s="5">
        <f>VLOOKUP(F3405,'Set up'!$A$2:$D$64,4,FALSE)</f>
        <v>0</v>
      </c>
      <c r="K3405" s="4">
        <f t="shared" si="999"/>
        <v>45616</v>
      </c>
      <c r="L3405" s="5">
        <f t="shared" si="1000"/>
        <v>11</v>
      </c>
      <c r="M3405" s="5">
        <f t="shared" si="1001"/>
        <v>2024</v>
      </c>
      <c r="N3405" s="12">
        <v>6438</v>
      </c>
      <c r="O3405" s="6">
        <f>-5260.1-1177.9</f>
        <v>-6438</v>
      </c>
      <c r="P3405" s="12">
        <f t="shared" si="991"/>
        <v>0</v>
      </c>
      <c r="Q3405" s="7">
        <f t="shared" si="1002"/>
        <v>5538551.5499999998</v>
      </c>
      <c r="R3405" s="44" t="str">
        <f>VLOOKUP(F3405,'Set up'!$A$2:$E$64,5,FALSE)</f>
        <v>Trsf</v>
      </c>
      <c r="S3405" s="1" t="s">
        <v>3703</v>
      </c>
    </row>
    <row r="3406" spans="1:21" ht="15" customHeight="1" x14ac:dyDescent="0.35">
      <c r="A3406" s="4">
        <v>45616</v>
      </c>
      <c r="B3406" s="5">
        <f t="shared" si="995"/>
        <v>11</v>
      </c>
      <c r="C3406" s="5">
        <f t="shared" si="996"/>
        <v>2024</v>
      </c>
      <c r="D3406" s="5" t="s">
        <v>3131</v>
      </c>
      <c r="E3406" s="5" t="str">
        <f>VLOOKUP(F3406,'Set up'!$A$2:$C$64,2,FALSE)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up'!$A$2:$C$64,3,FALSE)</f>
        <v>Cash</v>
      </c>
      <c r="J3406" s="5">
        <f>VLOOKUP(F3406,'Set up'!$A$2:$D$64,4,FALSE)</f>
        <v>0</v>
      </c>
      <c r="K3406" s="4">
        <f t="shared" si="999"/>
        <v>45616</v>
      </c>
      <c r="L3406" s="5">
        <f t="shared" si="1000"/>
        <v>11</v>
      </c>
      <c r="M3406" s="5">
        <f t="shared" si="1001"/>
        <v>2024</v>
      </c>
      <c r="N3406" s="12">
        <v>3577.5</v>
      </c>
      <c r="O3406" s="6">
        <f t="shared" si="1003"/>
        <v>-3577.5</v>
      </c>
      <c r="P3406" s="12">
        <f t="shared" si="991"/>
        <v>0</v>
      </c>
      <c r="Q3406" s="7">
        <f t="shared" si="1002"/>
        <v>5542129.0499999998</v>
      </c>
      <c r="R3406" s="44" t="str">
        <f>VLOOKUP(F3406,'Set up'!$A$2:$E$64,5,FALSE)</f>
        <v>Trsf</v>
      </c>
      <c r="S3406" s="1" t="s">
        <v>3704</v>
      </c>
    </row>
    <row r="3407" spans="1:21" ht="15" customHeight="1" x14ac:dyDescent="0.35">
      <c r="A3407" s="4">
        <v>45616</v>
      </c>
      <c r="B3407" s="5">
        <f t="shared" si="995"/>
        <v>11</v>
      </c>
      <c r="C3407" s="5">
        <f t="shared" si="996"/>
        <v>2024</v>
      </c>
      <c r="D3407" s="5" t="s">
        <v>3131</v>
      </c>
      <c r="E3407" s="5" t="str">
        <f>VLOOKUP(F3407,'Set up'!$A$2:$C$64,2,FALSE)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up'!$A$2:$C$64,3,FALSE)</f>
        <v>Cash</v>
      </c>
      <c r="J3407" s="5">
        <f>VLOOKUP(F3407,'Set up'!$A$2:$D$64,4,FALSE)</f>
        <v>0</v>
      </c>
      <c r="K3407" s="4">
        <f t="shared" si="999"/>
        <v>45616</v>
      </c>
      <c r="L3407" s="5">
        <f t="shared" si="1000"/>
        <v>11</v>
      </c>
      <c r="M3407" s="5">
        <f t="shared" si="1001"/>
        <v>2024</v>
      </c>
      <c r="N3407" s="12">
        <v>380</v>
      </c>
      <c r="O3407" s="6">
        <f t="shared" si="1003"/>
        <v>-380</v>
      </c>
      <c r="P3407" s="12">
        <f t="shared" si="991"/>
        <v>0</v>
      </c>
      <c r="Q3407" s="7">
        <f t="shared" si="1002"/>
        <v>5542509.0499999998</v>
      </c>
      <c r="R3407" s="44" t="str">
        <f>VLOOKUP(F3407,'Set up'!$A$2:$E$64,5,FALSE)</f>
        <v>Trsf</v>
      </c>
      <c r="S3407" s="1" t="s">
        <v>3705</v>
      </c>
    </row>
    <row r="3408" spans="1:21" ht="15" customHeight="1" x14ac:dyDescent="0.35">
      <c r="A3408" s="4">
        <v>45616</v>
      </c>
      <c r="B3408" s="5">
        <f t="shared" si="995"/>
        <v>11</v>
      </c>
      <c r="C3408" s="5">
        <f t="shared" si="996"/>
        <v>2024</v>
      </c>
      <c r="D3408" s="5" t="s">
        <v>3131</v>
      </c>
      <c r="E3408" s="5" t="str">
        <f>VLOOKUP(F3408,'Set up'!$A$2:$C$64,2,FALSE)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up'!$A$2:$C$64,3,FALSE)</f>
        <v>Cash</v>
      </c>
      <c r="J3408" s="5">
        <f>VLOOKUP(F3408,'Set up'!$A$2:$D$64,4,FALSE)</f>
        <v>0</v>
      </c>
      <c r="K3408" s="4">
        <f t="shared" si="999"/>
        <v>45616</v>
      </c>
      <c r="L3408" s="5">
        <f t="shared" si="1000"/>
        <v>11</v>
      </c>
      <c r="M3408" s="5">
        <f t="shared" si="1001"/>
        <v>2024</v>
      </c>
      <c r="N3408" s="12">
        <v>2000</v>
      </c>
      <c r="O3408" s="6">
        <f t="shared" si="1003"/>
        <v>-2000</v>
      </c>
      <c r="P3408" s="12">
        <f t="shared" si="991"/>
        <v>0</v>
      </c>
      <c r="Q3408" s="7">
        <f t="shared" si="1002"/>
        <v>5544509.0499999998</v>
      </c>
      <c r="R3408" s="44" t="str">
        <f>VLOOKUP(F3408,'Set up'!$A$2:$E$64,5,FALSE)</f>
        <v>Trsf</v>
      </c>
      <c r="S3408" s="1" t="s">
        <v>3706</v>
      </c>
    </row>
    <row r="3409" spans="1:19" ht="15" customHeight="1" x14ac:dyDescent="0.35">
      <c r="A3409" s="4">
        <v>45619</v>
      </c>
      <c r="B3409" s="5">
        <f t="shared" si="995"/>
        <v>11</v>
      </c>
      <c r="C3409" s="5">
        <f t="shared" si="996"/>
        <v>2024</v>
      </c>
      <c r="D3409" s="5" t="s">
        <v>3133</v>
      </c>
      <c r="E3409" s="5" t="str">
        <f>VLOOKUP(F3409,'Set up'!$A$2:$C$64,2,FALSE)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up'!$A$2:$C$64,3,FALSE)</f>
        <v>Cash</v>
      </c>
      <c r="J3409" s="5">
        <f>VLOOKUP(F3409,'Set up'!$A$2:$D$64,4,FALSE)</f>
        <v>0</v>
      </c>
      <c r="K3409" s="4">
        <f t="shared" si="999"/>
        <v>45619</v>
      </c>
      <c r="L3409" s="5">
        <f t="shared" si="1000"/>
        <v>11</v>
      </c>
      <c r="M3409" s="5">
        <f t="shared" si="1001"/>
        <v>2024</v>
      </c>
      <c r="N3409" s="12">
        <v>1732.5</v>
      </c>
      <c r="O3409" s="6">
        <f t="shared" ref="O3409:O3418" si="1004">-N3409</f>
        <v>-1732.5</v>
      </c>
      <c r="P3409" s="12">
        <f t="shared" si="991"/>
        <v>0</v>
      </c>
      <c r="Q3409" s="7">
        <f t="shared" si="1002"/>
        <v>5546241.5499999998</v>
      </c>
      <c r="R3409" s="44" t="str">
        <f>VLOOKUP(F3409,'Set up'!$A$2:$E$64,5,FALSE)</f>
        <v>Cash</v>
      </c>
      <c r="S3409" s="1" t="s">
        <v>3204</v>
      </c>
    </row>
    <row r="3410" spans="1:19" ht="15" customHeight="1" x14ac:dyDescent="0.35">
      <c r="A3410" s="4">
        <v>45619</v>
      </c>
      <c r="B3410" s="5">
        <f t="shared" si="995"/>
        <v>11</v>
      </c>
      <c r="C3410" s="5">
        <f t="shared" si="996"/>
        <v>2024</v>
      </c>
      <c r="D3410" s="5" t="s">
        <v>3133</v>
      </c>
      <c r="E3410" s="5" t="str">
        <f>VLOOKUP(F3410,'Set up'!$A$2:$C$64,2,FALSE)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up'!$A$2:$C$64,3,FALSE)</f>
        <v>Cash</v>
      </c>
      <c r="J3410" s="5">
        <f>VLOOKUP(F3410,'Set up'!$A$2:$D$64,4,FALSE)</f>
        <v>0</v>
      </c>
      <c r="K3410" s="4">
        <f t="shared" si="999"/>
        <v>45619</v>
      </c>
      <c r="L3410" s="5">
        <f t="shared" si="1000"/>
        <v>11</v>
      </c>
      <c r="M3410" s="5">
        <f t="shared" si="1001"/>
        <v>2024</v>
      </c>
      <c r="N3410" s="12">
        <v>648</v>
      </c>
      <c r="O3410" s="6">
        <f t="shared" si="1004"/>
        <v>-648</v>
      </c>
      <c r="P3410" s="12">
        <f t="shared" si="991"/>
        <v>0</v>
      </c>
      <c r="Q3410" s="7">
        <f t="shared" si="1002"/>
        <v>5546889.5499999998</v>
      </c>
      <c r="R3410" s="44" t="str">
        <f>VLOOKUP(F3410,'Set up'!$A$2:$E$64,5,FALSE)</f>
        <v>Cash</v>
      </c>
      <c r="S3410" s="1" t="s">
        <v>3204</v>
      </c>
    </row>
    <row r="3411" spans="1:19" ht="15" customHeight="1" x14ac:dyDescent="0.35">
      <c r="A3411" s="4">
        <v>45619</v>
      </c>
      <c r="B3411" s="5">
        <f t="shared" si="995"/>
        <v>11</v>
      </c>
      <c r="C3411" s="5">
        <f t="shared" si="996"/>
        <v>2024</v>
      </c>
      <c r="D3411" s="5" t="s">
        <v>3133</v>
      </c>
      <c r="E3411" s="5" t="str">
        <f>VLOOKUP(F3411,'Set up'!$A$2:$C$64,2,FALSE)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up'!$A$2:$C$64,3,FALSE)</f>
        <v>Cash</v>
      </c>
      <c r="J3411" s="5">
        <f>VLOOKUP(F3411,'Set up'!$A$2:$D$64,4,FALSE)</f>
        <v>0</v>
      </c>
      <c r="K3411" s="4">
        <f t="shared" si="999"/>
        <v>45619</v>
      </c>
      <c r="L3411" s="5">
        <f t="shared" si="1000"/>
        <v>11</v>
      </c>
      <c r="M3411" s="5">
        <f t="shared" si="1001"/>
        <v>2024</v>
      </c>
      <c r="N3411" s="12">
        <v>890</v>
      </c>
      <c r="O3411" s="6">
        <f t="shared" si="1004"/>
        <v>-890</v>
      </c>
      <c r="P3411" s="12">
        <f t="shared" si="991"/>
        <v>0</v>
      </c>
      <c r="Q3411" s="7">
        <f t="shared" si="1002"/>
        <v>5547779.5499999998</v>
      </c>
      <c r="R3411" s="44" t="str">
        <f>VLOOKUP(F3411,'Set up'!$A$2:$E$64,5,FALSE)</f>
        <v>Cash</v>
      </c>
      <c r="S3411" s="1" t="s">
        <v>3204</v>
      </c>
    </row>
    <row r="3412" spans="1:19" ht="15" customHeight="1" x14ac:dyDescent="0.35">
      <c r="A3412" s="4">
        <v>45619</v>
      </c>
      <c r="B3412" s="5">
        <f t="shared" si="995"/>
        <v>11</v>
      </c>
      <c r="C3412" s="5">
        <f t="shared" si="996"/>
        <v>2024</v>
      </c>
      <c r="D3412" s="5" t="s">
        <v>3133</v>
      </c>
      <c r="E3412" s="5" t="str">
        <f>VLOOKUP(F3412,'Set up'!$A$2:$C$64,2,FALSE)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up'!$A$2:$C$64,3,FALSE)</f>
        <v>Cash</v>
      </c>
      <c r="J3412" s="5">
        <f>VLOOKUP(F3412,'Set up'!$A$2:$D$64,4,FALSE)</f>
        <v>0</v>
      </c>
      <c r="K3412" s="4">
        <f t="shared" si="999"/>
        <v>45619</v>
      </c>
      <c r="L3412" s="5">
        <f t="shared" si="1000"/>
        <v>11</v>
      </c>
      <c r="M3412" s="5">
        <f t="shared" si="1001"/>
        <v>2024</v>
      </c>
      <c r="N3412" s="12">
        <v>110</v>
      </c>
      <c r="O3412" s="6">
        <f t="shared" si="1004"/>
        <v>-110</v>
      </c>
      <c r="P3412" s="12">
        <f t="shared" si="991"/>
        <v>0</v>
      </c>
      <c r="Q3412" s="7">
        <f t="shared" si="1002"/>
        <v>5547889.5499999998</v>
      </c>
      <c r="R3412" s="44" t="str">
        <f>VLOOKUP(F3412,'Set up'!$A$2:$E$64,5,FALSE)</f>
        <v>Cash</v>
      </c>
      <c r="S3412" s="1" t="s">
        <v>3204</v>
      </c>
    </row>
    <row r="3413" spans="1:19" ht="15" customHeight="1" x14ac:dyDescent="0.35">
      <c r="A3413" s="4">
        <v>45619</v>
      </c>
      <c r="B3413" s="5">
        <f t="shared" si="995"/>
        <v>11</v>
      </c>
      <c r="C3413" s="5">
        <f t="shared" si="996"/>
        <v>2024</v>
      </c>
      <c r="D3413" s="5" t="s">
        <v>3133</v>
      </c>
      <c r="E3413" s="5" t="str">
        <f>VLOOKUP(F3413,'Set up'!$A$2:$C$64,2,FALSE)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up'!$A$2:$C$64,3,FALSE)</f>
        <v>Cash</v>
      </c>
      <c r="J3413" s="5">
        <f>VLOOKUP(F3413,'Set up'!$A$2:$D$64,4,FALSE)</f>
        <v>0</v>
      </c>
      <c r="K3413" s="4">
        <f t="shared" si="999"/>
        <v>45619</v>
      </c>
      <c r="L3413" s="5">
        <f t="shared" si="1000"/>
        <v>11</v>
      </c>
      <c r="M3413" s="5">
        <f t="shared" si="1001"/>
        <v>2024</v>
      </c>
      <c r="N3413" s="12">
        <v>250</v>
      </c>
      <c r="O3413" s="6">
        <f>-N3413</f>
        <v>-250</v>
      </c>
      <c r="P3413" s="12">
        <f t="shared" ref="P3413:P3446" si="1005">SUM(N3413+O3413)</f>
        <v>0</v>
      </c>
      <c r="Q3413" s="7">
        <f t="shared" si="1002"/>
        <v>5548139.5499999998</v>
      </c>
      <c r="R3413" s="44" t="str">
        <f>VLOOKUP(F3413,'Set up'!$A$2:$E$64,5,FALSE)</f>
        <v>Cash</v>
      </c>
      <c r="S3413" s="1" t="s">
        <v>3204</v>
      </c>
    </row>
    <row r="3414" spans="1:19" ht="15" customHeight="1" x14ac:dyDescent="0.35">
      <c r="A3414" s="4">
        <v>45618</v>
      </c>
      <c r="B3414" s="5">
        <f t="shared" si="995"/>
        <v>11</v>
      </c>
      <c r="C3414" s="5">
        <f t="shared" si="996"/>
        <v>2024</v>
      </c>
      <c r="D3414" s="5" t="s">
        <v>3134</v>
      </c>
      <c r="E3414" s="5" t="str">
        <f>VLOOKUP(F3414,'Set up'!$A$2:$C$64,2,FALSE)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up'!$A$2:$C$64,3,FALSE)</f>
        <v>Cash</v>
      </c>
      <c r="J3414" s="5">
        <f>VLOOKUP(F3414,'Set up'!$A$2:$D$64,4,FALSE)</f>
        <v>0</v>
      </c>
      <c r="K3414" s="4">
        <f t="shared" si="999"/>
        <v>45618</v>
      </c>
      <c r="L3414" s="5">
        <f t="shared" si="1000"/>
        <v>11</v>
      </c>
      <c r="M3414" s="5">
        <f t="shared" si="1001"/>
        <v>2024</v>
      </c>
      <c r="N3414" s="12">
        <v>1755</v>
      </c>
      <c r="O3414" s="6">
        <f t="shared" si="1004"/>
        <v>-1755</v>
      </c>
      <c r="P3414" s="12">
        <f t="shared" si="1005"/>
        <v>0</v>
      </c>
      <c r="Q3414" s="7">
        <f t="shared" si="1002"/>
        <v>5549894.5499999998</v>
      </c>
      <c r="R3414" s="44" t="str">
        <f>VLOOKUP(F3414,'Set up'!$A$2:$E$64,5,FALSE)</f>
        <v>Cash</v>
      </c>
      <c r="S3414" s="1" t="s">
        <v>3205</v>
      </c>
    </row>
    <row r="3415" spans="1:19" ht="15" customHeight="1" x14ac:dyDescent="0.35">
      <c r="A3415" s="4">
        <v>45618</v>
      </c>
      <c r="B3415" s="5">
        <f t="shared" si="995"/>
        <v>11</v>
      </c>
      <c r="C3415" s="5">
        <f t="shared" si="996"/>
        <v>2024</v>
      </c>
      <c r="D3415" s="5" t="s">
        <v>3134</v>
      </c>
      <c r="E3415" s="5" t="str">
        <f>VLOOKUP(F3415,'Set up'!$A$2:$C$64,2,FALSE)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up'!$A$2:$C$64,3,FALSE)</f>
        <v>Cash</v>
      </c>
      <c r="J3415" s="5">
        <f>VLOOKUP(F3415,'Set up'!$A$2:$D$64,4,FALSE)</f>
        <v>0</v>
      </c>
      <c r="K3415" s="4">
        <f t="shared" si="999"/>
        <v>45618</v>
      </c>
      <c r="L3415" s="5">
        <f t="shared" si="1000"/>
        <v>11</v>
      </c>
      <c r="M3415" s="5">
        <f t="shared" si="1001"/>
        <v>2024</v>
      </c>
      <c r="N3415" s="12">
        <v>277.5</v>
      </c>
      <c r="O3415" s="6">
        <f t="shared" si="1004"/>
        <v>-277.5</v>
      </c>
      <c r="P3415" s="12">
        <f t="shared" si="1005"/>
        <v>0</v>
      </c>
      <c r="Q3415" s="7">
        <f t="shared" si="1002"/>
        <v>5550172.0499999998</v>
      </c>
      <c r="R3415" s="44" t="str">
        <f>VLOOKUP(F3415,'Set up'!$A$2:$E$64,5,FALSE)</f>
        <v>Cash</v>
      </c>
      <c r="S3415" s="1" t="s">
        <v>3205</v>
      </c>
    </row>
    <row r="3416" spans="1:19" ht="15" customHeight="1" x14ac:dyDescent="0.35">
      <c r="A3416" s="4">
        <v>45618</v>
      </c>
      <c r="B3416" s="5">
        <f t="shared" si="995"/>
        <v>11</v>
      </c>
      <c r="C3416" s="5">
        <f t="shared" si="996"/>
        <v>2024</v>
      </c>
      <c r="D3416" s="5" t="s">
        <v>3134</v>
      </c>
      <c r="E3416" s="5" t="str">
        <f>VLOOKUP(F3416,'Set up'!$A$2:$C$64,2,FALSE)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up'!$A$2:$C$64,3,FALSE)</f>
        <v>Cash</v>
      </c>
      <c r="J3416" s="5">
        <f>VLOOKUP(F3416,'Set up'!$A$2:$D$64,4,FALSE)</f>
        <v>0</v>
      </c>
      <c r="K3416" s="4">
        <f t="shared" si="999"/>
        <v>45618</v>
      </c>
      <c r="L3416" s="5">
        <f t="shared" si="1000"/>
        <v>11</v>
      </c>
      <c r="M3416" s="5">
        <f t="shared" si="1001"/>
        <v>2024</v>
      </c>
      <c r="N3416" s="12">
        <v>95</v>
      </c>
      <c r="O3416" s="6">
        <f t="shared" si="1004"/>
        <v>-95</v>
      </c>
      <c r="P3416" s="12">
        <f t="shared" si="1005"/>
        <v>0</v>
      </c>
      <c r="Q3416" s="7">
        <f t="shared" si="1002"/>
        <v>5550267.0499999998</v>
      </c>
      <c r="R3416" s="44" t="str">
        <f>VLOOKUP(F3416,'Set up'!$A$2:$E$64,5,FALSE)</f>
        <v>Cash</v>
      </c>
      <c r="S3416" s="1" t="s">
        <v>3205</v>
      </c>
    </row>
    <row r="3417" spans="1:19" ht="15" customHeight="1" x14ac:dyDescent="0.35">
      <c r="A3417" s="4">
        <v>45618</v>
      </c>
      <c r="B3417" s="5">
        <f t="shared" si="995"/>
        <v>11</v>
      </c>
      <c r="C3417" s="5">
        <f t="shared" si="996"/>
        <v>2024</v>
      </c>
      <c r="D3417" s="5" t="s">
        <v>3134</v>
      </c>
      <c r="E3417" s="5" t="str">
        <f>VLOOKUP(F3417,'Set up'!$A$2:$C$64,2,FALSE)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up'!$A$2:$C$64,3,FALSE)</f>
        <v>Cash</v>
      </c>
      <c r="J3417" s="5">
        <f>VLOOKUP(F3417,'Set up'!$A$2:$D$64,4,FALSE)</f>
        <v>0</v>
      </c>
      <c r="K3417" s="4">
        <f t="shared" si="999"/>
        <v>45618</v>
      </c>
      <c r="L3417" s="5">
        <f t="shared" si="1000"/>
        <v>11</v>
      </c>
      <c r="M3417" s="5">
        <f t="shared" si="1001"/>
        <v>2024</v>
      </c>
      <c r="N3417" s="12">
        <v>540</v>
      </c>
      <c r="O3417" s="6">
        <f t="shared" si="1004"/>
        <v>-540</v>
      </c>
      <c r="P3417" s="12">
        <f t="shared" si="1005"/>
        <v>0</v>
      </c>
      <c r="Q3417" s="7">
        <f t="shared" si="1002"/>
        <v>5550807.0499999998</v>
      </c>
      <c r="R3417" s="44" t="str">
        <f>VLOOKUP(F3417,'Set up'!$A$2:$E$64,5,FALSE)</f>
        <v>Cash</v>
      </c>
      <c r="S3417" s="1" t="s">
        <v>3205</v>
      </c>
    </row>
    <row r="3418" spans="1:19" ht="15" customHeight="1" x14ac:dyDescent="0.35">
      <c r="A3418" s="4">
        <v>45618</v>
      </c>
      <c r="B3418" s="5">
        <f t="shared" si="995"/>
        <v>11</v>
      </c>
      <c r="C3418" s="5">
        <f t="shared" si="996"/>
        <v>2024</v>
      </c>
      <c r="D3418" s="5" t="s">
        <v>3134</v>
      </c>
      <c r="E3418" s="5" t="str">
        <f>VLOOKUP(F3418,'Set up'!$A$2:$C$64,2,FALSE)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up'!$A$2:$C$64,3,FALSE)</f>
        <v>Cash</v>
      </c>
      <c r="J3418" s="5">
        <f>VLOOKUP(F3418,'Set up'!$A$2:$D$64,4,FALSE)</f>
        <v>0</v>
      </c>
      <c r="K3418" s="4">
        <f t="shared" si="999"/>
        <v>45618</v>
      </c>
      <c r="L3418" s="5">
        <f t="shared" si="1000"/>
        <v>11</v>
      </c>
      <c r="M3418" s="5">
        <f t="shared" si="1001"/>
        <v>2024</v>
      </c>
      <c r="N3418" s="12">
        <v>225</v>
      </c>
      <c r="O3418" s="6">
        <f t="shared" si="1004"/>
        <v>-225</v>
      </c>
      <c r="P3418" s="12">
        <f t="shared" si="1005"/>
        <v>0</v>
      </c>
      <c r="Q3418" s="7">
        <f t="shared" si="1002"/>
        <v>5551032.0499999998</v>
      </c>
      <c r="R3418" s="44" t="str">
        <f>VLOOKUP(F3418,'Set up'!$A$2:$E$64,5,FALSE)</f>
        <v>Cash</v>
      </c>
      <c r="S3418" s="1" t="s">
        <v>3205</v>
      </c>
    </row>
    <row r="3419" spans="1:19" ht="15" customHeight="1" x14ac:dyDescent="0.35">
      <c r="A3419" s="4">
        <v>45618</v>
      </c>
      <c r="B3419" s="5">
        <f t="shared" si="995"/>
        <v>11</v>
      </c>
      <c r="C3419" s="5">
        <f t="shared" si="996"/>
        <v>2024</v>
      </c>
      <c r="D3419" s="5" t="s">
        <v>3135</v>
      </c>
      <c r="E3419" s="5" t="str">
        <f>VLOOKUP(F3419,'Set up'!$A$2:$C$64,2,FALSE)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up'!$A$2:$C$64,3,FALSE)</f>
        <v>Cash</v>
      </c>
      <c r="J3419" s="5">
        <f>VLOOKUP(F3419,'Set up'!$A$2:$D$64,4,FALSE)</f>
        <v>0</v>
      </c>
      <c r="K3419" s="4">
        <f t="shared" si="999"/>
        <v>45618</v>
      </c>
      <c r="L3419" s="5">
        <f t="shared" si="1000"/>
        <v>11</v>
      </c>
      <c r="M3419" s="5">
        <f t="shared" si="1001"/>
        <v>2024</v>
      </c>
      <c r="N3419" s="96">
        <v>1755</v>
      </c>
      <c r="O3419" s="12"/>
      <c r="P3419" s="12">
        <f t="shared" si="1005"/>
        <v>1755</v>
      </c>
      <c r="Q3419" s="7">
        <f t="shared" si="1002"/>
        <v>5552787.0499999998</v>
      </c>
      <c r="R3419" s="44" t="str">
        <f>VLOOKUP(F3419,'Set up'!$A$2:$E$64,5,FALSE)</f>
        <v>Cash</v>
      </c>
    </row>
    <row r="3420" spans="1:19" ht="15" customHeight="1" x14ac:dyDescent="0.35">
      <c r="A3420" s="4">
        <v>45618</v>
      </c>
      <c r="B3420" s="5">
        <f t="shared" si="995"/>
        <v>11</v>
      </c>
      <c r="C3420" s="5">
        <f t="shared" si="996"/>
        <v>2024</v>
      </c>
      <c r="D3420" s="5" t="s">
        <v>3135</v>
      </c>
      <c r="E3420" s="5" t="str">
        <f>VLOOKUP(F3420,'Set up'!$A$2:$C$64,2,FALSE)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up'!$A$2:$C$64,3,FALSE)</f>
        <v>Cash</v>
      </c>
      <c r="J3420" s="5">
        <f>VLOOKUP(F3420,'Set up'!$A$2:$D$64,4,FALSE)</f>
        <v>0</v>
      </c>
      <c r="K3420" s="4">
        <f t="shared" si="999"/>
        <v>45618</v>
      </c>
      <c r="L3420" s="5">
        <f t="shared" si="1000"/>
        <v>11</v>
      </c>
      <c r="M3420" s="5">
        <f t="shared" si="1001"/>
        <v>2024</v>
      </c>
      <c r="N3420" s="98">
        <v>390</v>
      </c>
      <c r="O3420" s="12"/>
      <c r="P3420" s="12">
        <f t="shared" si="1005"/>
        <v>390</v>
      </c>
      <c r="Q3420" s="7">
        <f t="shared" si="1002"/>
        <v>5553177.0499999998</v>
      </c>
      <c r="R3420" s="44" t="str">
        <f>VLOOKUP(F3420,'Set up'!$A$2:$E$64,5,FALSE)</f>
        <v>Cash</v>
      </c>
    </row>
    <row r="3421" spans="1:19" ht="15" customHeight="1" x14ac:dyDescent="0.35">
      <c r="A3421" s="4">
        <v>45618</v>
      </c>
      <c r="B3421" s="5">
        <f t="shared" si="995"/>
        <v>11</v>
      </c>
      <c r="C3421" s="5">
        <f t="shared" si="996"/>
        <v>2024</v>
      </c>
      <c r="D3421" s="5" t="s">
        <v>3135</v>
      </c>
      <c r="E3421" s="5" t="str">
        <f>VLOOKUP(F3421,'Set up'!$A$2:$C$64,2,FALSE)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up'!$A$2:$C$64,3,FALSE)</f>
        <v>Cash</v>
      </c>
      <c r="J3421" s="5">
        <f>VLOOKUP(F3421,'Set up'!$A$2:$D$64,4,FALSE)</f>
        <v>0</v>
      </c>
      <c r="K3421" s="4">
        <f t="shared" si="999"/>
        <v>45618</v>
      </c>
      <c r="L3421" s="5">
        <f t="shared" si="1000"/>
        <v>11</v>
      </c>
      <c r="M3421" s="5">
        <f t="shared" si="1001"/>
        <v>2024</v>
      </c>
      <c r="N3421" s="96">
        <v>225</v>
      </c>
      <c r="O3421" s="12"/>
      <c r="P3421" s="12">
        <f t="shared" si="1005"/>
        <v>225</v>
      </c>
      <c r="Q3421" s="7">
        <f t="shared" si="1002"/>
        <v>5553402.0499999998</v>
      </c>
      <c r="R3421" s="44" t="str">
        <f>VLOOKUP(F3421,'Set up'!$A$2:$E$64,5,FALSE)</f>
        <v>Cash</v>
      </c>
    </row>
    <row r="3422" spans="1:19" ht="15" customHeight="1" x14ac:dyDescent="0.35">
      <c r="A3422" s="4">
        <v>45618</v>
      </c>
      <c r="B3422" s="5">
        <f t="shared" si="995"/>
        <v>11</v>
      </c>
      <c r="C3422" s="5">
        <f t="shared" si="996"/>
        <v>2024</v>
      </c>
      <c r="D3422" s="5" t="s">
        <v>3135</v>
      </c>
      <c r="E3422" s="5" t="str">
        <f>VLOOKUP(F3422,'Set up'!$A$2:$C$64,2,FALSE)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up'!$A$2:$C$64,3,FALSE)</f>
        <v>Cash</v>
      </c>
      <c r="J3422" s="5">
        <f>VLOOKUP(F3422,'Set up'!$A$2:$D$64,4,FALSE)</f>
        <v>0</v>
      </c>
      <c r="K3422" s="4">
        <f t="shared" si="999"/>
        <v>45618</v>
      </c>
      <c r="L3422" s="5">
        <f t="shared" si="1000"/>
        <v>11</v>
      </c>
      <c r="M3422" s="5">
        <f t="shared" si="1001"/>
        <v>2024</v>
      </c>
      <c r="N3422" s="96">
        <v>62.5</v>
      </c>
      <c r="O3422" s="12"/>
      <c r="P3422" s="12">
        <f t="shared" si="1005"/>
        <v>62.5</v>
      </c>
      <c r="Q3422" s="7">
        <f t="shared" si="1002"/>
        <v>5553464.5499999998</v>
      </c>
      <c r="R3422" s="44" t="str">
        <f>VLOOKUP(F3422,'Set up'!$A$2:$E$64,5,FALSE)</f>
        <v>Cash</v>
      </c>
    </row>
    <row r="3423" spans="1:19" ht="15" customHeight="1" x14ac:dyDescent="0.35">
      <c r="A3423" s="4">
        <v>45621</v>
      </c>
      <c r="B3423" s="5">
        <f t="shared" si="995"/>
        <v>11</v>
      </c>
      <c r="C3423" s="5">
        <f t="shared" si="996"/>
        <v>2024</v>
      </c>
      <c r="D3423" s="5" t="s">
        <v>3136</v>
      </c>
      <c r="E3423" s="5" t="str">
        <f>VLOOKUP(F3423,'Set up'!$A$2:$C$64,2,FALSE)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up'!$A$2:$C$64,3,FALSE)</f>
        <v>Cash</v>
      </c>
      <c r="J3423" s="5">
        <f>VLOOKUP(F3423,'Set up'!$A$2:$D$64,4,FALSE)</f>
        <v>0</v>
      </c>
      <c r="K3423" s="4">
        <f t="shared" si="999"/>
        <v>45621</v>
      </c>
      <c r="L3423" s="5">
        <f t="shared" si="1000"/>
        <v>11</v>
      </c>
      <c r="M3423" s="5">
        <f t="shared" si="1001"/>
        <v>2024</v>
      </c>
      <c r="N3423" s="12">
        <v>40</v>
      </c>
      <c r="O3423" s="12"/>
      <c r="P3423" s="12">
        <f t="shared" si="1005"/>
        <v>40</v>
      </c>
      <c r="Q3423" s="7">
        <f t="shared" si="1002"/>
        <v>5553504.5499999998</v>
      </c>
      <c r="R3423" s="44" t="str">
        <f>VLOOKUP(F3423,'Set up'!$A$2:$E$64,5,FALSE)</f>
        <v>Cash</v>
      </c>
    </row>
    <row r="3424" spans="1:19" ht="15" customHeight="1" x14ac:dyDescent="0.35">
      <c r="A3424" s="4">
        <v>45622</v>
      </c>
      <c r="B3424" s="5">
        <f t="shared" si="995"/>
        <v>11</v>
      </c>
      <c r="C3424" s="5">
        <f t="shared" si="996"/>
        <v>2024</v>
      </c>
      <c r="D3424" s="5" t="s">
        <v>3138</v>
      </c>
      <c r="E3424" s="5" t="str">
        <f>VLOOKUP(F3424,'Set up'!$A$2:$C$64,2,FALSE)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up'!$A$2:$C$64,3,FALSE)</f>
        <v>Cash</v>
      </c>
      <c r="J3424" s="5">
        <f>VLOOKUP(F3424,'Set up'!$A$2:$D$64,4,FALSE)</f>
        <v>0</v>
      </c>
      <c r="K3424" s="4">
        <f t="shared" si="999"/>
        <v>45622</v>
      </c>
      <c r="L3424" s="5">
        <f t="shared" si="1000"/>
        <v>11</v>
      </c>
      <c r="M3424" s="5">
        <f t="shared" si="1001"/>
        <v>2024</v>
      </c>
      <c r="N3424" s="12">
        <v>1755</v>
      </c>
      <c r="O3424" s="12"/>
      <c r="P3424" s="12">
        <f t="shared" si="1005"/>
        <v>1755</v>
      </c>
      <c r="Q3424" s="7">
        <f t="shared" si="1002"/>
        <v>5555259.5499999998</v>
      </c>
      <c r="R3424" s="44" t="str">
        <f>VLOOKUP(F3424,'Set up'!$A$2:$E$64,5,FALSE)</f>
        <v>Trsf</v>
      </c>
    </row>
    <row r="3425" spans="1:19" ht="15" customHeight="1" x14ac:dyDescent="0.35">
      <c r="A3425" s="4">
        <v>45622</v>
      </c>
      <c r="B3425" s="5">
        <f t="shared" si="995"/>
        <v>11</v>
      </c>
      <c r="C3425" s="5">
        <f t="shared" si="996"/>
        <v>2024</v>
      </c>
      <c r="D3425" s="5" t="s">
        <v>3138</v>
      </c>
      <c r="E3425" s="5" t="str">
        <f>VLOOKUP(F3425,'Set up'!$A$2:$C$64,2,FALSE)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up'!$A$2:$C$64,3,FALSE)</f>
        <v>Cash</v>
      </c>
      <c r="J3425" s="5">
        <f>VLOOKUP(F3425,'Set up'!$A$2:$D$64,4,FALSE)</f>
        <v>0</v>
      </c>
      <c r="K3425" s="4">
        <f t="shared" si="999"/>
        <v>45622</v>
      </c>
      <c r="L3425" s="5">
        <f t="shared" si="1000"/>
        <v>11</v>
      </c>
      <c r="M3425" s="5">
        <f t="shared" si="1001"/>
        <v>2024</v>
      </c>
      <c r="N3425" s="12">
        <v>405</v>
      </c>
      <c r="O3425" s="12"/>
      <c r="P3425" s="12">
        <f t="shared" si="1005"/>
        <v>405</v>
      </c>
      <c r="Q3425" s="7">
        <f t="shared" si="1002"/>
        <v>5555664.5499999998</v>
      </c>
      <c r="R3425" s="44" t="str">
        <f>VLOOKUP(F3425,'Set up'!$A$2:$E$64,5,FALSE)</f>
        <v>Trsf</v>
      </c>
    </row>
    <row r="3426" spans="1:19" ht="15" customHeight="1" x14ac:dyDescent="0.35">
      <c r="A3426" s="4">
        <v>45622</v>
      </c>
      <c r="B3426" s="5">
        <f t="shared" si="995"/>
        <v>11</v>
      </c>
      <c r="C3426" s="5">
        <f t="shared" si="996"/>
        <v>2024</v>
      </c>
      <c r="D3426" s="5" t="s">
        <v>3138</v>
      </c>
      <c r="E3426" s="5" t="str">
        <f>VLOOKUP(F3426,'Set up'!$A$2:$C$64,2,FALSE)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up'!$A$2:$C$64,3,FALSE)</f>
        <v>Cash</v>
      </c>
      <c r="J3426" s="5">
        <f>VLOOKUP(F3426,'Set up'!$A$2:$D$64,4,FALSE)</f>
        <v>0</v>
      </c>
      <c r="K3426" s="4">
        <f t="shared" si="999"/>
        <v>45622</v>
      </c>
      <c r="L3426" s="5">
        <f t="shared" si="1000"/>
        <v>11</v>
      </c>
      <c r="M3426" s="5">
        <f t="shared" si="1001"/>
        <v>2024</v>
      </c>
      <c r="N3426" s="12">
        <v>120</v>
      </c>
      <c r="O3426" s="12"/>
      <c r="P3426" s="12">
        <f t="shared" si="1005"/>
        <v>120</v>
      </c>
      <c r="Q3426" s="7">
        <f t="shared" si="1002"/>
        <v>5555784.5499999998</v>
      </c>
      <c r="R3426" s="44" t="str">
        <f>VLOOKUP(F3426,'Set up'!$A$2:$E$64,5,FALSE)</f>
        <v>Trsf</v>
      </c>
    </row>
    <row r="3427" spans="1:19" ht="15" customHeight="1" x14ac:dyDescent="0.35">
      <c r="A3427" s="4">
        <v>45622</v>
      </c>
      <c r="B3427" s="5">
        <f t="shared" si="995"/>
        <v>11</v>
      </c>
      <c r="C3427" s="5">
        <f t="shared" si="996"/>
        <v>2024</v>
      </c>
      <c r="D3427" s="5" t="s">
        <v>3138</v>
      </c>
      <c r="E3427" s="5" t="str">
        <f>VLOOKUP(F3427,'Set up'!$A$2:$C$64,2,FALSE)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up'!$A$2:$C$64,3,FALSE)</f>
        <v>Cash</v>
      </c>
      <c r="J3427" s="5">
        <f>VLOOKUP(F3427,'Set up'!$A$2:$D$64,4,FALSE)</f>
        <v>0</v>
      </c>
      <c r="K3427" s="4">
        <f t="shared" si="999"/>
        <v>45622</v>
      </c>
      <c r="L3427" s="5">
        <f t="shared" si="1000"/>
        <v>11</v>
      </c>
      <c r="M3427" s="5">
        <f t="shared" si="1001"/>
        <v>2024</v>
      </c>
      <c r="N3427" s="12">
        <v>390</v>
      </c>
      <c r="O3427" s="12"/>
      <c r="P3427" s="12">
        <f t="shared" si="1005"/>
        <v>390</v>
      </c>
      <c r="Q3427" s="7">
        <f t="shared" si="1002"/>
        <v>5556174.5499999998</v>
      </c>
      <c r="R3427" s="44" t="str">
        <f>VLOOKUP(F3427,'Set up'!$A$2:$E$64,5,FALSE)</f>
        <v>Trsf</v>
      </c>
    </row>
    <row r="3428" spans="1:19" ht="15" customHeight="1" x14ac:dyDescent="0.35">
      <c r="A3428" s="4">
        <v>45622</v>
      </c>
      <c r="B3428" s="5">
        <f t="shared" si="995"/>
        <v>11</v>
      </c>
      <c r="C3428" s="5">
        <f t="shared" si="996"/>
        <v>2024</v>
      </c>
      <c r="D3428" s="5" t="s">
        <v>3139</v>
      </c>
      <c r="E3428" s="5" t="str">
        <f>VLOOKUP(F3428,'Set up'!$A$2:$C$64,2,FALSE)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up'!$A$2:$C$64,3,FALSE)</f>
        <v>Cash</v>
      </c>
      <c r="J3428" s="5">
        <f>VLOOKUP(F3428,'Set up'!$A$2:$D$64,4,FALSE)</f>
        <v>0</v>
      </c>
      <c r="K3428" s="4">
        <f t="shared" si="999"/>
        <v>45622</v>
      </c>
      <c r="L3428" s="5">
        <f t="shared" si="1000"/>
        <v>11</v>
      </c>
      <c r="M3428" s="5">
        <f t="shared" si="1001"/>
        <v>2024</v>
      </c>
      <c r="N3428" s="134">
        <v>1755</v>
      </c>
      <c r="O3428" s="6">
        <f t="shared" ref="O3428:O3434" si="1006">-N3428</f>
        <v>-1755</v>
      </c>
      <c r="P3428" s="12">
        <f t="shared" si="1005"/>
        <v>0</v>
      </c>
      <c r="Q3428" s="7">
        <f t="shared" si="1002"/>
        <v>5557929.5499999998</v>
      </c>
      <c r="R3428" s="44" t="str">
        <f>VLOOKUP(F3428,'Set up'!$A$2:$E$64,5,FALSE)</f>
        <v>Trsf</v>
      </c>
      <c r="S3428" s="1" t="s">
        <v>3202</v>
      </c>
    </row>
    <row r="3429" spans="1:19" ht="15" customHeight="1" x14ac:dyDescent="0.35">
      <c r="A3429" s="4">
        <v>45622</v>
      </c>
      <c r="B3429" s="5">
        <f t="shared" si="995"/>
        <v>11</v>
      </c>
      <c r="C3429" s="5">
        <f t="shared" si="996"/>
        <v>2024</v>
      </c>
      <c r="D3429" s="5" t="s">
        <v>3139</v>
      </c>
      <c r="E3429" s="5" t="str">
        <f>VLOOKUP(F3429,'Set up'!$A$2:$C$64,2,FALSE)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up'!$A$2:$C$64,3,FALSE)</f>
        <v>Cash</v>
      </c>
      <c r="J3429" s="5">
        <f>VLOOKUP(F3429,'Set up'!$A$2:$D$64,4,FALSE)</f>
        <v>0</v>
      </c>
      <c r="K3429" s="4">
        <f t="shared" si="999"/>
        <v>45622</v>
      </c>
      <c r="L3429" s="5">
        <f t="shared" si="1000"/>
        <v>11</v>
      </c>
      <c r="M3429" s="5">
        <f t="shared" si="1001"/>
        <v>2024</v>
      </c>
      <c r="N3429" s="134">
        <v>45</v>
      </c>
      <c r="O3429" s="6">
        <f t="shared" si="1006"/>
        <v>-45</v>
      </c>
      <c r="P3429" s="12">
        <f t="shared" si="1005"/>
        <v>0</v>
      </c>
      <c r="Q3429" s="7">
        <f t="shared" si="1002"/>
        <v>5557974.5499999998</v>
      </c>
      <c r="R3429" s="44" t="str">
        <f>VLOOKUP(F3429,'Set up'!$A$2:$E$64,5,FALSE)</f>
        <v>Trsf</v>
      </c>
      <c r="S3429" s="1" t="s">
        <v>3202</v>
      </c>
    </row>
    <row r="3430" spans="1:19" ht="15" customHeight="1" x14ac:dyDescent="0.35">
      <c r="A3430" s="4">
        <v>45623</v>
      </c>
      <c r="B3430" s="5">
        <f t="shared" si="995"/>
        <v>11</v>
      </c>
      <c r="C3430" s="5">
        <f t="shared" si="996"/>
        <v>2024</v>
      </c>
      <c r="D3430" s="5" t="s">
        <v>3142</v>
      </c>
      <c r="E3430" s="5" t="str">
        <f>VLOOKUP(F3430,'Set up'!$A$2:$C$64,2,FALSE)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up'!$A$2:$C$64,3,FALSE)</f>
        <v>Cash</v>
      </c>
      <c r="J3430" s="5">
        <f>VLOOKUP(F3430,'Set up'!$A$2:$D$64,4,FALSE)</f>
        <v>0</v>
      </c>
      <c r="K3430" s="4">
        <f t="shared" si="999"/>
        <v>45623</v>
      </c>
      <c r="L3430" s="5">
        <f t="shared" si="1000"/>
        <v>11</v>
      </c>
      <c r="M3430" s="5">
        <f t="shared" si="1001"/>
        <v>2024</v>
      </c>
      <c r="N3430" s="12">
        <v>187.5</v>
      </c>
      <c r="O3430" s="6">
        <f t="shared" si="1006"/>
        <v>-187.5</v>
      </c>
      <c r="P3430" s="12">
        <f t="shared" si="1005"/>
        <v>0</v>
      </c>
      <c r="Q3430" s="7">
        <f t="shared" si="1002"/>
        <v>5558162.0499999998</v>
      </c>
      <c r="R3430" s="44" t="str">
        <f>VLOOKUP(F3430,'Set up'!$A$2:$E$64,5,FALSE)</f>
        <v>Trsf</v>
      </c>
      <c r="S3430" s="1" t="s">
        <v>3708</v>
      </c>
    </row>
    <row r="3431" spans="1:19" ht="15" customHeight="1" x14ac:dyDescent="0.35">
      <c r="A3431" s="4">
        <v>45623</v>
      </c>
      <c r="B3431" s="5">
        <f t="shared" si="995"/>
        <v>11</v>
      </c>
      <c r="C3431" s="5">
        <f t="shared" si="996"/>
        <v>2024</v>
      </c>
      <c r="D3431" s="5" t="s">
        <v>3143</v>
      </c>
      <c r="E3431" s="5" t="str">
        <f>VLOOKUP(F3431,'Set up'!$A$2:$C$64,2,FALSE)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up'!$A$2:$C$64,3,FALSE)</f>
        <v>Cash</v>
      </c>
      <c r="J3431" s="5">
        <f>VLOOKUP(F3431,'Set up'!$A$2:$D$64,4,FALSE)</f>
        <v>0</v>
      </c>
      <c r="K3431" s="4">
        <f t="shared" si="999"/>
        <v>45623</v>
      </c>
      <c r="L3431" s="5">
        <f t="shared" si="1000"/>
        <v>11</v>
      </c>
      <c r="M3431" s="5">
        <f t="shared" si="1001"/>
        <v>2024</v>
      </c>
      <c r="N3431" s="12">
        <v>9720</v>
      </c>
      <c r="O3431" s="6">
        <f t="shared" si="1006"/>
        <v>-9720</v>
      </c>
      <c r="P3431" s="12">
        <f t="shared" si="1005"/>
        <v>0</v>
      </c>
      <c r="Q3431" s="7">
        <f t="shared" si="1002"/>
        <v>5567882.0499999998</v>
      </c>
      <c r="R3431" s="44" t="str">
        <f>VLOOKUP(F3431,'Set up'!$A$2:$E$64,5,FALSE)</f>
        <v>Trsf</v>
      </c>
      <c r="S3431" s="1" t="s">
        <v>3709</v>
      </c>
    </row>
    <row r="3432" spans="1:19" ht="15" customHeight="1" x14ac:dyDescent="0.35">
      <c r="A3432" s="4">
        <v>45623</v>
      </c>
      <c r="B3432" s="5">
        <f t="shared" si="995"/>
        <v>11</v>
      </c>
      <c r="C3432" s="5">
        <f t="shared" si="996"/>
        <v>2024</v>
      </c>
      <c r="D3432" s="5" t="s">
        <v>3143</v>
      </c>
      <c r="E3432" s="5" t="str">
        <f>VLOOKUP(F3432,'Set up'!$A$2:$C$64,2,FALSE)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up'!$A$2:$C$64,3,FALSE)</f>
        <v>Cash</v>
      </c>
      <c r="J3432" s="5">
        <f>VLOOKUP(F3432,'Set up'!$A$2:$D$64,4,FALSE)</f>
        <v>0</v>
      </c>
      <c r="K3432" s="4">
        <f t="shared" si="999"/>
        <v>45623</v>
      </c>
      <c r="L3432" s="5">
        <f t="shared" si="1000"/>
        <v>11</v>
      </c>
      <c r="M3432" s="5">
        <f t="shared" si="1001"/>
        <v>2024</v>
      </c>
      <c r="N3432" s="12">
        <v>2385</v>
      </c>
      <c r="O3432" s="6">
        <f t="shared" si="1006"/>
        <v>-2385</v>
      </c>
      <c r="P3432" s="12">
        <f t="shared" si="1005"/>
        <v>0</v>
      </c>
      <c r="Q3432" s="7">
        <f t="shared" si="1002"/>
        <v>5570267.0499999998</v>
      </c>
      <c r="R3432" s="44" t="str">
        <f>VLOOKUP(F3432,'Set up'!$A$2:$E$64,5,FALSE)</f>
        <v>Trsf</v>
      </c>
      <c r="S3432" s="1" t="s">
        <v>3710</v>
      </c>
    </row>
    <row r="3433" spans="1:19" ht="15" customHeight="1" x14ac:dyDescent="0.35">
      <c r="A3433" s="4">
        <v>45623</v>
      </c>
      <c r="B3433" s="5">
        <f t="shared" si="995"/>
        <v>11</v>
      </c>
      <c r="C3433" s="5">
        <f t="shared" si="996"/>
        <v>2024</v>
      </c>
      <c r="D3433" s="5" t="s">
        <v>3143</v>
      </c>
      <c r="E3433" s="5" t="str">
        <f>VLOOKUP(F3433,'Set up'!$A$2:$C$64,2,FALSE)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up'!$A$2:$C$64,3,FALSE)</f>
        <v>Cash</v>
      </c>
      <c r="J3433" s="5">
        <f>VLOOKUP(F3433,'Set up'!$A$2:$D$64,4,FALSE)</f>
        <v>0</v>
      </c>
      <c r="K3433" s="4">
        <f t="shared" si="999"/>
        <v>45623</v>
      </c>
      <c r="L3433" s="5">
        <f t="shared" si="1000"/>
        <v>11</v>
      </c>
      <c r="M3433" s="5">
        <f t="shared" si="1001"/>
        <v>2024</v>
      </c>
      <c r="N3433" s="12">
        <v>380</v>
      </c>
      <c r="O3433" s="6">
        <f t="shared" si="1006"/>
        <v>-380</v>
      </c>
      <c r="P3433" s="12">
        <f t="shared" si="1005"/>
        <v>0</v>
      </c>
      <c r="Q3433" s="7">
        <f t="shared" si="1002"/>
        <v>5570647.0499999998</v>
      </c>
      <c r="R3433" s="44" t="str">
        <f>VLOOKUP(F3433,'Set up'!$A$2:$E$64,5,FALSE)</f>
        <v>Trsf</v>
      </c>
      <c r="S3433" s="1" t="s">
        <v>3705</v>
      </c>
    </row>
    <row r="3434" spans="1:19" ht="15" customHeight="1" x14ac:dyDescent="0.35">
      <c r="A3434" s="4">
        <v>45623</v>
      </c>
      <c r="B3434" s="5">
        <f>MONTH(A3434)</f>
        <v>11</v>
      </c>
      <c r="C3434" s="5">
        <f>YEAR(A3434)</f>
        <v>2024</v>
      </c>
      <c r="D3434" s="5" t="s">
        <v>3143</v>
      </c>
      <c r="E3434" s="5" t="str">
        <f>VLOOKUP(F3434,'Set up'!$A$2:$C$64,2,FALSE)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up'!$A$2:$C$64,3,FALSE)</f>
        <v>Cash</v>
      </c>
      <c r="J3434" s="5">
        <f>VLOOKUP(F3434,'Set up'!$A$2:$D$64,4,FALSE)</f>
        <v>0</v>
      </c>
      <c r="K3434" s="4">
        <f>A3434+J3434</f>
        <v>45623</v>
      </c>
      <c r="L3434" s="5">
        <f t="shared" si="1000"/>
        <v>11</v>
      </c>
      <c r="M3434" s="5">
        <f t="shared" si="1001"/>
        <v>2024</v>
      </c>
      <c r="N3434" s="12">
        <v>1000</v>
      </c>
      <c r="O3434" s="6">
        <f t="shared" si="1006"/>
        <v>-1000</v>
      </c>
      <c r="P3434" s="12">
        <f t="shared" si="1005"/>
        <v>0</v>
      </c>
      <c r="Q3434" s="7">
        <f t="shared" si="1002"/>
        <v>5571647.0499999998</v>
      </c>
      <c r="R3434" s="44" t="str">
        <f>VLOOKUP(F3434,'Set up'!$A$2:$E$64,5,FALSE)</f>
        <v>Trsf</v>
      </c>
      <c r="S3434" s="1" t="s">
        <v>3707</v>
      </c>
    </row>
    <row r="3435" spans="1:19" ht="15" customHeight="1" x14ac:dyDescent="0.35">
      <c r="A3435" s="4">
        <v>45624</v>
      </c>
      <c r="B3435" s="5">
        <f>MONTH(A3435)</f>
        <v>11</v>
      </c>
      <c r="C3435" s="5">
        <f>YEAR(A3435)</f>
        <v>2024</v>
      </c>
      <c r="D3435" s="5" t="s">
        <v>3145</v>
      </c>
      <c r="E3435" s="5" t="str">
        <f>VLOOKUP(F3435,'Set up'!$A$2:$C$64,2,FALSE)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up'!$A$2:$C$64,3,FALSE)</f>
        <v>Cash</v>
      </c>
      <c r="J3435" s="5">
        <f>VLOOKUP(F3435,'Set up'!$A$2:$D$64,4,FALSE)</f>
        <v>0</v>
      </c>
      <c r="K3435" s="4">
        <f>A3435+J3435</f>
        <v>45624</v>
      </c>
      <c r="L3435" s="5">
        <f t="shared" si="1000"/>
        <v>11</v>
      </c>
      <c r="M3435" s="5">
        <f t="shared" si="1001"/>
        <v>2024</v>
      </c>
      <c r="N3435" s="96">
        <v>1755</v>
      </c>
      <c r="O3435" s="6">
        <f t="shared" ref="O3435:O3437" si="1007">-N3435</f>
        <v>-1755</v>
      </c>
      <c r="P3435" s="12">
        <f t="shared" si="1005"/>
        <v>0</v>
      </c>
      <c r="Q3435" s="7">
        <f t="shared" si="1002"/>
        <v>5573402.0499999998</v>
      </c>
      <c r="R3435" s="44" t="str">
        <f>VLOOKUP(F3435,'Set up'!$A$2:$E$64,5,FALSE)</f>
        <v>Cash</v>
      </c>
      <c r="S3435" s="1" t="s">
        <v>3313</v>
      </c>
    </row>
    <row r="3436" spans="1:19" ht="16.25" customHeight="1" x14ac:dyDescent="0.35">
      <c r="A3436" s="4">
        <v>45624</v>
      </c>
      <c r="B3436" s="5">
        <f t="shared" ref="B3436:B3438" si="1008">MONTH(A3436)</f>
        <v>11</v>
      </c>
      <c r="C3436" s="5">
        <f t="shared" ref="C3436:C3438" si="1009">YEAR(A3436)</f>
        <v>2024</v>
      </c>
      <c r="D3436" s="5" t="s">
        <v>3145</v>
      </c>
      <c r="E3436" s="5" t="str">
        <f>VLOOKUP(F3436,'Set up'!$A$2:$C$64,2,FALSE)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up'!$A$2:$C$64,3,FALSE)</f>
        <v>Cash</v>
      </c>
      <c r="J3436" s="5">
        <f>VLOOKUP(F3436,'Set up'!$A$2:$D$64,4,FALSE)</f>
        <v>0</v>
      </c>
      <c r="K3436" s="4">
        <f t="shared" ref="K3436:K3438" si="1010">A3436+J3436</f>
        <v>45624</v>
      </c>
      <c r="L3436" s="5">
        <f t="shared" si="1000"/>
        <v>11</v>
      </c>
      <c r="M3436" s="5">
        <f t="shared" si="1001"/>
        <v>2024</v>
      </c>
      <c r="N3436" s="96">
        <v>832.5</v>
      </c>
      <c r="O3436" s="6">
        <f t="shared" si="1007"/>
        <v>-832.5</v>
      </c>
      <c r="P3436" s="12">
        <f t="shared" si="1005"/>
        <v>0</v>
      </c>
      <c r="Q3436" s="7">
        <f t="shared" si="1002"/>
        <v>5574234.5499999998</v>
      </c>
      <c r="R3436" s="44" t="str">
        <f>VLOOKUP(F3436,'Set up'!$A$2:$E$64,5,FALSE)</f>
        <v>Cash</v>
      </c>
      <c r="S3436" s="1" t="s">
        <v>3313</v>
      </c>
    </row>
    <row r="3437" spans="1:19" ht="16.25" customHeight="1" x14ac:dyDescent="0.35">
      <c r="A3437" s="4">
        <v>45624</v>
      </c>
      <c r="B3437" s="5">
        <f t="shared" si="1008"/>
        <v>11</v>
      </c>
      <c r="C3437" s="5">
        <f t="shared" si="1009"/>
        <v>2024</v>
      </c>
      <c r="D3437" s="5" t="s">
        <v>3145</v>
      </c>
      <c r="E3437" s="5" t="str">
        <f>VLOOKUP(F3437,'Set up'!$A$2:$C$64,2,FALSE)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up'!$A$2:$C$64,3,FALSE)</f>
        <v>Cash</v>
      </c>
      <c r="J3437" s="5">
        <f>VLOOKUP(F3437,'Set up'!$A$2:$D$64,4,FALSE)</f>
        <v>0</v>
      </c>
      <c r="K3437" s="4">
        <f t="shared" si="1010"/>
        <v>45624</v>
      </c>
      <c r="L3437" s="5">
        <f t="shared" si="1000"/>
        <v>11</v>
      </c>
      <c r="M3437" s="5">
        <f t="shared" si="1001"/>
        <v>2024</v>
      </c>
      <c r="N3437" s="96">
        <v>95</v>
      </c>
      <c r="O3437" s="6">
        <f t="shared" si="1007"/>
        <v>-95</v>
      </c>
      <c r="P3437" s="12">
        <f t="shared" si="1005"/>
        <v>0</v>
      </c>
      <c r="Q3437" s="7">
        <f t="shared" si="1002"/>
        <v>5574329.5499999998</v>
      </c>
      <c r="R3437" s="44" t="str">
        <f>VLOOKUP(F3437,'Set up'!$A$2:$E$64,5,FALSE)</f>
        <v>Cash</v>
      </c>
      <c r="S3437" s="1" t="s">
        <v>3313</v>
      </c>
    </row>
    <row r="3438" spans="1:19" ht="16.25" customHeight="1" x14ac:dyDescent="0.35">
      <c r="A3438" s="4">
        <v>45626</v>
      </c>
      <c r="B3438" s="5">
        <f t="shared" si="1008"/>
        <v>11</v>
      </c>
      <c r="C3438" s="5">
        <f t="shared" si="1009"/>
        <v>2024</v>
      </c>
      <c r="D3438" s="5" t="s">
        <v>3146</v>
      </c>
      <c r="E3438" s="5" t="str">
        <f>VLOOKUP(F3438,'Set up'!$A$2:$C$64,2,FALSE)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up'!$A$2:$C$64,3,FALSE)</f>
        <v>Cash</v>
      </c>
      <c r="J3438" s="5">
        <f>VLOOKUP(F3438,'Set up'!$A$2:$D$64,4,FALSE)</f>
        <v>0</v>
      </c>
      <c r="K3438" s="4">
        <f t="shared" si="1010"/>
        <v>45626</v>
      </c>
      <c r="L3438" s="5">
        <f t="shared" si="1000"/>
        <v>11</v>
      </c>
      <c r="M3438" s="5">
        <f t="shared" si="1001"/>
        <v>2024</v>
      </c>
      <c r="N3438" s="12">
        <v>180</v>
      </c>
      <c r="O3438" s="12"/>
      <c r="P3438" s="12">
        <f t="shared" si="1005"/>
        <v>180</v>
      </c>
      <c r="Q3438" s="7">
        <f t="shared" si="1002"/>
        <v>5574509.5499999998</v>
      </c>
      <c r="R3438" s="44" t="str">
        <f>VLOOKUP(F3438,'Set up'!$A$2:$E$64,5,FALSE)</f>
        <v>Cash</v>
      </c>
    </row>
    <row r="3439" spans="1:19" ht="16.25" customHeight="1" x14ac:dyDescent="0.35">
      <c r="A3439" s="4">
        <v>45628</v>
      </c>
      <c r="B3439" s="5">
        <f t="shared" ref="B3439:B3502" si="1011">MONTH(A3439)</f>
        <v>12</v>
      </c>
      <c r="C3439" s="5">
        <f t="shared" ref="C3439:C3502" si="1012">YEAR(A3439)</f>
        <v>2024</v>
      </c>
      <c r="D3439" s="5" t="s">
        <v>3210</v>
      </c>
      <c r="E3439" s="5" t="str">
        <f>VLOOKUP(F3439,'Set up'!$A$2:$C$64,2,FALSE)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up'!$A$2:$C$64,3,FALSE)</f>
        <v>Cash</v>
      </c>
      <c r="J3439" s="5">
        <f>VLOOKUP(F3439,'Set up'!$A$2:$D$64,4,FALSE)</f>
        <v>0</v>
      </c>
      <c r="K3439" s="4">
        <f t="shared" ref="K3439:K3502" si="1013">A3439+J3439</f>
        <v>45628</v>
      </c>
      <c r="L3439" s="5">
        <f t="shared" ref="L3439:L3502" si="1014">MONTH(K3439)</f>
        <v>12</v>
      </c>
      <c r="M3439" s="5">
        <f t="shared" ref="M3439:M3502" si="1015">YEAR(K3439)</f>
        <v>2024</v>
      </c>
      <c r="N3439" s="12">
        <v>312.5</v>
      </c>
      <c r="O3439" s="6">
        <f t="shared" ref="O3439" si="1016">-N3439</f>
        <v>-312.5</v>
      </c>
      <c r="P3439" s="12">
        <f t="shared" si="1005"/>
        <v>0</v>
      </c>
      <c r="Q3439" s="7">
        <v>5669646.25</v>
      </c>
      <c r="R3439" s="44" t="str">
        <f>VLOOKUP(F3439,'Set up'!$A$2:$E$64,5,FALSE)</f>
        <v>Trsf</v>
      </c>
      <c r="S3439" s="1" t="s">
        <v>3711</v>
      </c>
    </row>
    <row r="3440" spans="1:19" ht="16.25" customHeight="1" x14ac:dyDescent="0.35">
      <c r="A3440" s="4">
        <v>45628</v>
      </c>
      <c r="B3440" s="5">
        <f t="shared" si="1011"/>
        <v>12</v>
      </c>
      <c r="C3440" s="5">
        <f t="shared" si="1012"/>
        <v>2024</v>
      </c>
      <c r="D3440" s="5" t="s">
        <v>3211</v>
      </c>
      <c r="E3440" s="5" t="str">
        <f>VLOOKUP(F3440,'Set up'!$A$2:$C$64,2,FALSE)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up'!$A$2:$C$64,3,FALSE)</f>
        <v>Cash</v>
      </c>
      <c r="J3440" s="5">
        <f>VLOOKUP(F3440,'Set up'!$A$2:$D$64,4,FALSE)</f>
        <v>0</v>
      </c>
      <c r="K3440" s="4">
        <f t="shared" si="1013"/>
        <v>45628</v>
      </c>
      <c r="L3440" s="5">
        <f t="shared" si="1014"/>
        <v>12</v>
      </c>
      <c r="M3440" s="5">
        <f t="shared" si="1015"/>
        <v>2024</v>
      </c>
      <c r="N3440" s="12">
        <v>9720</v>
      </c>
      <c r="O3440" s="12">
        <f>-879.6-8000</f>
        <v>-8879.6</v>
      </c>
      <c r="P3440" s="12">
        <f t="shared" si="1005"/>
        <v>840.39999999999964</v>
      </c>
      <c r="Q3440" s="7">
        <v>5679366.25</v>
      </c>
      <c r="R3440" s="44" t="str">
        <f>VLOOKUP(F3440,'Set up'!$A$2:$E$64,5,FALSE)</f>
        <v>Trsf</v>
      </c>
      <c r="S3440" s="1" t="s">
        <v>3712</v>
      </c>
    </row>
    <row r="3441" spans="1:19" ht="16.25" customHeight="1" x14ac:dyDescent="0.35">
      <c r="A3441" s="4">
        <v>45628</v>
      </c>
      <c r="B3441" s="5">
        <f t="shared" si="1011"/>
        <v>12</v>
      </c>
      <c r="C3441" s="5">
        <f t="shared" si="1012"/>
        <v>2024</v>
      </c>
      <c r="D3441" s="5" t="s">
        <v>3211</v>
      </c>
      <c r="E3441" s="5" t="str">
        <f>VLOOKUP(F3441,'Set up'!$A$2:$C$64,2,FALSE)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up'!$A$2:$C$64,3,FALSE)</f>
        <v>Cash</v>
      </c>
      <c r="J3441" s="5">
        <f>VLOOKUP(F3441,'Set up'!$A$2:$D$64,4,FALSE)</f>
        <v>0</v>
      </c>
      <c r="K3441" s="4">
        <f t="shared" si="1013"/>
        <v>45628</v>
      </c>
      <c r="L3441" s="5">
        <f t="shared" si="1014"/>
        <v>12</v>
      </c>
      <c r="M3441" s="5">
        <f t="shared" si="1015"/>
        <v>2024</v>
      </c>
      <c r="N3441" s="12">
        <v>2088</v>
      </c>
      <c r="O3441" s="12"/>
      <c r="P3441" s="12">
        <f t="shared" si="1005"/>
        <v>2088</v>
      </c>
      <c r="Q3441" s="7">
        <v>5681454.25</v>
      </c>
      <c r="R3441" s="44" t="str">
        <f>VLOOKUP(F3441,'Set up'!$A$2:$E$64,5,FALSE)</f>
        <v>Trsf</v>
      </c>
    </row>
    <row r="3442" spans="1:19" ht="16.25" customHeight="1" x14ac:dyDescent="0.35">
      <c r="A3442" s="4">
        <v>45628</v>
      </c>
      <c r="B3442" s="5">
        <f t="shared" si="1011"/>
        <v>12</v>
      </c>
      <c r="C3442" s="5">
        <f t="shared" si="1012"/>
        <v>2024</v>
      </c>
      <c r="D3442" s="5" t="s">
        <v>3211</v>
      </c>
      <c r="E3442" s="5" t="str">
        <f>VLOOKUP(F3442,'Set up'!$A$2:$C$64,2,FALSE)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up'!$A$2:$C$64,3,FALSE)</f>
        <v>Cash</v>
      </c>
      <c r="J3442" s="5">
        <f>VLOOKUP(F3442,'Set up'!$A$2:$D$64,4,FALSE)</f>
        <v>0</v>
      </c>
      <c r="K3442" s="4">
        <f t="shared" si="1013"/>
        <v>45628</v>
      </c>
      <c r="L3442" s="5">
        <f t="shared" si="1014"/>
        <v>12</v>
      </c>
      <c r="M3442" s="5">
        <f t="shared" si="1015"/>
        <v>2024</v>
      </c>
      <c r="N3442" s="12">
        <v>2146.5</v>
      </c>
      <c r="O3442" s="12"/>
      <c r="P3442" s="12">
        <f t="shared" si="1005"/>
        <v>2146.5</v>
      </c>
      <c r="Q3442" s="7">
        <v>5683600.75</v>
      </c>
      <c r="R3442" s="44" t="str">
        <f>VLOOKUP(F3442,'Set up'!$A$2:$E$64,5,FALSE)</f>
        <v>Trsf</v>
      </c>
    </row>
    <row r="3443" spans="1:19" ht="16.25" customHeight="1" x14ac:dyDescent="0.35">
      <c r="A3443" s="4">
        <v>45628</v>
      </c>
      <c r="B3443" s="5">
        <f t="shared" si="1011"/>
        <v>12</v>
      </c>
      <c r="C3443" s="5">
        <f t="shared" si="1012"/>
        <v>2024</v>
      </c>
      <c r="D3443" s="5" t="s">
        <v>3211</v>
      </c>
      <c r="E3443" s="5" t="str">
        <f>VLOOKUP(F3443,'Set up'!$A$2:$C$64,2,FALSE)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up'!$A$2:$C$64,3,FALSE)</f>
        <v>Cash</v>
      </c>
      <c r="J3443" s="5">
        <f>VLOOKUP(F3443,'Set up'!$A$2:$D$64,4,FALSE)</f>
        <v>0</v>
      </c>
      <c r="K3443" s="4">
        <f t="shared" si="1013"/>
        <v>45628</v>
      </c>
      <c r="L3443" s="5">
        <f t="shared" si="1014"/>
        <v>12</v>
      </c>
      <c r="M3443" s="5">
        <f t="shared" si="1015"/>
        <v>2024</v>
      </c>
      <c r="N3443" s="12">
        <v>380</v>
      </c>
      <c r="O3443" s="12"/>
      <c r="P3443" s="12">
        <f t="shared" si="1005"/>
        <v>380</v>
      </c>
      <c r="Q3443" s="7">
        <v>5683980.75</v>
      </c>
      <c r="R3443" s="44" t="str">
        <f>VLOOKUP(F3443,'Set up'!$A$2:$E$64,5,FALSE)</f>
        <v>Trsf</v>
      </c>
    </row>
    <row r="3444" spans="1:19" ht="16.25" customHeight="1" x14ac:dyDescent="0.35">
      <c r="A3444" s="4">
        <v>45628</v>
      </c>
      <c r="B3444" s="5">
        <f t="shared" si="1011"/>
        <v>12</v>
      </c>
      <c r="C3444" s="5">
        <f t="shared" si="1012"/>
        <v>2024</v>
      </c>
      <c r="D3444" s="5" t="s">
        <v>3211</v>
      </c>
      <c r="E3444" s="5" t="str">
        <f>VLOOKUP(F3444,'Set up'!$A$2:$C$64,2,FALSE)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up'!$A$2:$C$64,3,FALSE)</f>
        <v>Cash</v>
      </c>
      <c r="J3444" s="5">
        <f>VLOOKUP(F3444,'Set up'!$A$2:$D$64,4,FALSE)</f>
        <v>0</v>
      </c>
      <c r="K3444" s="4">
        <f t="shared" si="1013"/>
        <v>45628</v>
      </c>
      <c r="L3444" s="5">
        <f t="shared" si="1014"/>
        <v>12</v>
      </c>
      <c r="M3444" s="5">
        <f t="shared" si="1015"/>
        <v>2024</v>
      </c>
      <c r="N3444" s="12">
        <v>1000</v>
      </c>
      <c r="O3444" s="12"/>
      <c r="P3444" s="12">
        <f t="shared" si="1005"/>
        <v>1000</v>
      </c>
      <c r="Q3444" s="7">
        <v>5684980.75</v>
      </c>
      <c r="R3444" s="44" t="str">
        <f>VLOOKUP(F3444,'Set up'!$A$2:$E$64,5,FALSE)</f>
        <v>Trsf</v>
      </c>
    </row>
    <row r="3445" spans="1:19" ht="16.25" customHeight="1" x14ac:dyDescent="0.35">
      <c r="A3445" s="4">
        <v>45628</v>
      </c>
      <c r="B3445" s="5">
        <f t="shared" si="1011"/>
        <v>12</v>
      </c>
      <c r="C3445" s="5">
        <f t="shared" si="1012"/>
        <v>2024</v>
      </c>
      <c r="D3445" s="5" t="s">
        <v>3212</v>
      </c>
      <c r="E3445" s="5" t="str">
        <f>VLOOKUP(F3445,'Set up'!$A$2:$C$64,2,FALSE)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up'!$A$2:$C$64,3,FALSE)</f>
        <v>Cash</v>
      </c>
      <c r="J3445" s="5">
        <f>VLOOKUP(F3445,'Set up'!$A$2:$D$64,4,FALSE)</f>
        <v>0</v>
      </c>
      <c r="K3445" s="4">
        <f t="shared" si="1013"/>
        <v>45628</v>
      </c>
      <c r="L3445" s="5">
        <f t="shared" si="1014"/>
        <v>12</v>
      </c>
      <c r="M3445" s="5">
        <f t="shared" si="1015"/>
        <v>2024</v>
      </c>
      <c r="N3445" s="12">
        <v>1755</v>
      </c>
      <c r="O3445" s="12"/>
      <c r="P3445" s="12">
        <f t="shared" si="1005"/>
        <v>1755</v>
      </c>
      <c r="Q3445" s="7">
        <v>5686735.75</v>
      </c>
      <c r="R3445" s="44" t="str">
        <f>VLOOKUP(F3445,'Set up'!$A$2:$E$64,5,FALSE)</f>
        <v>Cash</v>
      </c>
    </row>
    <row r="3446" spans="1:19" ht="16.25" customHeight="1" x14ac:dyDescent="0.35">
      <c r="A3446" s="4">
        <v>45628</v>
      </c>
      <c r="B3446" s="5">
        <f t="shared" si="1011"/>
        <v>12</v>
      </c>
      <c r="C3446" s="5">
        <f t="shared" si="1012"/>
        <v>2024</v>
      </c>
      <c r="D3446" s="5" t="s">
        <v>3212</v>
      </c>
      <c r="E3446" s="5" t="str">
        <f>VLOOKUP(F3446,'Set up'!$A$2:$C$64,2,FALSE)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up'!$A$2:$C$64,3,FALSE)</f>
        <v>Cash</v>
      </c>
      <c r="J3446" s="5">
        <f>VLOOKUP(F3446,'Set up'!$A$2:$D$64,4,FALSE)</f>
        <v>0</v>
      </c>
      <c r="K3446" s="4">
        <f t="shared" si="1013"/>
        <v>45628</v>
      </c>
      <c r="L3446" s="5">
        <f t="shared" si="1014"/>
        <v>12</v>
      </c>
      <c r="M3446" s="5">
        <f t="shared" si="1015"/>
        <v>2024</v>
      </c>
      <c r="N3446" s="12">
        <v>225</v>
      </c>
      <c r="O3446" s="12"/>
      <c r="P3446" s="12">
        <f t="shared" si="1005"/>
        <v>225</v>
      </c>
      <c r="Q3446" s="7">
        <v>5686960.75</v>
      </c>
      <c r="R3446" s="44" t="str">
        <f>VLOOKUP(F3446,'Set up'!$A$2:$E$64,5,FALSE)</f>
        <v>Cash</v>
      </c>
    </row>
    <row r="3447" spans="1:19" ht="16.25" customHeight="1" x14ac:dyDescent="0.35">
      <c r="A3447" s="4">
        <v>45629</v>
      </c>
      <c r="B3447" s="5">
        <f t="shared" si="1011"/>
        <v>12</v>
      </c>
      <c r="C3447" s="5">
        <f t="shared" si="1012"/>
        <v>2024</v>
      </c>
      <c r="D3447" s="5" t="s">
        <v>3213</v>
      </c>
      <c r="E3447" s="5" t="str">
        <f>VLOOKUP(F3447,'Set up'!$A$2:$C$64,2,FALSE)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up'!$A$2:$C$64,3,FALSE)</f>
        <v>Cash</v>
      </c>
      <c r="J3447" s="5">
        <f>VLOOKUP(F3447,'Set up'!$A$2:$D$64,4,FALSE)</f>
        <v>0</v>
      </c>
      <c r="K3447" s="4">
        <f t="shared" si="1013"/>
        <v>45629</v>
      </c>
      <c r="L3447" s="5">
        <f t="shared" si="1014"/>
        <v>12</v>
      </c>
      <c r="M3447" s="5">
        <f t="shared" si="1015"/>
        <v>2024</v>
      </c>
      <c r="N3447" s="12">
        <v>1755</v>
      </c>
      <c r="O3447" s="6">
        <f t="shared" ref="O3447:O3450" si="1017">-N3447</f>
        <v>-1755</v>
      </c>
      <c r="P3447" s="12">
        <f t="shared" ref="P3447:P3452" si="1018">SUM(N3447+O3447)</f>
        <v>0</v>
      </c>
      <c r="Q3447" s="7">
        <v>5688715.75</v>
      </c>
      <c r="R3447" s="44" t="str">
        <f>VLOOKUP(F3447,'Set up'!$A$2:$E$64,5,FALSE)</f>
        <v>Cash</v>
      </c>
      <c r="S3447" s="1" t="s">
        <v>3314</v>
      </c>
    </row>
    <row r="3448" spans="1:19" ht="16.25" customHeight="1" x14ac:dyDescent="0.35">
      <c r="A3448" s="4">
        <v>45629</v>
      </c>
      <c r="B3448" s="5">
        <f t="shared" si="1011"/>
        <v>12</v>
      </c>
      <c r="C3448" s="5">
        <f t="shared" si="1012"/>
        <v>2024</v>
      </c>
      <c r="D3448" s="5" t="s">
        <v>3213</v>
      </c>
      <c r="E3448" s="5" t="str">
        <f>VLOOKUP(F3448,'Set up'!$A$2:$C$64,2,FALSE)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up'!$A$2:$C$64,3,FALSE)</f>
        <v>Cash</v>
      </c>
      <c r="J3448" s="5">
        <f>VLOOKUP(F3448,'Set up'!$A$2:$D$64,4,FALSE)</f>
        <v>0</v>
      </c>
      <c r="K3448" s="4">
        <f t="shared" si="1013"/>
        <v>45629</v>
      </c>
      <c r="L3448" s="5">
        <f t="shared" si="1014"/>
        <v>12</v>
      </c>
      <c r="M3448" s="5">
        <f t="shared" si="1015"/>
        <v>2024</v>
      </c>
      <c r="N3448" s="12">
        <v>555</v>
      </c>
      <c r="O3448" s="6">
        <f t="shared" si="1017"/>
        <v>-555</v>
      </c>
      <c r="P3448" s="12">
        <f t="shared" si="1018"/>
        <v>0</v>
      </c>
      <c r="Q3448" s="7">
        <v>5689270.75</v>
      </c>
      <c r="R3448" s="44" t="str">
        <f>VLOOKUP(F3448,'Set up'!$A$2:$E$64,5,FALSE)</f>
        <v>Cash</v>
      </c>
      <c r="S3448" s="1" t="s">
        <v>3314</v>
      </c>
    </row>
    <row r="3449" spans="1:19" ht="16.25" customHeight="1" x14ac:dyDescent="0.35">
      <c r="A3449" s="4">
        <v>45629</v>
      </c>
      <c r="B3449" s="5">
        <f t="shared" si="1011"/>
        <v>12</v>
      </c>
      <c r="C3449" s="5">
        <f t="shared" si="1012"/>
        <v>2024</v>
      </c>
      <c r="D3449" s="5" t="s">
        <v>3213</v>
      </c>
      <c r="E3449" s="5" t="str">
        <f>VLOOKUP(F3449,'Set up'!$A$2:$C$64,2,FALSE)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up'!$A$2:$C$64,3,FALSE)</f>
        <v>Cash</v>
      </c>
      <c r="J3449" s="5">
        <f>VLOOKUP(F3449,'Set up'!$A$2:$D$64,4,FALSE)</f>
        <v>0</v>
      </c>
      <c r="K3449" s="4">
        <f t="shared" si="1013"/>
        <v>45629</v>
      </c>
      <c r="L3449" s="5">
        <f t="shared" si="1014"/>
        <v>12</v>
      </c>
      <c r="M3449" s="5">
        <f t="shared" si="1015"/>
        <v>2024</v>
      </c>
      <c r="N3449" s="12">
        <v>95</v>
      </c>
      <c r="O3449" s="6">
        <f t="shared" si="1017"/>
        <v>-95</v>
      </c>
      <c r="P3449" s="12">
        <f t="shared" si="1018"/>
        <v>0</v>
      </c>
      <c r="Q3449" s="7">
        <v>5689365.75</v>
      </c>
      <c r="R3449" s="44" t="str">
        <f>VLOOKUP(F3449,'Set up'!$A$2:$E$64,5,FALSE)</f>
        <v>Cash</v>
      </c>
      <c r="S3449" s="1" t="s">
        <v>3314</v>
      </c>
    </row>
    <row r="3450" spans="1:19" ht="16.25" customHeight="1" x14ac:dyDescent="0.35">
      <c r="A3450" s="4">
        <v>45629</v>
      </c>
      <c r="B3450" s="5">
        <f t="shared" si="1011"/>
        <v>12</v>
      </c>
      <c r="C3450" s="5">
        <f t="shared" si="1012"/>
        <v>2024</v>
      </c>
      <c r="D3450" s="5" t="s">
        <v>3213</v>
      </c>
      <c r="E3450" s="5" t="str">
        <f>VLOOKUP(F3450,'Set up'!$A$2:$C$64,2,FALSE)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up'!$A$2:$C$64,3,FALSE)</f>
        <v>Cash</v>
      </c>
      <c r="J3450" s="5">
        <f>VLOOKUP(F3450,'Set up'!$A$2:$D$64,4,FALSE)</f>
        <v>0</v>
      </c>
      <c r="K3450" s="4">
        <f t="shared" si="1013"/>
        <v>45629</v>
      </c>
      <c r="L3450" s="5">
        <f t="shared" si="1014"/>
        <v>12</v>
      </c>
      <c r="M3450" s="5">
        <f t="shared" si="1015"/>
        <v>2024</v>
      </c>
      <c r="N3450" s="12">
        <v>275</v>
      </c>
      <c r="O3450" s="6">
        <f t="shared" si="1017"/>
        <v>-275</v>
      </c>
      <c r="P3450" s="12">
        <f t="shared" si="1018"/>
        <v>0</v>
      </c>
      <c r="Q3450" s="7">
        <v>5689640.75</v>
      </c>
      <c r="R3450" s="44" t="str">
        <f>VLOOKUP(F3450,'Set up'!$A$2:$E$64,5,FALSE)</f>
        <v>Cash</v>
      </c>
      <c r="S3450" s="1" t="s">
        <v>3314</v>
      </c>
    </row>
    <row r="3451" spans="1:19" ht="16.25" customHeight="1" x14ac:dyDescent="0.35">
      <c r="A3451" s="4">
        <v>45629</v>
      </c>
      <c r="B3451" s="5">
        <f t="shared" si="1011"/>
        <v>12</v>
      </c>
      <c r="C3451" s="5">
        <f t="shared" si="1012"/>
        <v>2024</v>
      </c>
      <c r="D3451" s="5" t="s">
        <v>3214</v>
      </c>
      <c r="E3451" s="5" t="str">
        <f>VLOOKUP(F3451,'Set up'!$A$2:$C$64,2,FALSE)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up'!$A$2:$C$64,3,FALSE)</f>
        <v>Cash</v>
      </c>
      <c r="J3451" s="5">
        <f>VLOOKUP(F3451,'Set up'!$A$2:$D$64,4,FALSE)</f>
        <v>0</v>
      </c>
      <c r="K3451" s="4">
        <f t="shared" si="1013"/>
        <v>45629</v>
      </c>
      <c r="L3451" s="5">
        <f t="shared" si="1014"/>
        <v>12</v>
      </c>
      <c r="M3451" s="5">
        <f t="shared" si="1015"/>
        <v>2024</v>
      </c>
      <c r="N3451" s="12">
        <v>115</v>
      </c>
      <c r="O3451" s="12"/>
      <c r="P3451" s="12">
        <f t="shared" si="1018"/>
        <v>115</v>
      </c>
      <c r="Q3451" s="7">
        <v>5689755.75</v>
      </c>
      <c r="R3451" s="44" t="str">
        <f>VLOOKUP(F3451,'Set up'!$A$2:$E$64,5,FALSE)</f>
        <v>Cash</v>
      </c>
    </row>
    <row r="3452" spans="1:19" ht="16.25" customHeight="1" x14ac:dyDescent="0.35">
      <c r="A3452" s="4">
        <v>45631</v>
      </c>
      <c r="B3452" s="5">
        <f t="shared" si="1011"/>
        <v>12</v>
      </c>
      <c r="C3452" s="5">
        <f t="shared" si="1012"/>
        <v>2024</v>
      </c>
      <c r="D3452" s="5" t="s">
        <v>3215</v>
      </c>
      <c r="E3452" s="5" t="str">
        <f>VLOOKUP(F3452,'Set up'!$A$2:$C$64,2,FALSE)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up'!$A$2:$C$64,3,FALSE)</f>
        <v>Cash</v>
      </c>
      <c r="J3452" s="5">
        <f>VLOOKUP(F3452,'Set up'!$A$2:$D$64,4,FALSE)</f>
        <v>0</v>
      </c>
      <c r="K3452" s="4">
        <f t="shared" si="1013"/>
        <v>45631</v>
      </c>
      <c r="L3452" s="5">
        <f t="shared" si="1014"/>
        <v>12</v>
      </c>
      <c r="M3452" s="5">
        <f t="shared" si="1015"/>
        <v>2024</v>
      </c>
      <c r="N3452" s="12">
        <v>62.5</v>
      </c>
      <c r="O3452" s="12"/>
      <c r="P3452" s="12">
        <f t="shared" si="1018"/>
        <v>62.5</v>
      </c>
      <c r="Q3452" s="7">
        <v>5689818.25</v>
      </c>
      <c r="R3452" s="44" t="str">
        <f>VLOOKUP(F3452,'Set up'!$A$2:$E$64,5,FALSE)</f>
        <v>Trsf</v>
      </c>
    </row>
    <row r="3453" spans="1:19" ht="16.25" customHeight="1" x14ac:dyDescent="0.35">
      <c r="A3453" s="4">
        <v>45631</v>
      </c>
      <c r="B3453" s="5">
        <f t="shared" si="1011"/>
        <v>12</v>
      </c>
      <c r="C3453" s="5">
        <f t="shared" si="1012"/>
        <v>2024</v>
      </c>
      <c r="D3453" s="5" t="s">
        <v>3216</v>
      </c>
      <c r="E3453" s="5" t="str">
        <f>VLOOKUP(F3453,'Set up'!$A$2:$C$64,2,FALSE)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up'!$A$2:$C$64,3,FALSE)</f>
        <v>Cash</v>
      </c>
      <c r="J3453" s="5">
        <f>VLOOKUP(F3453,'Set up'!$A$2:$D$64,4,FALSE)</f>
        <v>0</v>
      </c>
      <c r="K3453" s="4">
        <f t="shared" si="1013"/>
        <v>45631</v>
      </c>
      <c r="L3453" s="5">
        <f t="shared" si="1014"/>
        <v>12</v>
      </c>
      <c r="M3453" s="5">
        <f t="shared" si="1015"/>
        <v>2024</v>
      </c>
      <c r="N3453" s="12">
        <v>16200</v>
      </c>
      <c r="O3453" s="12"/>
      <c r="P3453" s="12">
        <f t="shared" ref="P3453:P3469" si="1019">SUM(N3453+O3453)</f>
        <v>16200</v>
      </c>
      <c r="Q3453" s="7">
        <v>5706018.25</v>
      </c>
      <c r="R3453" s="44" t="str">
        <f>VLOOKUP(F3453,'Set up'!$A$2:$E$64,5,FALSE)</f>
        <v>Trsf</v>
      </c>
    </row>
    <row r="3454" spans="1:19" ht="16.25" customHeight="1" x14ac:dyDescent="0.35">
      <c r="A3454" s="4">
        <v>45631</v>
      </c>
      <c r="B3454" s="5">
        <f t="shared" si="1011"/>
        <v>12</v>
      </c>
      <c r="C3454" s="5">
        <f t="shared" si="1012"/>
        <v>2024</v>
      </c>
      <c r="D3454" s="5" t="s">
        <v>3216</v>
      </c>
      <c r="E3454" s="5" t="str">
        <f>VLOOKUP(F3454,'Set up'!$A$2:$C$64,2,FALSE)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up'!$A$2:$C$64,3,FALSE)</f>
        <v>Cash</v>
      </c>
      <c r="J3454" s="5">
        <f>VLOOKUP(F3454,'Set up'!$A$2:$D$64,4,FALSE)</f>
        <v>0</v>
      </c>
      <c r="K3454" s="4">
        <f t="shared" si="1013"/>
        <v>45631</v>
      </c>
      <c r="L3454" s="5">
        <f t="shared" si="1014"/>
        <v>12</v>
      </c>
      <c r="M3454" s="5">
        <f t="shared" si="1015"/>
        <v>2024</v>
      </c>
      <c r="N3454" s="12">
        <v>3480</v>
      </c>
      <c r="O3454" s="12"/>
      <c r="P3454" s="12">
        <f t="shared" si="1019"/>
        <v>3480</v>
      </c>
      <c r="Q3454" s="7">
        <v>5709498.25</v>
      </c>
      <c r="R3454" s="44" t="str">
        <f>VLOOKUP(F3454,'Set up'!$A$2:$E$64,5,FALSE)</f>
        <v>Trsf</v>
      </c>
    </row>
    <row r="3455" spans="1:19" ht="16.25" customHeight="1" x14ac:dyDescent="0.35">
      <c r="A3455" s="4">
        <v>45631</v>
      </c>
      <c r="B3455" s="5">
        <f t="shared" si="1011"/>
        <v>12</v>
      </c>
      <c r="C3455" s="5">
        <f t="shared" si="1012"/>
        <v>2024</v>
      </c>
      <c r="D3455" s="5" t="s">
        <v>3216</v>
      </c>
      <c r="E3455" s="5" t="str">
        <f>VLOOKUP(F3455,'Set up'!$A$2:$C$64,2,FALSE)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up'!$A$2:$C$64,3,FALSE)</f>
        <v>Cash</v>
      </c>
      <c r="J3455" s="5">
        <f>VLOOKUP(F3455,'Set up'!$A$2:$D$64,4,FALSE)</f>
        <v>0</v>
      </c>
      <c r="K3455" s="4">
        <f t="shared" si="1013"/>
        <v>45631</v>
      </c>
      <c r="L3455" s="5">
        <f t="shared" si="1014"/>
        <v>12</v>
      </c>
      <c r="M3455" s="5">
        <f t="shared" si="1015"/>
        <v>2024</v>
      </c>
      <c r="N3455" s="12">
        <v>2862</v>
      </c>
      <c r="O3455" s="12"/>
      <c r="P3455" s="12">
        <f t="shared" si="1019"/>
        <v>2862</v>
      </c>
      <c r="Q3455" s="7">
        <v>5712360.25</v>
      </c>
      <c r="R3455" s="44" t="str">
        <f>VLOOKUP(F3455,'Set up'!$A$2:$E$64,5,FALSE)</f>
        <v>Trsf</v>
      </c>
    </row>
    <row r="3456" spans="1:19" ht="16.25" customHeight="1" x14ac:dyDescent="0.35">
      <c r="A3456" s="4">
        <v>45631</v>
      </c>
      <c r="B3456" s="5">
        <f t="shared" si="1011"/>
        <v>12</v>
      </c>
      <c r="C3456" s="5">
        <f t="shared" si="1012"/>
        <v>2024</v>
      </c>
      <c r="D3456" s="5" t="s">
        <v>3216</v>
      </c>
      <c r="E3456" s="5" t="str">
        <f>VLOOKUP(F3456,'Set up'!$A$2:$C$64,2,FALSE)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up'!$A$2:$C$64,3,FALSE)</f>
        <v>Cash</v>
      </c>
      <c r="J3456" s="5">
        <f>VLOOKUP(F3456,'Set up'!$A$2:$D$64,4,FALSE)</f>
        <v>0</v>
      </c>
      <c r="K3456" s="4">
        <f t="shared" si="1013"/>
        <v>45631</v>
      </c>
      <c r="L3456" s="5">
        <f t="shared" si="1014"/>
        <v>12</v>
      </c>
      <c r="M3456" s="5">
        <f t="shared" si="1015"/>
        <v>2024</v>
      </c>
      <c r="N3456" s="12">
        <v>460</v>
      </c>
      <c r="O3456" s="12"/>
      <c r="P3456" s="12">
        <f t="shared" si="1019"/>
        <v>460</v>
      </c>
      <c r="Q3456" s="7">
        <v>5712820.25</v>
      </c>
      <c r="R3456" s="44" t="str">
        <f>VLOOKUP(F3456,'Set up'!$A$2:$E$64,5,FALSE)</f>
        <v>Trsf</v>
      </c>
    </row>
    <row r="3457" spans="1:19" ht="16.25" customHeight="1" x14ac:dyDescent="0.35">
      <c r="A3457" s="4">
        <v>45631</v>
      </c>
      <c r="B3457" s="5">
        <f t="shared" si="1011"/>
        <v>12</v>
      </c>
      <c r="C3457" s="5">
        <f t="shared" si="1012"/>
        <v>2024</v>
      </c>
      <c r="D3457" s="5" t="s">
        <v>3216</v>
      </c>
      <c r="E3457" s="5" t="str">
        <f>VLOOKUP(F3457,'Set up'!$A$2:$C$64,2,FALSE)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up'!$A$2:$C$64,3,FALSE)</f>
        <v>Cash</v>
      </c>
      <c r="J3457" s="5">
        <f>VLOOKUP(F3457,'Set up'!$A$2:$D$64,4,FALSE)</f>
        <v>0</v>
      </c>
      <c r="K3457" s="4">
        <f t="shared" si="1013"/>
        <v>45631</v>
      </c>
      <c r="L3457" s="5">
        <f t="shared" si="1014"/>
        <v>12</v>
      </c>
      <c r="M3457" s="5">
        <f t="shared" si="1015"/>
        <v>2024</v>
      </c>
      <c r="N3457" s="12">
        <v>2000</v>
      </c>
      <c r="O3457" s="12"/>
      <c r="P3457" s="12">
        <f t="shared" si="1019"/>
        <v>2000</v>
      </c>
      <c r="Q3457" s="7">
        <v>5714820.25</v>
      </c>
      <c r="R3457" s="44" t="str">
        <f>VLOOKUP(F3457,'Set up'!$A$2:$E$64,5,FALSE)</f>
        <v>Trsf</v>
      </c>
    </row>
    <row r="3458" spans="1:19" ht="16.25" customHeight="1" x14ac:dyDescent="0.35">
      <c r="A3458" s="4">
        <v>45633</v>
      </c>
      <c r="B3458" s="5">
        <f t="shared" si="1011"/>
        <v>12</v>
      </c>
      <c r="C3458" s="5">
        <f t="shared" si="1012"/>
        <v>2024</v>
      </c>
      <c r="D3458" s="5" t="s">
        <v>3218</v>
      </c>
      <c r="E3458" s="5" t="str">
        <f>VLOOKUP(F3458,'Set up'!$A$2:$C$64,2,FALSE)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up'!$A$2:$C$64,3,FALSE)</f>
        <v>Cash</v>
      </c>
      <c r="J3458" s="5">
        <f>VLOOKUP(F3458,'Set up'!$A$2:$D$64,4,FALSE)</f>
        <v>0</v>
      </c>
      <c r="K3458" s="4">
        <f t="shared" si="1013"/>
        <v>45633</v>
      </c>
      <c r="L3458" s="5">
        <f t="shared" si="1014"/>
        <v>12</v>
      </c>
      <c r="M3458" s="5">
        <f t="shared" si="1015"/>
        <v>2024</v>
      </c>
      <c r="N3458" s="12">
        <v>1755</v>
      </c>
      <c r="O3458" s="12"/>
      <c r="P3458" s="12">
        <f t="shared" si="1019"/>
        <v>1755</v>
      </c>
      <c r="Q3458" s="7">
        <v>5716575.25</v>
      </c>
      <c r="R3458" s="44" t="str">
        <f>VLOOKUP(F3458,'Set up'!$A$2:$E$64,5,FALSE)</f>
        <v>Trsf</v>
      </c>
    </row>
    <row r="3459" spans="1:19" ht="16.25" customHeight="1" x14ac:dyDescent="0.35">
      <c r="A3459" s="4">
        <v>45633</v>
      </c>
      <c r="B3459" s="5">
        <f t="shared" si="1011"/>
        <v>12</v>
      </c>
      <c r="C3459" s="5">
        <f t="shared" si="1012"/>
        <v>2024</v>
      </c>
      <c r="D3459" s="5" t="s">
        <v>3218</v>
      </c>
      <c r="E3459" s="5" t="str">
        <f>VLOOKUP(F3459,'Set up'!$A$2:$C$64,2,FALSE)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up'!$A$2:$C$64,3,FALSE)</f>
        <v>Cash</v>
      </c>
      <c r="J3459" s="5">
        <f>VLOOKUP(F3459,'Set up'!$A$2:$D$64,4,FALSE)</f>
        <v>0</v>
      </c>
      <c r="K3459" s="4">
        <f t="shared" si="1013"/>
        <v>45633</v>
      </c>
      <c r="L3459" s="5">
        <f t="shared" si="1014"/>
        <v>12</v>
      </c>
      <c r="M3459" s="5">
        <f t="shared" si="1015"/>
        <v>2024</v>
      </c>
      <c r="N3459" s="12">
        <v>405</v>
      </c>
      <c r="O3459" s="12"/>
      <c r="P3459" s="12">
        <f t="shared" si="1019"/>
        <v>405</v>
      </c>
      <c r="Q3459" s="7">
        <v>5716980.25</v>
      </c>
      <c r="R3459" s="44" t="str">
        <f>VLOOKUP(F3459,'Set up'!$A$2:$E$64,5,FALSE)</f>
        <v>Trsf</v>
      </c>
    </row>
    <row r="3460" spans="1:19" ht="16.25" customHeight="1" x14ac:dyDescent="0.35">
      <c r="A3460" s="4">
        <v>45633</v>
      </c>
      <c r="B3460" s="5">
        <f t="shared" si="1011"/>
        <v>12</v>
      </c>
      <c r="C3460" s="5">
        <f t="shared" si="1012"/>
        <v>2024</v>
      </c>
      <c r="D3460" s="5" t="s">
        <v>3218</v>
      </c>
      <c r="E3460" s="5" t="str">
        <f>VLOOKUP(F3460,'Set up'!$A$2:$C$64,2,FALSE)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up'!$A$2:$C$64,3,FALSE)</f>
        <v>Cash</v>
      </c>
      <c r="J3460" s="5">
        <f>VLOOKUP(F3460,'Set up'!$A$2:$D$64,4,FALSE)</f>
        <v>0</v>
      </c>
      <c r="K3460" s="4">
        <f t="shared" si="1013"/>
        <v>45633</v>
      </c>
      <c r="L3460" s="5">
        <f t="shared" si="1014"/>
        <v>12</v>
      </c>
      <c r="M3460" s="5">
        <f t="shared" si="1015"/>
        <v>2024</v>
      </c>
      <c r="N3460" s="12">
        <v>110</v>
      </c>
      <c r="O3460" s="12"/>
      <c r="P3460" s="12">
        <f t="shared" si="1019"/>
        <v>110</v>
      </c>
      <c r="Q3460" s="7">
        <v>5717090.25</v>
      </c>
      <c r="R3460" s="44" t="str">
        <f>VLOOKUP(F3460,'Set up'!$A$2:$E$64,5,FALSE)</f>
        <v>Trsf</v>
      </c>
    </row>
    <row r="3461" spans="1:19" ht="16.25" customHeight="1" x14ac:dyDescent="0.35">
      <c r="A3461" s="4">
        <v>45633</v>
      </c>
      <c r="B3461" s="5">
        <f t="shared" si="1011"/>
        <v>12</v>
      </c>
      <c r="C3461" s="5">
        <f t="shared" si="1012"/>
        <v>2024</v>
      </c>
      <c r="D3461" s="5" t="s">
        <v>3218</v>
      </c>
      <c r="E3461" s="5" t="str">
        <f>VLOOKUP(F3461,'Set up'!$A$2:$C$64,2,FALSE)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up'!$A$2:$C$64,3,FALSE)</f>
        <v>Cash</v>
      </c>
      <c r="J3461" s="5">
        <f>VLOOKUP(F3461,'Set up'!$A$2:$D$64,4,FALSE)</f>
        <v>0</v>
      </c>
      <c r="K3461" s="4">
        <f t="shared" si="1013"/>
        <v>45633</v>
      </c>
      <c r="L3461" s="5">
        <f t="shared" si="1014"/>
        <v>12</v>
      </c>
      <c r="M3461" s="5">
        <f t="shared" si="1015"/>
        <v>2024</v>
      </c>
      <c r="N3461" s="12">
        <v>390</v>
      </c>
      <c r="O3461" s="12"/>
      <c r="P3461" s="12">
        <f t="shared" si="1019"/>
        <v>390</v>
      </c>
      <c r="Q3461" s="7">
        <v>5717480.25</v>
      </c>
      <c r="R3461" s="44" t="str">
        <f>VLOOKUP(F3461,'Set up'!$A$2:$E$64,5,FALSE)</f>
        <v>Trsf</v>
      </c>
    </row>
    <row r="3462" spans="1:19" ht="16.25" customHeight="1" x14ac:dyDescent="0.35">
      <c r="A3462" s="4">
        <v>45633</v>
      </c>
      <c r="B3462" s="5">
        <f t="shared" si="1011"/>
        <v>12</v>
      </c>
      <c r="C3462" s="5">
        <f t="shared" si="1012"/>
        <v>2024</v>
      </c>
      <c r="D3462" s="5" t="s">
        <v>3218</v>
      </c>
      <c r="E3462" s="5" t="str">
        <f>VLOOKUP(F3462,'Set up'!$A$2:$C$64,2,FALSE)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up'!$A$2:$C$64,3,FALSE)</f>
        <v>Cash</v>
      </c>
      <c r="J3462" s="5">
        <f>VLOOKUP(F3462,'Set up'!$A$2:$D$64,4,FALSE)</f>
        <v>0</v>
      </c>
      <c r="K3462" s="4">
        <f t="shared" si="1013"/>
        <v>45633</v>
      </c>
      <c r="L3462" s="5">
        <f t="shared" si="1014"/>
        <v>12</v>
      </c>
      <c r="M3462" s="5">
        <f t="shared" si="1015"/>
        <v>2024</v>
      </c>
      <c r="N3462" s="12">
        <v>187.5</v>
      </c>
      <c r="O3462" s="12"/>
      <c r="P3462" s="12">
        <f t="shared" si="1019"/>
        <v>187.5</v>
      </c>
      <c r="Q3462" s="7">
        <v>5717667.75</v>
      </c>
      <c r="R3462" s="44" t="str">
        <f>VLOOKUP(F3462,'Set up'!$A$2:$E$64,5,FALSE)</f>
        <v>Trsf</v>
      </c>
    </row>
    <row r="3463" spans="1:19" ht="16.25" customHeight="1" x14ac:dyDescent="0.35">
      <c r="A3463" s="4">
        <v>45633</v>
      </c>
      <c r="B3463" s="5">
        <f t="shared" si="1011"/>
        <v>12</v>
      </c>
      <c r="C3463" s="5">
        <f t="shared" si="1012"/>
        <v>2024</v>
      </c>
      <c r="D3463" s="5" t="s">
        <v>3219</v>
      </c>
      <c r="E3463" s="5" t="str">
        <f>VLOOKUP(F3463,'Set up'!$A$2:$C$64,2,FALSE)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up'!$A$2:$C$64,3,FALSE)</f>
        <v>120</v>
      </c>
      <c r="J3463" s="5">
        <f>VLOOKUP(F3463,'Set up'!$A$2:$D$64,4,FALSE)</f>
        <v>120</v>
      </c>
      <c r="K3463" s="4">
        <f t="shared" si="1013"/>
        <v>45753</v>
      </c>
      <c r="L3463" s="5">
        <f t="shared" si="1014"/>
        <v>4</v>
      </c>
      <c r="M3463" s="5">
        <f t="shared" si="1015"/>
        <v>2025</v>
      </c>
      <c r="N3463" s="12">
        <v>16200</v>
      </c>
      <c r="O3463" s="12"/>
      <c r="P3463" s="12">
        <f t="shared" si="1019"/>
        <v>16200</v>
      </c>
      <c r="Q3463" s="7">
        <v>5733867.75</v>
      </c>
      <c r="R3463" s="44" t="str">
        <f>VLOOKUP(F3463,'Set up'!$A$2:$E$64,5,FALSE)</f>
        <v>Trsf</v>
      </c>
    </row>
    <row r="3464" spans="1:19" ht="16.25" customHeight="1" x14ac:dyDescent="0.35">
      <c r="A3464" s="4">
        <v>45633</v>
      </c>
      <c r="B3464" s="5">
        <f t="shared" si="1011"/>
        <v>12</v>
      </c>
      <c r="C3464" s="5">
        <f t="shared" si="1012"/>
        <v>2024</v>
      </c>
      <c r="D3464" s="5" t="s">
        <v>3219</v>
      </c>
      <c r="E3464" s="5" t="str">
        <f>VLOOKUP(F3464,'Set up'!$A$2:$C$64,2,FALSE)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up'!$A$2:$C$64,3,FALSE)</f>
        <v>120</v>
      </c>
      <c r="J3464" s="5">
        <f>VLOOKUP(F3464,'Set up'!$A$2:$D$64,4,FALSE)</f>
        <v>120</v>
      </c>
      <c r="K3464" s="4">
        <f t="shared" si="1013"/>
        <v>45753</v>
      </c>
      <c r="L3464" s="5">
        <f t="shared" si="1014"/>
        <v>4</v>
      </c>
      <c r="M3464" s="5">
        <f t="shared" si="1015"/>
        <v>2025</v>
      </c>
      <c r="N3464" s="12">
        <v>2610</v>
      </c>
      <c r="O3464" s="12"/>
      <c r="P3464" s="12">
        <f t="shared" si="1019"/>
        <v>2610</v>
      </c>
      <c r="Q3464" s="7">
        <v>5736477.75</v>
      </c>
      <c r="R3464" s="44" t="str">
        <f>VLOOKUP(F3464,'Set up'!$A$2:$E$64,5,FALSE)</f>
        <v>Trsf</v>
      </c>
    </row>
    <row r="3465" spans="1:19" ht="16.25" customHeight="1" x14ac:dyDescent="0.35">
      <c r="A3465" s="4">
        <v>45633</v>
      </c>
      <c r="B3465" s="5">
        <f t="shared" si="1011"/>
        <v>12</v>
      </c>
      <c r="C3465" s="5">
        <f t="shared" si="1012"/>
        <v>2024</v>
      </c>
      <c r="D3465" s="5" t="s">
        <v>3219</v>
      </c>
      <c r="E3465" s="5" t="str">
        <f>VLOOKUP(F3465,'Set up'!$A$2:$C$64,2,FALSE)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up'!$A$2:$C$64,3,FALSE)</f>
        <v>120</v>
      </c>
      <c r="J3465" s="5">
        <f>VLOOKUP(F3465,'Set up'!$A$2:$D$64,4,FALSE)</f>
        <v>120</v>
      </c>
      <c r="K3465" s="4">
        <f t="shared" si="1013"/>
        <v>45753</v>
      </c>
      <c r="L3465" s="5">
        <f t="shared" si="1014"/>
        <v>4</v>
      </c>
      <c r="M3465" s="5">
        <f t="shared" si="1015"/>
        <v>2025</v>
      </c>
      <c r="N3465" s="12">
        <v>575</v>
      </c>
      <c r="O3465" s="12"/>
      <c r="P3465" s="12">
        <f t="shared" si="1019"/>
        <v>575</v>
      </c>
      <c r="Q3465" s="7">
        <v>5737052.75</v>
      </c>
      <c r="R3465" s="44" t="str">
        <f>VLOOKUP(F3465,'Set up'!$A$2:$E$64,5,FALSE)</f>
        <v>Trsf</v>
      </c>
    </row>
    <row r="3466" spans="1:19" ht="16.25" customHeight="1" x14ac:dyDescent="0.35">
      <c r="A3466" s="4">
        <v>45633</v>
      </c>
      <c r="B3466" s="5">
        <f t="shared" si="1011"/>
        <v>12</v>
      </c>
      <c r="C3466" s="5">
        <f t="shared" si="1012"/>
        <v>2024</v>
      </c>
      <c r="D3466" s="5" t="s">
        <v>3219</v>
      </c>
      <c r="E3466" s="5" t="str">
        <f>VLOOKUP(F3466,'Set up'!$A$2:$C$64,2,FALSE)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up'!$A$2:$C$64,3,FALSE)</f>
        <v>120</v>
      </c>
      <c r="J3466" s="5">
        <f>VLOOKUP(F3466,'Set up'!$A$2:$D$64,4,FALSE)</f>
        <v>120</v>
      </c>
      <c r="K3466" s="4">
        <f t="shared" si="1013"/>
        <v>45753</v>
      </c>
      <c r="L3466" s="5">
        <f t="shared" si="1014"/>
        <v>4</v>
      </c>
      <c r="M3466" s="5">
        <f t="shared" si="1015"/>
        <v>2025</v>
      </c>
      <c r="N3466" s="12">
        <v>1320</v>
      </c>
      <c r="O3466" s="12"/>
      <c r="P3466" s="12">
        <f t="shared" si="1019"/>
        <v>1320</v>
      </c>
      <c r="Q3466" s="7">
        <v>5738372.75</v>
      </c>
      <c r="R3466" s="44" t="str">
        <f>VLOOKUP(F3466,'Set up'!$A$2:$E$64,5,FALSE)</f>
        <v>Trsf</v>
      </c>
    </row>
    <row r="3467" spans="1:19" ht="16.25" customHeight="1" x14ac:dyDescent="0.35">
      <c r="A3467" s="4">
        <v>45633</v>
      </c>
      <c r="B3467" s="5">
        <f t="shared" si="1011"/>
        <v>12</v>
      </c>
      <c r="C3467" s="5">
        <f t="shared" si="1012"/>
        <v>2024</v>
      </c>
      <c r="D3467" s="5" t="s">
        <v>3219</v>
      </c>
      <c r="E3467" s="5" t="str">
        <f>VLOOKUP(F3467,'Set up'!$A$2:$C$64,2,FALSE)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up'!$A$2:$C$64,3,FALSE)</f>
        <v>120</v>
      </c>
      <c r="J3467" s="5">
        <f>VLOOKUP(F3467,'Set up'!$A$2:$D$64,4,FALSE)</f>
        <v>120</v>
      </c>
      <c r="K3467" s="4">
        <f t="shared" si="1013"/>
        <v>45753</v>
      </c>
      <c r="L3467" s="5">
        <f t="shared" si="1014"/>
        <v>4</v>
      </c>
      <c r="M3467" s="5">
        <f t="shared" si="1015"/>
        <v>2025</v>
      </c>
      <c r="N3467" s="12">
        <v>230.4</v>
      </c>
      <c r="O3467" s="12"/>
      <c r="P3467" s="12">
        <f t="shared" si="1019"/>
        <v>230.4</v>
      </c>
      <c r="Q3467" s="7">
        <v>5738603.1500000004</v>
      </c>
      <c r="R3467" s="44" t="str">
        <f>VLOOKUP(F3467,'Set up'!$A$2:$E$64,5,FALSE)</f>
        <v>Trsf</v>
      </c>
    </row>
    <row r="3468" spans="1:19" ht="16.25" customHeight="1" x14ac:dyDescent="0.35">
      <c r="A3468" s="4">
        <v>45633</v>
      </c>
      <c r="B3468" s="5">
        <f t="shared" si="1011"/>
        <v>12</v>
      </c>
      <c r="C3468" s="5">
        <f t="shared" si="1012"/>
        <v>2024</v>
      </c>
      <c r="D3468" s="5" t="s">
        <v>3219</v>
      </c>
      <c r="E3468" s="5" t="str">
        <f>VLOOKUP(F3468,'Set up'!$A$2:$C$64,2,FALSE)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up'!$A$2:$C$64,3,FALSE)</f>
        <v>120</v>
      </c>
      <c r="J3468" s="5">
        <f>VLOOKUP(F3468,'Set up'!$A$2:$D$64,4,FALSE)</f>
        <v>120</v>
      </c>
      <c r="K3468" s="4">
        <f t="shared" si="1013"/>
        <v>45753</v>
      </c>
      <c r="L3468" s="5">
        <f t="shared" si="1014"/>
        <v>4</v>
      </c>
      <c r="M3468" s="5">
        <f t="shared" si="1015"/>
        <v>2025</v>
      </c>
      <c r="N3468" s="12">
        <v>420</v>
      </c>
      <c r="O3468" s="12"/>
      <c r="P3468" s="12">
        <f t="shared" si="1019"/>
        <v>420</v>
      </c>
      <c r="Q3468" s="7">
        <v>5739023.1500000004</v>
      </c>
      <c r="R3468" s="44" t="str">
        <f>VLOOKUP(F3468,'Set up'!$A$2:$E$64,5,FALSE)</f>
        <v>Trsf</v>
      </c>
    </row>
    <row r="3469" spans="1:19" ht="16.25" customHeight="1" x14ac:dyDescent="0.35">
      <c r="A3469" s="4">
        <v>45633</v>
      </c>
      <c r="B3469" s="5">
        <f t="shared" si="1011"/>
        <v>12</v>
      </c>
      <c r="C3469" s="5">
        <f t="shared" si="1012"/>
        <v>2024</v>
      </c>
      <c r="D3469" s="5" t="s">
        <v>3219</v>
      </c>
      <c r="E3469" s="5" t="str">
        <f>VLOOKUP(F3469,'Set up'!$A$2:$C$64,2,FALSE)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up'!$A$2:$C$64,3,FALSE)</f>
        <v>120</v>
      </c>
      <c r="J3469" s="5">
        <f>VLOOKUP(F3469,'Set up'!$A$2:$D$64,4,FALSE)</f>
        <v>120</v>
      </c>
      <c r="K3469" s="4">
        <f t="shared" si="1013"/>
        <v>45753</v>
      </c>
      <c r="L3469" s="5">
        <f t="shared" si="1014"/>
        <v>4</v>
      </c>
      <c r="M3469" s="5">
        <f t="shared" si="1015"/>
        <v>2025</v>
      </c>
      <c r="N3469" s="12">
        <v>0</v>
      </c>
      <c r="O3469" s="12"/>
      <c r="P3469" s="12">
        <f t="shared" si="1019"/>
        <v>0</v>
      </c>
      <c r="Q3469" s="7">
        <v>5739023.1500000004</v>
      </c>
      <c r="R3469" s="44" t="str">
        <f>VLOOKUP(F3469,'Set up'!$A$2:$E$64,5,FALSE)</f>
        <v>Trsf</v>
      </c>
    </row>
    <row r="3470" spans="1:19" ht="16.25" customHeight="1" x14ac:dyDescent="0.35">
      <c r="A3470" s="4">
        <v>45633</v>
      </c>
      <c r="B3470" s="5">
        <f t="shared" si="1011"/>
        <v>12</v>
      </c>
      <c r="C3470" s="5">
        <f t="shared" si="1012"/>
        <v>2024</v>
      </c>
      <c r="D3470" s="5" t="s">
        <v>3221</v>
      </c>
      <c r="E3470" s="5" t="str">
        <f>VLOOKUP(F3470,'Set up'!$A$2:$C$64,2,FALSE)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up'!$A$2:$C$64,3,FALSE)</f>
        <v>Cash</v>
      </c>
      <c r="J3470" s="5">
        <f>VLOOKUP(F3470,'Set up'!$A$2:$D$64,4,FALSE)</f>
        <v>0</v>
      </c>
      <c r="K3470" s="4">
        <f t="shared" si="1013"/>
        <v>45633</v>
      </c>
      <c r="L3470" s="5">
        <f t="shared" si="1014"/>
        <v>12</v>
      </c>
      <c r="M3470" s="5">
        <f t="shared" si="1015"/>
        <v>2024</v>
      </c>
      <c r="N3470" s="12">
        <v>1755</v>
      </c>
      <c r="O3470" s="6">
        <f t="shared" ref="O3470:O3473" si="1020">-N3470</f>
        <v>-1755</v>
      </c>
      <c r="P3470" s="12">
        <f t="shared" ref="P3470:P3474" si="1021">SUM(N3470+O3470)</f>
        <v>0</v>
      </c>
      <c r="Q3470" s="7">
        <v>5740778.1500000004</v>
      </c>
      <c r="R3470" s="44" t="str">
        <f>VLOOKUP(F3470,'Set up'!$A$2:$E$64,5,FALSE)</f>
        <v>Cash</v>
      </c>
      <c r="S3470" s="1" t="s">
        <v>3315</v>
      </c>
    </row>
    <row r="3471" spans="1:19" ht="16.25" customHeight="1" x14ac:dyDescent="0.35">
      <c r="A3471" s="4">
        <v>45633</v>
      </c>
      <c r="B3471" s="5">
        <f t="shared" si="1011"/>
        <v>12</v>
      </c>
      <c r="C3471" s="5">
        <f t="shared" si="1012"/>
        <v>2024</v>
      </c>
      <c r="D3471" s="5" t="s">
        <v>3221</v>
      </c>
      <c r="E3471" s="5" t="str">
        <f>VLOOKUP(F3471,'Set up'!$A$2:$C$64,2,FALSE)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up'!$A$2:$C$64,3,FALSE)</f>
        <v>Cash</v>
      </c>
      <c r="J3471" s="5">
        <f>VLOOKUP(F3471,'Set up'!$A$2:$D$64,4,FALSE)</f>
        <v>0</v>
      </c>
      <c r="K3471" s="4">
        <f t="shared" si="1013"/>
        <v>45633</v>
      </c>
      <c r="L3471" s="5">
        <f t="shared" si="1014"/>
        <v>12</v>
      </c>
      <c r="M3471" s="5">
        <f t="shared" si="1015"/>
        <v>2024</v>
      </c>
      <c r="N3471" s="12">
        <v>555</v>
      </c>
      <c r="O3471" s="6">
        <f t="shared" si="1020"/>
        <v>-555</v>
      </c>
      <c r="P3471" s="12">
        <f t="shared" si="1021"/>
        <v>0</v>
      </c>
      <c r="Q3471" s="7">
        <v>5741333.1500000004</v>
      </c>
      <c r="R3471" s="44" t="str">
        <f>VLOOKUP(F3471,'Set up'!$A$2:$E$64,5,FALSE)</f>
        <v>Cash</v>
      </c>
      <c r="S3471" s="1" t="s">
        <v>3315</v>
      </c>
    </row>
    <row r="3472" spans="1:19" ht="16.25" customHeight="1" x14ac:dyDescent="0.35">
      <c r="A3472" s="4">
        <v>45633</v>
      </c>
      <c r="B3472" s="5">
        <f t="shared" si="1011"/>
        <v>12</v>
      </c>
      <c r="C3472" s="5">
        <f t="shared" si="1012"/>
        <v>2024</v>
      </c>
      <c r="D3472" s="5" t="s">
        <v>3221</v>
      </c>
      <c r="E3472" s="5" t="str">
        <f>VLOOKUP(F3472,'Set up'!$A$2:$C$64,2,FALSE)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up'!$A$2:$C$64,3,FALSE)</f>
        <v>Cash</v>
      </c>
      <c r="J3472" s="5">
        <f>VLOOKUP(F3472,'Set up'!$A$2:$D$64,4,FALSE)</f>
        <v>0</v>
      </c>
      <c r="K3472" s="4">
        <f t="shared" si="1013"/>
        <v>45633</v>
      </c>
      <c r="L3472" s="5">
        <f t="shared" si="1014"/>
        <v>12</v>
      </c>
      <c r="M3472" s="5">
        <f t="shared" si="1015"/>
        <v>2024</v>
      </c>
      <c r="N3472" s="12">
        <v>95</v>
      </c>
      <c r="O3472" s="6">
        <f t="shared" si="1020"/>
        <v>-95</v>
      </c>
      <c r="P3472" s="12">
        <f t="shared" si="1021"/>
        <v>0</v>
      </c>
      <c r="Q3472" s="7">
        <v>5741428.1500000004</v>
      </c>
      <c r="R3472" s="44" t="str">
        <f>VLOOKUP(F3472,'Set up'!$A$2:$E$64,5,FALSE)</f>
        <v>Cash</v>
      </c>
      <c r="S3472" s="1" t="s">
        <v>3315</v>
      </c>
    </row>
    <row r="3473" spans="1:21" ht="16.25" customHeight="1" x14ac:dyDescent="0.35">
      <c r="A3473" s="4">
        <v>45633</v>
      </c>
      <c r="B3473" s="5">
        <f t="shared" si="1011"/>
        <v>12</v>
      </c>
      <c r="C3473" s="5">
        <f t="shared" si="1012"/>
        <v>2024</v>
      </c>
      <c r="D3473" s="5" t="s">
        <v>3221</v>
      </c>
      <c r="E3473" s="5" t="str">
        <f>VLOOKUP(F3473,'Set up'!$A$2:$C$64,2,FALSE)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up'!$A$2:$C$64,3,FALSE)</f>
        <v>Cash</v>
      </c>
      <c r="J3473" s="5">
        <f>VLOOKUP(F3473,'Set up'!$A$2:$D$64,4,FALSE)</f>
        <v>0</v>
      </c>
      <c r="K3473" s="4">
        <f t="shared" si="1013"/>
        <v>45633</v>
      </c>
      <c r="L3473" s="5">
        <f t="shared" si="1014"/>
        <v>12</v>
      </c>
      <c r="M3473" s="5">
        <f t="shared" si="1015"/>
        <v>2024</v>
      </c>
      <c r="N3473" s="12">
        <v>312.5</v>
      </c>
      <c r="O3473" s="6">
        <f t="shared" si="1020"/>
        <v>-312.5</v>
      </c>
      <c r="P3473" s="12">
        <f t="shared" si="1021"/>
        <v>0</v>
      </c>
      <c r="Q3473" s="7">
        <v>5741740.6500000004</v>
      </c>
      <c r="R3473" s="44" t="str">
        <f>VLOOKUP(F3473,'Set up'!$A$2:$E$64,5,FALSE)</f>
        <v>Cash</v>
      </c>
      <c r="S3473" s="1" t="s">
        <v>3315</v>
      </c>
    </row>
    <row r="3474" spans="1:21" ht="16.25" customHeight="1" x14ac:dyDescent="0.35">
      <c r="A3474" s="4">
        <v>45633</v>
      </c>
      <c r="B3474" s="5">
        <f t="shared" si="1011"/>
        <v>12</v>
      </c>
      <c r="C3474" s="5">
        <f t="shared" si="1012"/>
        <v>2024</v>
      </c>
      <c r="D3474" s="5" t="s">
        <v>3222</v>
      </c>
      <c r="E3474" s="5" t="str">
        <f>VLOOKUP(F3474,'Set up'!$A$2:$C$64,2,FALSE)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up'!$A$2:$C$64,3,FALSE)</f>
        <v>Cash</v>
      </c>
      <c r="J3474" s="5">
        <f>VLOOKUP(F3474,'Set up'!$A$2:$D$64,4,FALSE)</f>
        <v>0</v>
      </c>
      <c r="K3474" s="4">
        <f t="shared" si="1013"/>
        <v>45633</v>
      </c>
      <c r="L3474" s="5">
        <f t="shared" si="1014"/>
        <v>12</v>
      </c>
      <c r="M3474" s="5">
        <f t="shared" si="1015"/>
        <v>2024</v>
      </c>
      <c r="N3474" s="12">
        <v>975</v>
      </c>
      <c r="O3474" s="12"/>
      <c r="P3474" s="12">
        <f t="shared" si="1021"/>
        <v>975</v>
      </c>
      <c r="Q3474" s="7">
        <v>5742715.6500000004</v>
      </c>
      <c r="R3474" s="44" t="str">
        <f>VLOOKUP(F3474,'Set up'!$A$2:$E$64,5,FALSE)</f>
        <v>Trsf</v>
      </c>
    </row>
    <row r="3475" spans="1:21" ht="16.25" customHeight="1" x14ac:dyDescent="0.35">
      <c r="A3475" s="4" t="s">
        <v>3223</v>
      </c>
      <c r="B3475" s="5">
        <f t="shared" si="1011"/>
        <v>12</v>
      </c>
      <c r="C3475" s="5">
        <f t="shared" si="1012"/>
        <v>2024</v>
      </c>
      <c r="D3475" s="5" t="s">
        <v>3224</v>
      </c>
      <c r="E3475" s="5" t="str">
        <f>VLOOKUP(F3475,'Set up'!$A$2:$C$64,2,FALSE)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up'!$A$2:$C$64,3,FALSE)</f>
        <v>Cash</v>
      </c>
      <c r="J3475" s="5">
        <f>VLOOKUP(F3475,'Set up'!$A$2:$D$64,4,FALSE)</f>
        <v>0</v>
      </c>
      <c r="K3475" s="4">
        <f t="shared" si="1013"/>
        <v>45636</v>
      </c>
      <c r="L3475" s="5">
        <f t="shared" si="1014"/>
        <v>12</v>
      </c>
      <c r="M3475" s="5">
        <f t="shared" si="1015"/>
        <v>2024</v>
      </c>
      <c r="N3475" s="12">
        <v>560</v>
      </c>
      <c r="O3475" s="6">
        <f>-N3475</f>
        <v>-560</v>
      </c>
      <c r="P3475" s="12">
        <f t="shared" ref="P3475:P3480" si="1022">SUM(N3475+O3475)</f>
        <v>0</v>
      </c>
      <c r="Q3475" s="7">
        <v>5743275.6500000004</v>
      </c>
      <c r="R3475" s="44" t="str">
        <f>VLOOKUP(F3475,'Set up'!$A$2:$E$64,5,FALSE)</f>
        <v>Cash</v>
      </c>
      <c r="S3475" s="1" t="s">
        <v>3324</v>
      </c>
    </row>
    <row r="3476" spans="1:21" ht="16.25" customHeight="1" x14ac:dyDescent="0.35">
      <c r="A3476" s="4" t="s">
        <v>3223</v>
      </c>
      <c r="B3476" s="5">
        <f t="shared" si="1011"/>
        <v>12</v>
      </c>
      <c r="C3476" s="5">
        <f t="shared" si="1012"/>
        <v>2024</v>
      </c>
      <c r="D3476" s="5" t="s">
        <v>3224</v>
      </c>
      <c r="E3476" s="5" t="str">
        <f>VLOOKUP(F3476,'Set up'!$A$2:$C$64,2,FALSE)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up'!$A$2:$C$64,3,FALSE)</f>
        <v>Cash</v>
      </c>
      <c r="J3476" s="5">
        <f>VLOOKUP(F3476,'Set up'!$A$2:$D$64,4,FALSE)</f>
        <v>0</v>
      </c>
      <c r="K3476" s="4">
        <f t="shared" si="1013"/>
        <v>45636</v>
      </c>
      <c r="L3476" s="5">
        <f t="shared" si="1014"/>
        <v>12</v>
      </c>
      <c r="M3476" s="5">
        <f t="shared" si="1015"/>
        <v>2024</v>
      </c>
      <c r="N3476" s="12">
        <v>260</v>
      </c>
      <c r="O3476" s="6">
        <f>-N3476</f>
        <v>-260</v>
      </c>
      <c r="P3476" s="12">
        <f t="shared" si="1022"/>
        <v>0</v>
      </c>
      <c r="Q3476" s="7">
        <v>5743535.6500000004</v>
      </c>
      <c r="R3476" s="44" t="str">
        <f>VLOOKUP(F3476,'Set up'!$A$2:$E$64,5,FALSE)</f>
        <v>Cash</v>
      </c>
      <c r="S3476" s="1" t="s">
        <v>3324</v>
      </c>
    </row>
    <row r="3477" spans="1:21" ht="16.25" customHeight="1" x14ac:dyDescent="0.35">
      <c r="A3477" s="4" t="s">
        <v>3223</v>
      </c>
      <c r="B3477" s="5">
        <f t="shared" si="1011"/>
        <v>12</v>
      </c>
      <c r="C3477" s="5">
        <f t="shared" si="1012"/>
        <v>2024</v>
      </c>
      <c r="D3477" s="5" t="s">
        <v>3227</v>
      </c>
      <c r="E3477" s="5" t="str">
        <f>VLOOKUP(F3477,'Set up'!$A$2:$C$64,2,FALSE)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up'!$A$2:$C$64,3,FALSE)</f>
        <v>Cash</v>
      </c>
      <c r="J3477" s="5">
        <f>VLOOKUP(F3477,'Set up'!$A$2:$D$64,4,FALSE)</f>
        <v>0</v>
      </c>
      <c r="K3477" s="4">
        <f t="shared" si="1013"/>
        <v>45636</v>
      </c>
      <c r="L3477" s="5">
        <f t="shared" si="1014"/>
        <v>12</v>
      </c>
      <c r="M3477" s="5">
        <f t="shared" si="1015"/>
        <v>2024</v>
      </c>
      <c r="N3477" s="12">
        <v>62.5</v>
      </c>
      <c r="O3477" s="12"/>
      <c r="P3477" s="12">
        <f t="shared" si="1022"/>
        <v>62.5</v>
      </c>
      <c r="Q3477" s="7">
        <v>5743598.1500000004</v>
      </c>
      <c r="R3477" s="44" t="str">
        <f>VLOOKUP(F3477,'Set up'!$A$2:$E$64,5,FALSE)</f>
        <v>Trsf</v>
      </c>
    </row>
    <row r="3478" spans="1:21" ht="16.25" customHeight="1" x14ac:dyDescent="0.35">
      <c r="A3478" s="4" t="s">
        <v>3223</v>
      </c>
      <c r="B3478" s="5">
        <f t="shared" si="1011"/>
        <v>12</v>
      </c>
      <c r="C3478" s="5">
        <f t="shared" si="1012"/>
        <v>2024</v>
      </c>
      <c r="D3478" s="5" t="s">
        <v>3228</v>
      </c>
      <c r="E3478" s="5" t="str">
        <f>VLOOKUP(F3478,'Set up'!$A$2:$C$64,2,FALSE)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up'!$A$2:$C$64,3,FALSE)</f>
        <v>Cash</v>
      </c>
      <c r="J3478" s="5">
        <f>VLOOKUP(F3478,'Set up'!$A$2:$D$64,4,FALSE)</f>
        <v>0</v>
      </c>
      <c r="K3478" s="4">
        <f t="shared" si="1013"/>
        <v>45636</v>
      </c>
      <c r="L3478" s="5">
        <f t="shared" si="1014"/>
        <v>12</v>
      </c>
      <c r="M3478" s="5">
        <f t="shared" si="1015"/>
        <v>2024</v>
      </c>
      <c r="N3478" s="12">
        <v>3240</v>
      </c>
      <c r="O3478" s="12"/>
      <c r="P3478" s="12">
        <f t="shared" si="1022"/>
        <v>3240</v>
      </c>
      <c r="Q3478" s="7">
        <v>5746838.1500000004</v>
      </c>
      <c r="R3478" s="44" t="str">
        <f>VLOOKUP(F3478,'Set up'!$A$2:$E$64,5,FALSE)</f>
        <v>Trsf</v>
      </c>
    </row>
    <row r="3479" spans="1:21" ht="16.25" customHeight="1" x14ac:dyDescent="0.35">
      <c r="A3479" s="4" t="s">
        <v>3223</v>
      </c>
      <c r="B3479" s="5">
        <f t="shared" si="1011"/>
        <v>12</v>
      </c>
      <c r="C3479" s="5">
        <f t="shared" si="1012"/>
        <v>2024</v>
      </c>
      <c r="D3479" s="5" t="s">
        <v>3228</v>
      </c>
      <c r="E3479" s="5" t="str">
        <f>VLOOKUP(F3479,'Set up'!$A$2:$C$64,2,FALSE)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up'!$A$2:$C$64,3,FALSE)</f>
        <v>Cash</v>
      </c>
      <c r="J3479" s="5">
        <f>VLOOKUP(F3479,'Set up'!$A$2:$D$64,4,FALSE)</f>
        <v>0</v>
      </c>
      <c r="K3479" s="4">
        <f t="shared" si="1013"/>
        <v>45636</v>
      </c>
      <c r="L3479" s="5">
        <f t="shared" si="1014"/>
        <v>12</v>
      </c>
      <c r="M3479" s="5">
        <f t="shared" si="1015"/>
        <v>2024</v>
      </c>
      <c r="N3479" s="12">
        <v>1192.5</v>
      </c>
      <c r="O3479" s="12"/>
      <c r="P3479" s="12">
        <f t="shared" si="1022"/>
        <v>1192.5</v>
      </c>
      <c r="Q3479" s="7">
        <v>5748030.6500000004</v>
      </c>
      <c r="R3479" s="44" t="str">
        <f>VLOOKUP(F3479,'Set up'!$A$2:$E$64,5,FALSE)</f>
        <v>Trsf</v>
      </c>
    </row>
    <row r="3480" spans="1:21" ht="16.25" customHeight="1" x14ac:dyDescent="0.35">
      <c r="A3480" s="4" t="s">
        <v>3223</v>
      </c>
      <c r="B3480" s="5">
        <f t="shared" si="1011"/>
        <v>12</v>
      </c>
      <c r="C3480" s="5">
        <f t="shared" si="1012"/>
        <v>2024</v>
      </c>
      <c r="D3480" s="5" t="s">
        <v>3228</v>
      </c>
      <c r="E3480" s="5" t="str">
        <f>VLOOKUP(F3480,'Set up'!$A$2:$C$64,2,FALSE)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up'!$A$2:$C$64,3,FALSE)</f>
        <v>Cash</v>
      </c>
      <c r="J3480" s="5">
        <f>VLOOKUP(F3480,'Set up'!$A$2:$D$64,4,FALSE)</f>
        <v>0</v>
      </c>
      <c r="K3480" s="4">
        <f t="shared" si="1013"/>
        <v>45636</v>
      </c>
      <c r="L3480" s="5">
        <f t="shared" si="1014"/>
        <v>12</v>
      </c>
      <c r="M3480" s="5">
        <f t="shared" si="1015"/>
        <v>2024</v>
      </c>
      <c r="N3480" s="12">
        <v>460</v>
      </c>
      <c r="O3480" s="12"/>
      <c r="P3480" s="12">
        <f t="shared" si="1022"/>
        <v>460</v>
      </c>
      <c r="Q3480" s="7">
        <v>5748490.6500000004</v>
      </c>
      <c r="R3480" s="44" t="str">
        <f>VLOOKUP(F3480,'Set up'!$A$2:$E$64,5,FALSE)</f>
        <v>Trsf</v>
      </c>
    </row>
    <row r="3481" spans="1:21" ht="16.25" customHeight="1" x14ac:dyDescent="0.35">
      <c r="A3481" s="4" t="s">
        <v>3223</v>
      </c>
      <c r="B3481" s="5">
        <f t="shared" si="1011"/>
        <v>12</v>
      </c>
      <c r="C3481" s="5">
        <f t="shared" si="1012"/>
        <v>2024</v>
      </c>
      <c r="D3481" s="5" t="s">
        <v>3229</v>
      </c>
      <c r="E3481" s="5" t="str">
        <f>VLOOKUP(F3481,'Set up'!$A$2:$C$64,2,FALSE)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up'!$A$2:$C$64,3,FALSE)</f>
        <v>Cash</v>
      </c>
      <c r="J3481" s="5">
        <f>VLOOKUP(F3481,'Set up'!$A$2:$D$64,4,FALSE)</f>
        <v>0</v>
      </c>
      <c r="K3481" s="4">
        <f t="shared" si="1013"/>
        <v>45636</v>
      </c>
      <c r="L3481" s="5">
        <f t="shared" si="1014"/>
        <v>12</v>
      </c>
      <c r="M3481" s="5">
        <f t="shared" si="1015"/>
        <v>2024</v>
      </c>
      <c r="N3481" s="12">
        <v>325</v>
      </c>
      <c r="O3481" s="6">
        <f>-N3481</f>
        <v>-325</v>
      </c>
      <c r="P3481" s="12">
        <f t="shared" ref="P3481:P3484" si="1023">SUM(N3481+O3481)</f>
        <v>0</v>
      </c>
      <c r="Q3481" s="7">
        <v>5748815.6500000004</v>
      </c>
      <c r="R3481" s="44" t="str">
        <f>VLOOKUP(F3481,'Set up'!$A$2:$E$64,5,FALSE)</f>
        <v>Cash</v>
      </c>
      <c r="S3481" s="1" t="s">
        <v>3319</v>
      </c>
    </row>
    <row r="3482" spans="1:21" ht="16.25" customHeight="1" x14ac:dyDescent="0.35">
      <c r="A3482" s="4" t="s">
        <v>3223</v>
      </c>
      <c r="B3482" s="5">
        <f t="shared" si="1011"/>
        <v>12</v>
      </c>
      <c r="C3482" s="5">
        <f t="shared" si="1012"/>
        <v>2024</v>
      </c>
      <c r="D3482" s="5" t="s">
        <v>3229</v>
      </c>
      <c r="E3482" s="5" t="str">
        <f>VLOOKUP(F3482,'Set up'!$A$2:$C$64,2,FALSE)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up'!$A$2:$C$64,3,FALSE)</f>
        <v>Cash</v>
      </c>
      <c r="J3482" s="5">
        <f>VLOOKUP(F3482,'Set up'!$A$2:$D$64,4,FALSE)</f>
        <v>0</v>
      </c>
      <c r="K3482" s="4">
        <f t="shared" si="1013"/>
        <v>45636</v>
      </c>
      <c r="L3482" s="5">
        <f t="shared" si="1014"/>
        <v>12</v>
      </c>
      <c r="M3482" s="5">
        <f t="shared" si="1015"/>
        <v>2024</v>
      </c>
      <c r="N3482" s="12">
        <v>468</v>
      </c>
      <c r="O3482" s="6">
        <f>-N3482</f>
        <v>-468</v>
      </c>
      <c r="P3482" s="12">
        <f t="shared" si="1023"/>
        <v>0</v>
      </c>
      <c r="Q3482" s="7">
        <v>5749283.6500000004</v>
      </c>
      <c r="R3482" s="44" t="str">
        <f>VLOOKUP(F3482,'Set up'!$A$2:$E$64,5,FALSE)</f>
        <v>Cash</v>
      </c>
      <c r="S3482" s="1" t="s">
        <v>3319</v>
      </c>
    </row>
    <row r="3483" spans="1:21" ht="16.25" customHeight="1" x14ac:dyDescent="0.35">
      <c r="A3483" s="4" t="s">
        <v>3223</v>
      </c>
      <c r="B3483" s="5">
        <f t="shared" si="1011"/>
        <v>12</v>
      </c>
      <c r="C3483" s="5">
        <f t="shared" si="1012"/>
        <v>2024</v>
      </c>
      <c r="D3483" s="5" t="s">
        <v>3229</v>
      </c>
      <c r="E3483" s="5" t="str">
        <f>VLOOKUP(F3483,'Set up'!$A$2:$C$64,2,FALSE)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up'!$A$2:$C$64,3,FALSE)</f>
        <v>Cash</v>
      </c>
      <c r="J3483" s="5">
        <f>VLOOKUP(F3483,'Set up'!$A$2:$D$64,4,FALSE)</f>
        <v>0</v>
      </c>
      <c r="K3483" s="4">
        <f t="shared" si="1013"/>
        <v>45636</v>
      </c>
      <c r="L3483" s="5">
        <f t="shared" si="1014"/>
        <v>12</v>
      </c>
      <c r="M3483" s="5">
        <f t="shared" si="1015"/>
        <v>2024</v>
      </c>
      <c r="N3483" s="12">
        <v>120</v>
      </c>
      <c r="O3483" s="6">
        <f>-N3483</f>
        <v>-120</v>
      </c>
      <c r="P3483" s="12">
        <f t="shared" si="1023"/>
        <v>0</v>
      </c>
      <c r="Q3483" s="7">
        <v>5749403.6500000004</v>
      </c>
      <c r="R3483" s="44" t="str">
        <f>VLOOKUP(F3483,'Set up'!$A$2:$E$64,5,FALSE)</f>
        <v>Cash</v>
      </c>
      <c r="S3483" s="1" t="s">
        <v>3319</v>
      </c>
    </row>
    <row r="3484" spans="1:21" ht="16.25" customHeight="1" x14ac:dyDescent="0.35">
      <c r="A3484" s="4" t="s">
        <v>3233</v>
      </c>
      <c r="B3484" s="5">
        <f t="shared" si="1011"/>
        <v>12</v>
      </c>
      <c r="C3484" s="5">
        <f t="shared" si="1012"/>
        <v>2024</v>
      </c>
      <c r="D3484" s="5" t="s">
        <v>3234</v>
      </c>
      <c r="E3484" s="5" t="str">
        <f>VLOOKUP(F3484,'Set up'!$A$2:$C$64,2,FALSE)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up'!$A$2:$C$64,3,FALSE)</f>
        <v>45</v>
      </c>
      <c r="J3484" s="5">
        <f>VLOOKUP(F3484,'Set up'!$A$2:$D$64,4,FALSE)</f>
        <v>45</v>
      </c>
      <c r="K3484" s="4">
        <f t="shared" si="1013"/>
        <v>45682</v>
      </c>
      <c r="L3484" s="5">
        <f t="shared" si="1014"/>
        <v>1</v>
      </c>
      <c r="M3484" s="5">
        <f t="shared" si="1015"/>
        <v>2025</v>
      </c>
      <c r="N3484" s="12">
        <v>240</v>
      </c>
      <c r="O3484" s="6">
        <f>-N3484</f>
        <v>-240</v>
      </c>
      <c r="P3484" s="12">
        <f t="shared" si="1023"/>
        <v>0</v>
      </c>
      <c r="Q3484" s="7">
        <v>5749643.6500000004</v>
      </c>
      <c r="R3484" s="44" t="str">
        <f>VLOOKUP(F3484,'Set up'!$A$2:$E$64,5,FALSE)</f>
        <v>PD Chq</v>
      </c>
      <c r="S3484" s="1" t="s">
        <v>3476</v>
      </c>
      <c r="U3484" s="1" t="s">
        <v>3603</v>
      </c>
    </row>
    <row r="3485" spans="1:21" ht="16.25" customHeight="1" x14ac:dyDescent="0.35">
      <c r="A3485" s="4" t="s">
        <v>3235</v>
      </c>
      <c r="B3485" s="5">
        <f t="shared" si="1011"/>
        <v>12</v>
      </c>
      <c r="C3485" s="5">
        <f t="shared" si="1012"/>
        <v>2024</v>
      </c>
      <c r="D3485" s="5" t="s">
        <v>3236</v>
      </c>
      <c r="E3485" s="5" t="str">
        <f>VLOOKUP(F3485,'Set up'!$A$2:$C$64,2,FALSE)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up'!$A$2:$C$64,3,FALSE)</f>
        <v>Cash</v>
      </c>
      <c r="J3485" s="5">
        <f>VLOOKUP(F3485,'Set up'!$A$2:$D$64,4,FALSE)</f>
        <v>0</v>
      </c>
      <c r="K3485" s="4">
        <f t="shared" si="1013"/>
        <v>45638</v>
      </c>
      <c r="L3485" s="5">
        <f t="shared" si="1014"/>
        <v>12</v>
      </c>
      <c r="M3485" s="5">
        <f t="shared" si="1015"/>
        <v>2024</v>
      </c>
      <c r="N3485" s="12">
        <v>1755</v>
      </c>
      <c r="O3485" s="6">
        <f t="shared" ref="O3485:O3488" si="1024">-N3485</f>
        <v>-1755</v>
      </c>
      <c r="P3485" s="12">
        <f t="shared" ref="P3485:P3490" si="1025">SUM(N3485+O3485)</f>
        <v>0</v>
      </c>
      <c r="Q3485" s="7">
        <v>5751398.6500000004</v>
      </c>
      <c r="R3485" s="44" t="str">
        <f>VLOOKUP(F3485,'Set up'!$A$2:$E$64,5,FALSE)</f>
        <v>Cash</v>
      </c>
      <c r="S3485" s="1" t="s">
        <v>3317</v>
      </c>
    </row>
    <row r="3486" spans="1:21" ht="16.25" customHeight="1" x14ac:dyDescent="0.35">
      <c r="A3486" s="4" t="s">
        <v>3235</v>
      </c>
      <c r="B3486" s="5">
        <f t="shared" si="1011"/>
        <v>12</v>
      </c>
      <c r="C3486" s="5">
        <f t="shared" si="1012"/>
        <v>2024</v>
      </c>
      <c r="D3486" s="5" t="s">
        <v>3236</v>
      </c>
      <c r="E3486" s="5" t="str">
        <f>VLOOKUP(F3486,'Set up'!$A$2:$C$64,2,FALSE)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up'!$A$2:$C$64,3,FALSE)</f>
        <v>Cash</v>
      </c>
      <c r="J3486" s="5">
        <f>VLOOKUP(F3486,'Set up'!$A$2:$D$64,4,FALSE)</f>
        <v>0</v>
      </c>
      <c r="K3486" s="4">
        <f t="shared" si="1013"/>
        <v>45638</v>
      </c>
      <c r="L3486" s="5">
        <f t="shared" si="1014"/>
        <v>12</v>
      </c>
      <c r="M3486" s="5">
        <f t="shared" si="1015"/>
        <v>2024</v>
      </c>
      <c r="N3486" s="12">
        <v>450</v>
      </c>
      <c r="O3486" s="6">
        <f t="shared" si="1024"/>
        <v>-450</v>
      </c>
      <c r="P3486" s="12">
        <f t="shared" si="1025"/>
        <v>0</v>
      </c>
      <c r="Q3486" s="7">
        <v>5751848.6500000004</v>
      </c>
      <c r="R3486" s="44" t="str">
        <f>VLOOKUP(F3486,'Set up'!$A$2:$E$64,5,FALSE)</f>
        <v>Cash</v>
      </c>
      <c r="S3486" s="1" t="s">
        <v>3317</v>
      </c>
    </row>
    <row r="3487" spans="1:21" ht="16.25" customHeight="1" x14ac:dyDescent="0.35">
      <c r="A3487" s="4" t="s">
        <v>3235</v>
      </c>
      <c r="B3487" s="5">
        <f t="shared" si="1011"/>
        <v>12</v>
      </c>
      <c r="C3487" s="5">
        <f t="shared" si="1012"/>
        <v>2024</v>
      </c>
      <c r="D3487" s="5" t="s">
        <v>3236</v>
      </c>
      <c r="E3487" s="5" t="str">
        <f>VLOOKUP(F3487,'Set up'!$A$2:$C$64,2,FALSE)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up'!$A$2:$C$64,3,FALSE)</f>
        <v>Cash</v>
      </c>
      <c r="J3487" s="5">
        <f>VLOOKUP(F3487,'Set up'!$A$2:$D$64,4,FALSE)</f>
        <v>0</v>
      </c>
      <c r="K3487" s="4">
        <f t="shared" si="1013"/>
        <v>45638</v>
      </c>
      <c r="L3487" s="5">
        <f t="shared" si="1014"/>
        <v>12</v>
      </c>
      <c r="M3487" s="5">
        <f t="shared" si="1015"/>
        <v>2024</v>
      </c>
      <c r="N3487" s="12">
        <v>95</v>
      </c>
      <c r="O3487" s="6">
        <f t="shared" si="1024"/>
        <v>-95</v>
      </c>
      <c r="P3487" s="12">
        <f t="shared" si="1025"/>
        <v>0</v>
      </c>
      <c r="Q3487" s="7">
        <v>5751943.6500000004</v>
      </c>
      <c r="R3487" s="44" t="str">
        <f>VLOOKUP(F3487,'Set up'!$A$2:$E$64,5,FALSE)</f>
        <v>Cash</v>
      </c>
      <c r="S3487" s="1" t="s">
        <v>3317</v>
      </c>
    </row>
    <row r="3488" spans="1:21" ht="16.25" customHeight="1" x14ac:dyDescent="0.35">
      <c r="A3488" s="4" t="s">
        <v>3235</v>
      </c>
      <c r="B3488" s="5">
        <f t="shared" si="1011"/>
        <v>12</v>
      </c>
      <c r="C3488" s="5">
        <f t="shared" si="1012"/>
        <v>2024</v>
      </c>
      <c r="D3488" s="5" t="s">
        <v>3236</v>
      </c>
      <c r="E3488" s="5" t="str">
        <f>VLOOKUP(F3488,'Set up'!$A$2:$C$64,2,FALSE)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up'!$A$2:$C$64,3,FALSE)</f>
        <v>Cash</v>
      </c>
      <c r="J3488" s="5">
        <f>VLOOKUP(F3488,'Set up'!$A$2:$D$64,4,FALSE)</f>
        <v>0</v>
      </c>
      <c r="K3488" s="4">
        <f t="shared" si="1013"/>
        <v>45638</v>
      </c>
      <c r="L3488" s="5">
        <f t="shared" si="1014"/>
        <v>12</v>
      </c>
      <c r="M3488" s="5">
        <f t="shared" si="1015"/>
        <v>2024</v>
      </c>
      <c r="N3488" s="12">
        <v>248</v>
      </c>
      <c r="O3488" s="6">
        <f t="shared" si="1024"/>
        <v>-248</v>
      </c>
      <c r="P3488" s="12">
        <f t="shared" si="1025"/>
        <v>0</v>
      </c>
      <c r="Q3488" s="7">
        <v>5752191.6500000004</v>
      </c>
      <c r="R3488" s="44" t="str">
        <f>VLOOKUP(F3488,'Set up'!$A$2:$E$64,5,FALSE)</f>
        <v>Cash</v>
      </c>
      <c r="S3488" s="1" t="s">
        <v>3317</v>
      </c>
    </row>
    <row r="3489" spans="1:19" ht="16.25" customHeight="1" x14ac:dyDescent="0.35">
      <c r="A3489" s="4" t="s">
        <v>3235</v>
      </c>
      <c r="B3489" s="5">
        <f t="shared" si="1011"/>
        <v>12</v>
      </c>
      <c r="C3489" s="5">
        <f t="shared" si="1012"/>
        <v>2024</v>
      </c>
      <c r="D3489" s="5" t="s">
        <v>3238</v>
      </c>
      <c r="E3489" s="5" t="str">
        <f>VLOOKUP(F3489,'Set up'!$A$2:$C$64,2,FALSE)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up'!$A$2:$C$64,3,FALSE)</f>
        <v>Cash</v>
      </c>
      <c r="J3489" s="5">
        <f>VLOOKUP(F3489,'Set up'!$A$2:$D$64,4,FALSE)</f>
        <v>0</v>
      </c>
      <c r="K3489" s="4">
        <f t="shared" si="1013"/>
        <v>45638</v>
      </c>
      <c r="L3489" s="5">
        <f t="shared" si="1014"/>
        <v>12</v>
      </c>
      <c r="M3489" s="5">
        <f t="shared" si="1015"/>
        <v>2024</v>
      </c>
      <c r="N3489" s="12">
        <v>1732.5</v>
      </c>
      <c r="O3489" s="6">
        <f>-N3489</f>
        <v>-1732.5</v>
      </c>
      <c r="P3489" s="12">
        <f t="shared" si="1025"/>
        <v>0</v>
      </c>
      <c r="Q3489" s="7">
        <v>5753924.1500000004</v>
      </c>
      <c r="R3489" s="44" t="str">
        <f>VLOOKUP(F3489,'Set up'!$A$2:$E$64,5,FALSE)</f>
        <v>Cash</v>
      </c>
      <c r="S3489" s="1" t="s">
        <v>3321</v>
      </c>
    </row>
    <row r="3490" spans="1:19" ht="16.25" customHeight="1" x14ac:dyDescent="0.35">
      <c r="A3490" s="4" t="s">
        <v>3235</v>
      </c>
      <c r="B3490" s="5">
        <f t="shared" si="1011"/>
        <v>12</v>
      </c>
      <c r="C3490" s="5">
        <f t="shared" si="1012"/>
        <v>2024</v>
      </c>
      <c r="D3490" s="5" t="s">
        <v>3238</v>
      </c>
      <c r="E3490" s="5" t="str">
        <f>VLOOKUP(F3490,'Set up'!$A$2:$C$64,2,FALSE)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up'!$A$2:$C$64,3,FALSE)</f>
        <v>Cash</v>
      </c>
      <c r="J3490" s="5">
        <f>VLOOKUP(F3490,'Set up'!$A$2:$D$64,4,FALSE)</f>
        <v>0</v>
      </c>
      <c r="K3490" s="4">
        <f t="shared" si="1013"/>
        <v>45638</v>
      </c>
      <c r="L3490" s="5">
        <f t="shared" si="1014"/>
        <v>12</v>
      </c>
      <c r="M3490" s="5">
        <f t="shared" si="1015"/>
        <v>2024</v>
      </c>
      <c r="N3490" s="12">
        <v>432</v>
      </c>
      <c r="O3490" s="6">
        <f>-N3490</f>
        <v>-432</v>
      </c>
      <c r="P3490" s="12">
        <f t="shared" si="1025"/>
        <v>0</v>
      </c>
      <c r="Q3490" s="7">
        <v>5754356.1500000004</v>
      </c>
      <c r="R3490" s="44" t="str">
        <f>VLOOKUP(F3490,'Set up'!$A$2:$E$64,5,FALSE)</f>
        <v>Cash</v>
      </c>
      <c r="S3490" s="1" t="s">
        <v>3321</v>
      </c>
    </row>
    <row r="3491" spans="1:19" ht="16.25" customHeight="1" x14ac:dyDescent="0.35">
      <c r="A3491" s="4" t="s">
        <v>3235</v>
      </c>
      <c r="B3491" s="5">
        <f t="shared" si="1011"/>
        <v>12</v>
      </c>
      <c r="C3491" s="5">
        <f t="shared" si="1012"/>
        <v>2024</v>
      </c>
      <c r="D3491" s="5" t="s">
        <v>3239</v>
      </c>
      <c r="E3491" s="5" t="str">
        <f>VLOOKUP(F3491,'Set up'!$A$2:$C$64,2,FALSE)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up'!$A$2:$C$64,3,FALSE)</f>
        <v>Cash</v>
      </c>
      <c r="J3491" s="5">
        <f>VLOOKUP(F3491,'Set up'!$A$2:$D$64,4,FALSE)</f>
        <v>0</v>
      </c>
      <c r="K3491" s="4">
        <f t="shared" si="1013"/>
        <v>45638</v>
      </c>
      <c r="L3491" s="5">
        <f t="shared" si="1014"/>
        <v>12</v>
      </c>
      <c r="M3491" s="5">
        <f t="shared" si="1015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up'!$A$2:$E$64,5,FALSE)</f>
        <v>Trsf</v>
      </c>
    </row>
    <row r="3492" spans="1:19" ht="16.25" customHeight="1" x14ac:dyDescent="0.35">
      <c r="A3492" s="4" t="s">
        <v>3235</v>
      </c>
      <c r="B3492" s="5">
        <f t="shared" si="1011"/>
        <v>12</v>
      </c>
      <c r="C3492" s="5">
        <f t="shared" si="1012"/>
        <v>2024</v>
      </c>
      <c r="D3492" s="5" t="s">
        <v>3239</v>
      </c>
      <c r="E3492" s="5" t="str">
        <f>VLOOKUP(F3492,'Set up'!$A$2:$C$64,2,FALSE)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up'!$A$2:$C$64,3,FALSE)</f>
        <v>Cash</v>
      </c>
      <c r="J3492" s="5">
        <f>VLOOKUP(F3492,'Set up'!$A$2:$D$64,4,FALSE)</f>
        <v>0</v>
      </c>
      <c r="K3492" s="4">
        <f t="shared" si="1013"/>
        <v>45638</v>
      </c>
      <c r="L3492" s="5">
        <f t="shared" si="1014"/>
        <v>12</v>
      </c>
      <c r="M3492" s="5">
        <f t="shared" si="1015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up'!$A$2:$E$64,5,FALSE)</f>
        <v>Trsf</v>
      </c>
    </row>
    <row r="3493" spans="1:19" ht="16.25" customHeight="1" x14ac:dyDescent="0.35">
      <c r="A3493" s="4" t="s">
        <v>3240</v>
      </c>
      <c r="B3493" s="5">
        <f t="shared" si="1011"/>
        <v>12</v>
      </c>
      <c r="C3493" s="5">
        <f t="shared" si="1012"/>
        <v>2024</v>
      </c>
      <c r="D3493" s="5" t="s">
        <v>3241</v>
      </c>
      <c r="E3493" s="5" t="str">
        <f>VLOOKUP(F3493,'Set up'!$A$2:$C$64,2,FALSE)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up'!$A$2:$C$64,3,FALSE)</f>
        <v>Cash</v>
      </c>
      <c r="J3493" s="5">
        <f>VLOOKUP(F3493,'Set up'!$A$2:$D$64,4,FALSE)</f>
        <v>0</v>
      </c>
      <c r="K3493" s="4">
        <f t="shared" si="1013"/>
        <v>45639</v>
      </c>
      <c r="L3493" s="5">
        <f t="shared" si="1014"/>
        <v>12</v>
      </c>
      <c r="M3493" s="5">
        <f t="shared" si="1015"/>
        <v>2024</v>
      </c>
      <c r="N3493" s="12">
        <v>62.5</v>
      </c>
      <c r="O3493" s="12"/>
      <c r="P3493" s="12">
        <f t="shared" ref="P3493:P3494" si="1026">SUM(N3493+O3493)</f>
        <v>62.5</v>
      </c>
      <c r="Q3493" s="7">
        <v>5754872.4500000002</v>
      </c>
      <c r="R3493" s="44" t="str">
        <f>VLOOKUP(F3493,'Set up'!$A$2:$E$64,5,FALSE)</f>
        <v>Trsf</v>
      </c>
    </row>
    <row r="3494" spans="1:19" ht="16.25" customHeight="1" x14ac:dyDescent="0.35">
      <c r="A3494" s="4" t="s">
        <v>3240</v>
      </c>
      <c r="B3494" s="5">
        <f t="shared" si="1011"/>
        <v>12</v>
      </c>
      <c r="C3494" s="5">
        <f t="shared" si="1012"/>
        <v>2024</v>
      </c>
      <c r="D3494" s="5" t="s">
        <v>3242</v>
      </c>
      <c r="E3494" s="5" t="str">
        <f>VLOOKUP(F3494,'Set up'!$A$2:$C$64,2,FALSE)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up'!$A$2:$C$64,3,FALSE)</f>
        <v>Cash</v>
      </c>
      <c r="J3494" s="5">
        <f>VLOOKUP(F3494,'Set up'!$A$2:$D$64,4,FALSE)</f>
        <v>0</v>
      </c>
      <c r="K3494" s="4">
        <f t="shared" si="1013"/>
        <v>45639</v>
      </c>
      <c r="L3494" s="5">
        <f t="shared" si="1014"/>
        <v>12</v>
      </c>
      <c r="M3494" s="5">
        <f t="shared" si="1015"/>
        <v>2024</v>
      </c>
      <c r="N3494" s="12">
        <v>3240</v>
      </c>
      <c r="O3494" s="12"/>
      <c r="P3494" s="12">
        <f t="shared" si="1026"/>
        <v>3240</v>
      </c>
      <c r="Q3494" s="7">
        <v>5758112.4500000002</v>
      </c>
      <c r="R3494" s="44" t="str">
        <f>VLOOKUP(F3494,'Set up'!$A$2:$E$64,5,FALSE)</f>
        <v>Trsf</v>
      </c>
    </row>
    <row r="3495" spans="1:19" ht="16.25" customHeight="1" x14ac:dyDescent="0.35">
      <c r="A3495" s="4" t="s">
        <v>3240</v>
      </c>
      <c r="B3495" s="5">
        <f t="shared" si="1011"/>
        <v>12</v>
      </c>
      <c r="C3495" s="5">
        <f t="shared" si="1012"/>
        <v>2024</v>
      </c>
      <c r="D3495" s="5" t="s">
        <v>3242</v>
      </c>
      <c r="E3495" s="5" t="str">
        <f>VLOOKUP(F3495,'Set up'!$A$2:$C$64,2,FALSE)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up'!$A$2:$C$64,3,FALSE)</f>
        <v>Cash</v>
      </c>
      <c r="J3495" s="5">
        <f>VLOOKUP(F3495,'Set up'!$A$2:$D$64,4,FALSE)</f>
        <v>0</v>
      </c>
      <c r="K3495" s="4">
        <f t="shared" si="1013"/>
        <v>45639</v>
      </c>
      <c r="L3495" s="5">
        <f t="shared" si="1014"/>
        <v>12</v>
      </c>
      <c r="M3495" s="5">
        <f t="shared" si="1015"/>
        <v>2024</v>
      </c>
      <c r="N3495" s="12">
        <v>696</v>
      </c>
      <c r="O3495" s="12"/>
      <c r="P3495" s="12">
        <f t="shared" ref="P3495:P3497" si="1027">SUM(N3495+O3495)</f>
        <v>696</v>
      </c>
      <c r="Q3495" s="7">
        <v>5758808.4500000002</v>
      </c>
      <c r="R3495" s="44" t="str">
        <f>VLOOKUP(F3495,'Set up'!$A$2:$E$64,5,FALSE)</f>
        <v>Trsf</v>
      </c>
    </row>
    <row r="3496" spans="1:19" ht="16.25" customHeight="1" x14ac:dyDescent="0.35">
      <c r="A3496" s="4" t="s">
        <v>3240</v>
      </c>
      <c r="B3496" s="5">
        <f t="shared" si="1011"/>
        <v>12</v>
      </c>
      <c r="C3496" s="5">
        <f t="shared" si="1012"/>
        <v>2024</v>
      </c>
      <c r="D3496" s="5" t="s">
        <v>3242</v>
      </c>
      <c r="E3496" s="5" t="str">
        <f>VLOOKUP(F3496,'Set up'!$A$2:$C$64,2,FALSE)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up'!$A$2:$C$64,3,FALSE)</f>
        <v>Cash</v>
      </c>
      <c r="J3496" s="5">
        <f>VLOOKUP(F3496,'Set up'!$A$2:$D$64,4,FALSE)</f>
        <v>0</v>
      </c>
      <c r="K3496" s="4">
        <f t="shared" si="1013"/>
        <v>45639</v>
      </c>
      <c r="L3496" s="5">
        <f t="shared" si="1014"/>
        <v>12</v>
      </c>
      <c r="M3496" s="5">
        <f t="shared" si="1015"/>
        <v>2024</v>
      </c>
      <c r="N3496" s="12">
        <v>715.5</v>
      </c>
      <c r="O3496" s="12"/>
      <c r="P3496" s="12">
        <f t="shared" si="1027"/>
        <v>715.5</v>
      </c>
      <c r="Q3496" s="7">
        <v>5759523.9500000002</v>
      </c>
      <c r="R3496" s="44" t="str">
        <f>VLOOKUP(F3496,'Set up'!$A$2:$E$64,5,FALSE)</f>
        <v>Trsf</v>
      </c>
    </row>
    <row r="3497" spans="1:19" ht="16.25" customHeight="1" x14ac:dyDescent="0.35">
      <c r="A3497" s="4" t="s">
        <v>3240</v>
      </c>
      <c r="B3497" s="5">
        <f t="shared" si="1011"/>
        <v>12</v>
      </c>
      <c r="C3497" s="5">
        <f t="shared" si="1012"/>
        <v>2024</v>
      </c>
      <c r="D3497" s="5" t="s">
        <v>3242</v>
      </c>
      <c r="E3497" s="5" t="str">
        <f>VLOOKUP(F3497,'Set up'!$A$2:$C$64,2,FALSE)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up'!$A$2:$C$64,3,FALSE)</f>
        <v>Cash</v>
      </c>
      <c r="J3497" s="5">
        <f>VLOOKUP(F3497,'Set up'!$A$2:$D$64,4,FALSE)</f>
        <v>0</v>
      </c>
      <c r="K3497" s="4">
        <f t="shared" si="1013"/>
        <v>45639</v>
      </c>
      <c r="L3497" s="5">
        <f t="shared" si="1014"/>
        <v>12</v>
      </c>
      <c r="M3497" s="5">
        <f t="shared" si="1015"/>
        <v>2024</v>
      </c>
      <c r="N3497" s="12">
        <v>345</v>
      </c>
      <c r="O3497" s="12"/>
      <c r="P3497" s="12">
        <f t="shared" si="1027"/>
        <v>345</v>
      </c>
      <c r="Q3497" s="7">
        <v>5759868.9500000002</v>
      </c>
      <c r="R3497" s="44" t="str">
        <f>VLOOKUP(F3497,'Set up'!$A$2:$E$64,5,FALSE)</f>
        <v>Trsf</v>
      </c>
    </row>
    <row r="3498" spans="1:19" ht="16.25" customHeight="1" x14ac:dyDescent="0.35">
      <c r="A3498" s="4" t="s">
        <v>3245</v>
      </c>
      <c r="B3498" s="5">
        <f t="shared" si="1011"/>
        <v>12</v>
      </c>
      <c r="C3498" s="5">
        <f t="shared" si="1012"/>
        <v>2024</v>
      </c>
      <c r="D3498" s="5" t="s">
        <v>3246</v>
      </c>
      <c r="E3498" s="5" t="str">
        <f>VLOOKUP(F3498,'Set up'!$A$2:$C$64,2,FALSE)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up'!$A$2:$C$64,3,FALSE)</f>
        <v>120</v>
      </c>
      <c r="J3498" s="5">
        <f>VLOOKUP(F3498,'Set up'!$A$2:$D$64,4,FALSE)</f>
        <v>120</v>
      </c>
      <c r="K3498" s="4">
        <f t="shared" si="1013"/>
        <v>45760</v>
      </c>
      <c r="L3498" s="5">
        <f t="shared" si="1014"/>
        <v>4</v>
      </c>
      <c r="M3498" s="5">
        <f t="shared" si="1015"/>
        <v>2025</v>
      </c>
      <c r="N3498" s="12">
        <v>3240</v>
      </c>
      <c r="O3498" s="12"/>
      <c r="P3498" s="12">
        <v>3240</v>
      </c>
      <c r="Q3498" s="7">
        <v>5763108.9500000002</v>
      </c>
      <c r="R3498" s="44" t="str">
        <f>VLOOKUP(F3498,'Set up'!$A$2:$E$64,5,FALSE)</f>
        <v>Trsf</v>
      </c>
    </row>
    <row r="3499" spans="1:19" ht="16.25" customHeight="1" x14ac:dyDescent="0.35">
      <c r="A3499" s="4" t="s">
        <v>3247</v>
      </c>
      <c r="B3499" s="5">
        <f t="shared" si="1011"/>
        <v>12</v>
      </c>
      <c r="C3499" s="5">
        <f t="shared" si="1012"/>
        <v>2024</v>
      </c>
      <c r="D3499" s="5" t="s">
        <v>3248</v>
      </c>
      <c r="E3499" s="5" t="str">
        <f>VLOOKUP(F3499,'Set up'!$A$2:$C$64,2,FALSE)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up'!$A$2:$C$64,3,FALSE)</f>
        <v>Cash</v>
      </c>
      <c r="J3499" s="5">
        <f>VLOOKUP(F3499,'Set up'!$A$2:$D$64,4,FALSE)</f>
        <v>0</v>
      </c>
      <c r="K3499" s="4">
        <f t="shared" si="1013"/>
        <v>45643</v>
      </c>
      <c r="L3499" s="5">
        <f t="shared" si="1014"/>
        <v>12</v>
      </c>
      <c r="M3499" s="5">
        <f t="shared" si="1015"/>
        <v>2024</v>
      </c>
      <c r="N3499" s="12">
        <v>1755</v>
      </c>
      <c r="O3499" s="6">
        <f t="shared" ref="O3499:O3502" si="1028">-N3499</f>
        <v>-1755</v>
      </c>
      <c r="P3499" s="12">
        <f t="shared" ref="P3499:P3508" si="1029">SUM(N3499+O3499)</f>
        <v>0</v>
      </c>
      <c r="Q3499" s="7">
        <v>5764863.9500000002</v>
      </c>
      <c r="R3499" s="44" t="str">
        <f>VLOOKUP(F3499,'Set up'!$A$2:$E$64,5,FALSE)</f>
        <v>Cash</v>
      </c>
      <c r="S3499" s="1" t="s">
        <v>3316</v>
      </c>
    </row>
    <row r="3500" spans="1:19" ht="16.25" customHeight="1" x14ac:dyDescent="0.35">
      <c r="A3500" s="4" t="s">
        <v>3247</v>
      </c>
      <c r="B3500" s="5">
        <f t="shared" si="1011"/>
        <v>12</v>
      </c>
      <c r="C3500" s="5">
        <f t="shared" si="1012"/>
        <v>2024</v>
      </c>
      <c r="D3500" s="5" t="s">
        <v>3248</v>
      </c>
      <c r="E3500" s="5" t="str">
        <f>VLOOKUP(F3500,'Set up'!$A$2:$C$64,2,FALSE)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up'!$A$2:$C$64,3,FALSE)</f>
        <v>Cash</v>
      </c>
      <c r="J3500" s="5">
        <f>VLOOKUP(F3500,'Set up'!$A$2:$D$64,4,FALSE)</f>
        <v>0</v>
      </c>
      <c r="K3500" s="4">
        <f t="shared" si="1013"/>
        <v>45643</v>
      </c>
      <c r="L3500" s="5">
        <f t="shared" si="1014"/>
        <v>12</v>
      </c>
      <c r="M3500" s="5">
        <f t="shared" si="1015"/>
        <v>2024</v>
      </c>
      <c r="N3500" s="12">
        <v>675</v>
      </c>
      <c r="O3500" s="6">
        <f t="shared" si="1028"/>
        <v>-675</v>
      </c>
      <c r="P3500" s="12">
        <f t="shared" si="1029"/>
        <v>0</v>
      </c>
      <c r="Q3500" s="7">
        <v>5765538.9500000002</v>
      </c>
      <c r="R3500" s="44" t="str">
        <f>VLOOKUP(F3500,'Set up'!$A$2:$E$64,5,FALSE)</f>
        <v>Cash</v>
      </c>
      <c r="S3500" s="1" t="s">
        <v>3316</v>
      </c>
    </row>
    <row r="3501" spans="1:19" ht="16.25" customHeight="1" x14ac:dyDescent="0.35">
      <c r="A3501" s="4" t="s">
        <v>3247</v>
      </c>
      <c r="B3501" s="5">
        <f t="shared" si="1011"/>
        <v>12</v>
      </c>
      <c r="C3501" s="5">
        <f t="shared" si="1012"/>
        <v>2024</v>
      </c>
      <c r="D3501" s="5" t="s">
        <v>3248</v>
      </c>
      <c r="E3501" s="5" t="str">
        <f>VLOOKUP(F3501,'Set up'!$A$2:$C$64,2,FALSE)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up'!$A$2:$C$64,3,FALSE)</f>
        <v>Cash</v>
      </c>
      <c r="J3501" s="5">
        <f>VLOOKUP(F3501,'Set up'!$A$2:$D$64,4,FALSE)</f>
        <v>0</v>
      </c>
      <c r="K3501" s="4">
        <f t="shared" si="1013"/>
        <v>45643</v>
      </c>
      <c r="L3501" s="5">
        <f t="shared" si="1014"/>
        <v>12</v>
      </c>
      <c r="M3501" s="5">
        <f t="shared" si="1015"/>
        <v>2024</v>
      </c>
      <c r="N3501" s="12">
        <v>95</v>
      </c>
      <c r="O3501" s="6">
        <f t="shared" si="1028"/>
        <v>-95</v>
      </c>
      <c r="P3501" s="12">
        <f t="shared" si="1029"/>
        <v>0</v>
      </c>
      <c r="Q3501" s="7">
        <v>5765633.9500000002</v>
      </c>
      <c r="R3501" s="44" t="str">
        <f>VLOOKUP(F3501,'Set up'!$A$2:$E$64,5,FALSE)</f>
        <v>Cash</v>
      </c>
      <c r="S3501" s="1" t="s">
        <v>3316</v>
      </c>
    </row>
    <row r="3502" spans="1:19" ht="16.25" customHeight="1" x14ac:dyDescent="0.35">
      <c r="A3502" s="4" t="s">
        <v>3247</v>
      </c>
      <c r="B3502" s="5">
        <f t="shared" si="1011"/>
        <v>12</v>
      </c>
      <c r="C3502" s="5">
        <f t="shared" si="1012"/>
        <v>2024</v>
      </c>
      <c r="D3502" s="5" t="s">
        <v>3248</v>
      </c>
      <c r="E3502" s="5" t="str">
        <f>VLOOKUP(F3502,'Set up'!$A$2:$C$64,2,FALSE)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up'!$A$2:$C$64,3,FALSE)</f>
        <v>Cash</v>
      </c>
      <c r="J3502" s="5">
        <f>VLOOKUP(F3502,'Set up'!$A$2:$D$64,4,FALSE)</f>
        <v>0</v>
      </c>
      <c r="K3502" s="4">
        <f t="shared" si="1013"/>
        <v>45643</v>
      </c>
      <c r="L3502" s="5">
        <f t="shared" si="1014"/>
        <v>12</v>
      </c>
      <c r="M3502" s="5">
        <f t="shared" si="1015"/>
        <v>2024</v>
      </c>
      <c r="N3502" s="12">
        <v>225</v>
      </c>
      <c r="O3502" s="6">
        <f t="shared" si="1028"/>
        <v>-225</v>
      </c>
      <c r="P3502" s="12">
        <f t="shared" si="1029"/>
        <v>0</v>
      </c>
      <c r="Q3502" s="7">
        <v>5765858.9500000002</v>
      </c>
      <c r="R3502" s="44" t="str">
        <f>VLOOKUP(F3502,'Set up'!$A$2:$E$64,5,FALSE)</f>
        <v>Cash</v>
      </c>
      <c r="S3502" s="1" t="s">
        <v>3316</v>
      </c>
    </row>
    <row r="3503" spans="1:19" ht="16.25" customHeight="1" x14ac:dyDescent="0.35">
      <c r="A3503" s="4" t="s">
        <v>3247</v>
      </c>
      <c r="B3503" s="5">
        <f t="shared" ref="B3503:B3566" si="1030">MONTH(A3503)</f>
        <v>12</v>
      </c>
      <c r="C3503" s="5">
        <f t="shared" ref="C3503:C3566" si="1031">YEAR(A3503)</f>
        <v>2024</v>
      </c>
      <c r="D3503" s="5" t="s">
        <v>3249</v>
      </c>
      <c r="E3503" s="5" t="str">
        <f>VLOOKUP(F3503,'Set up'!$A$2:$C$64,2,FALSE)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up'!$A$2:$C$64,3,FALSE)</f>
        <v>Cash</v>
      </c>
      <c r="J3503" s="5">
        <f>VLOOKUP(F3503,'Set up'!$A$2:$D$64,4,FALSE)</f>
        <v>0</v>
      </c>
      <c r="K3503" s="4">
        <f t="shared" ref="K3503:K3555" si="1032">A3503+J3503</f>
        <v>45643</v>
      </c>
      <c r="L3503" s="5">
        <f t="shared" ref="L3503:L3555" si="1033">MONTH(K3503)</f>
        <v>12</v>
      </c>
      <c r="M3503" s="5">
        <f t="shared" ref="M3503:M3555" si="1034">YEAR(K3503)</f>
        <v>2024</v>
      </c>
      <c r="N3503" s="12">
        <v>125</v>
      </c>
      <c r="O3503" s="12"/>
      <c r="P3503" s="12">
        <f t="shared" si="1029"/>
        <v>125</v>
      </c>
      <c r="Q3503" s="7">
        <v>5765983.9500000002</v>
      </c>
      <c r="R3503" s="44" t="str">
        <f>VLOOKUP(F3503,'Set up'!$A$2:$E$64,5,FALSE)</f>
        <v>Trsf</v>
      </c>
    </row>
    <row r="3504" spans="1:19" ht="16.25" customHeight="1" x14ac:dyDescent="0.35">
      <c r="A3504" s="4" t="s">
        <v>3247</v>
      </c>
      <c r="B3504" s="5">
        <f t="shared" si="1030"/>
        <v>12</v>
      </c>
      <c r="C3504" s="5">
        <f t="shared" si="1031"/>
        <v>2024</v>
      </c>
      <c r="D3504" s="5" t="s">
        <v>3250</v>
      </c>
      <c r="E3504" s="5" t="str">
        <f>VLOOKUP(F3504,'Set up'!$A$2:$C$64,2,FALSE)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up'!$A$2:$C$64,3,FALSE)</f>
        <v>Cash</v>
      </c>
      <c r="J3504" s="5">
        <f>VLOOKUP(F3504,'Set up'!$A$2:$D$64,4,FALSE)</f>
        <v>0</v>
      </c>
      <c r="K3504" s="4">
        <f t="shared" si="1032"/>
        <v>45643</v>
      </c>
      <c r="L3504" s="5">
        <f t="shared" si="1033"/>
        <v>12</v>
      </c>
      <c r="M3504" s="5">
        <f t="shared" si="1034"/>
        <v>2024</v>
      </c>
      <c r="N3504" s="12">
        <v>4860</v>
      </c>
      <c r="O3504" s="12"/>
      <c r="P3504" s="12">
        <f t="shared" si="1029"/>
        <v>4860</v>
      </c>
      <c r="Q3504" s="7">
        <v>5770843.9500000002</v>
      </c>
      <c r="R3504" s="44" t="str">
        <f>VLOOKUP(F3504,'Set up'!$A$2:$E$64,5,FALSE)</f>
        <v>Trsf</v>
      </c>
    </row>
    <row r="3505" spans="1:19" ht="16.25" customHeight="1" x14ac:dyDescent="0.35">
      <c r="A3505" s="4" t="s">
        <v>3247</v>
      </c>
      <c r="B3505" s="5">
        <f t="shared" si="1030"/>
        <v>12</v>
      </c>
      <c r="C3505" s="5">
        <f t="shared" si="1031"/>
        <v>2024</v>
      </c>
      <c r="D3505" s="5" t="s">
        <v>3250</v>
      </c>
      <c r="E3505" s="5" t="str">
        <f>VLOOKUP(F3505,'Set up'!$A$2:$C$64,2,FALSE)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up'!$A$2:$C$64,3,FALSE)</f>
        <v>Cash</v>
      </c>
      <c r="J3505" s="5">
        <f>VLOOKUP(F3505,'Set up'!$A$2:$D$64,4,FALSE)</f>
        <v>0</v>
      </c>
      <c r="K3505" s="4">
        <f t="shared" si="1032"/>
        <v>45643</v>
      </c>
      <c r="L3505" s="5">
        <f t="shared" si="1033"/>
        <v>12</v>
      </c>
      <c r="M3505" s="5">
        <f t="shared" si="1034"/>
        <v>2024</v>
      </c>
      <c r="N3505" s="12">
        <v>1740</v>
      </c>
      <c r="O3505" s="12"/>
      <c r="P3505" s="12">
        <f t="shared" si="1029"/>
        <v>1740</v>
      </c>
      <c r="Q3505" s="7">
        <v>5772583.9500000002</v>
      </c>
      <c r="R3505" s="44" t="str">
        <f>VLOOKUP(F3505,'Set up'!$A$2:$E$64,5,FALSE)</f>
        <v>Trsf</v>
      </c>
    </row>
    <row r="3506" spans="1:19" ht="16.25" customHeight="1" x14ac:dyDescent="0.35">
      <c r="A3506" s="4" t="s">
        <v>3247</v>
      </c>
      <c r="B3506" s="5">
        <f t="shared" si="1030"/>
        <v>12</v>
      </c>
      <c r="C3506" s="5">
        <f t="shared" si="1031"/>
        <v>2024</v>
      </c>
      <c r="D3506" s="5" t="s">
        <v>3250</v>
      </c>
      <c r="E3506" s="5" t="str">
        <f>VLOOKUP(F3506,'Set up'!$A$2:$C$64,2,FALSE)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up'!$A$2:$C$64,3,FALSE)</f>
        <v>Cash</v>
      </c>
      <c r="J3506" s="5">
        <f>VLOOKUP(F3506,'Set up'!$A$2:$D$64,4,FALSE)</f>
        <v>0</v>
      </c>
      <c r="K3506" s="4">
        <f t="shared" si="1032"/>
        <v>45643</v>
      </c>
      <c r="L3506" s="5">
        <f t="shared" si="1033"/>
        <v>12</v>
      </c>
      <c r="M3506" s="5">
        <f t="shared" si="1034"/>
        <v>2024</v>
      </c>
      <c r="N3506" s="12">
        <v>954</v>
      </c>
      <c r="O3506" s="12"/>
      <c r="P3506" s="12">
        <f t="shared" si="1029"/>
        <v>954</v>
      </c>
      <c r="Q3506" s="7">
        <v>5773537.9500000002</v>
      </c>
      <c r="R3506" s="44" t="str">
        <f>VLOOKUP(F3506,'Set up'!$A$2:$E$64,5,FALSE)</f>
        <v>Trsf</v>
      </c>
    </row>
    <row r="3507" spans="1:19" ht="16.25" customHeight="1" x14ac:dyDescent="0.35">
      <c r="A3507" s="4" t="s">
        <v>3247</v>
      </c>
      <c r="B3507" s="5">
        <f t="shared" si="1030"/>
        <v>12</v>
      </c>
      <c r="C3507" s="5">
        <f t="shared" si="1031"/>
        <v>2024</v>
      </c>
      <c r="D3507" s="5" t="s">
        <v>3250</v>
      </c>
      <c r="E3507" s="5" t="str">
        <f>VLOOKUP(F3507,'Set up'!$A$2:$C$64,2,FALSE)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up'!$A$2:$C$64,3,FALSE)</f>
        <v>Cash</v>
      </c>
      <c r="J3507" s="5">
        <f>VLOOKUP(F3507,'Set up'!$A$2:$D$64,4,FALSE)</f>
        <v>0</v>
      </c>
      <c r="K3507" s="4">
        <f t="shared" si="1032"/>
        <v>45643</v>
      </c>
      <c r="L3507" s="5">
        <f t="shared" si="1033"/>
        <v>12</v>
      </c>
      <c r="M3507" s="5">
        <f t="shared" si="1034"/>
        <v>2024</v>
      </c>
      <c r="N3507" s="12">
        <v>460</v>
      </c>
      <c r="O3507" s="12"/>
      <c r="P3507" s="12">
        <f t="shared" si="1029"/>
        <v>460</v>
      </c>
      <c r="Q3507" s="7">
        <v>5773997.9500000002</v>
      </c>
      <c r="R3507" s="44" t="str">
        <f>VLOOKUP(F3507,'Set up'!$A$2:$E$64,5,FALSE)</f>
        <v>Trsf</v>
      </c>
    </row>
    <row r="3508" spans="1:19" ht="16.25" customHeight="1" x14ac:dyDescent="0.35">
      <c r="A3508" s="4" t="s">
        <v>3247</v>
      </c>
      <c r="B3508" s="5">
        <f t="shared" si="1030"/>
        <v>12</v>
      </c>
      <c r="C3508" s="5">
        <f t="shared" si="1031"/>
        <v>2024</v>
      </c>
      <c r="D3508" s="5" t="s">
        <v>3250</v>
      </c>
      <c r="E3508" s="5" t="str">
        <f>VLOOKUP(F3508,'Set up'!$A$2:$C$64,2,FALSE)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up'!$A$2:$C$64,3,FALSE)</f>
        <v>Cash</v>
      </c>
      <c r="J3508" s="5">
        <f>VLOOKUP(F3508,'Set up'!$A$2:$D$64,4,FALSE)</f>
        <v>0</v>
      </c>
      <c r="K3508" s="4">
        <f t="shared" si="1032"/>
        <v>45643</v>
      </c>
      <c r="L3508" s="5">
        <f t="shared" si="1033"/>
        <v>12</v>
      </c>
      <c r="M3508" s="5">
        <f t="shared" si="1034"/>
        <v>2024</v>
      </c>
      <c r="N3508" s="12">
        <v>975</v>
      </c>
      <c r="O3508" s="12"/>
      <c r="P3508" s="12">
        <f t="shared" si="1029"/>
        <v>975</v>
      </c>
      <c r="Q3508" s="7">
        <v>5774972.9500000002</v>
      </c>
      <c r="R3508" s="44" t="str">
        <f>VLOOKUP(F3508,'Set up'!$A$2:$E$64,5,FALSE)</f>
        <v>Trsf</v>
      </c>
    </row>
    <row r="3509" spans="1:19" ht="16.25" customHeight="1" x14ac:dyDescent="0.35">
      <c r="A3509" s="4" t="s">
        <v>3251</v>
      </c>
      <c r="B3509" s="5">
        <f t="shared" si="1030"/>
        <v>12</v>
      </c>
      <c r="C3509" s="5">
        <f t="shared" si="1031"/>
        <v>2024</v>
      </c>
      <c r="D3509" s="5" t="s">
        <v>3252</v>
      </c>
      <c r="E3509" s="5" t="str">
        <f>VLOOKUP(F3509,'Set up'!$A$2:$C$64,2,FALSE)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up'!$A$2:$C$64,3,FALSE)</f>
        <v>Cash</v>
      </c>
      <c r="J3509" s="5">
        <f>VLOOKUP(F3509,'Set up'!$A$2:$D$64,4,FALSE)</f>
        <v>0</v>
      </c>
      <c r="K3509" s="4">
        <f t="shared" si="1032"/>
        <v>45645</v>
      </c>
      <c r="L3509" s="5">
        <f t="shared" si="1033"/>
        <v>12</v>
      </c>
      <c r="M3509" s="5">
        <f t="shared" si="1034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up'!$A$2:$E$64,5,FALSE)</f>
        <v>Trsf</v>
      </c>
    </row>
    <row r="3510" spans="1:19" ht="16.25" customHeight="1" x14ac:dyDescent="0.35">
      <c r="A3510" s="4" t="s">
        <v>3251</v>
      </c>
      <c r="B3510" s="5">
        <f t="shared" si="1030"/>
        <v>12</v>
      </c>
      <c r="C3510" s="5">
        <f t="shared" si="1031"/>
        <v>2024</v>
      </c>
      <c r="D3510" s="5" t="s">
        <v>3252</v>
      </c>
      <c r="E3510" s="5" t="str">
        <f>VLOOKUP(F3510,'Set up'!$A$2:$C$64,2,FALSE)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up'!$A$2:$C$64,3,FALSE)</f>
        <v>Cash</v>
      </c>
      <c r="J3510" s="5">
        <f>VLOOKUP(F3510,'Set up'!$A$2:$D$64,4,FALSE)</f>
        <v>0</v>
      </c>
      <c r="K3510" s="4">
        <f t="shared" si="1032"/>
        <v>45645</v>
      </c>
      <c r="L3510" s="5">
        <f t="shared" si="1033"/>
        <v>12</v>
      </c>
      <c r="M3510" s="5">
        <f t="shared" si="1034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up'!$A$2:$E$64,5,FALSE)</f>
        <v>Trsf</v>
      </c>
    </row>
    <row r="3511" spans="1:19" ht="16.25" customHeight="1" x14ac:dyDescent="0.35">
      <c r="A3511" s="4" t="s">
        <v>3251</v>
      </c>
      <c r="B3511" s="5">
        <f t="shared" si="1030"/>
        <v>12</v>
      </c>
      <c r="C3511" s="5">
        <f t="shared" si="1031"/>
        <v>2024</v>
      </c>
      <c r="D3511" s="5" t="s">
        <v>3252</v>
      </c>
      <c r="E3511" s="5" t="str">
        <f>VLOOKUP(F3511,'Set up'!$A$2:$C$64,2,FALSE)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up'!$A$2:$C$64,3,FALSE)</f>
        <v>Cash</v>
      </c>
      <c r="J3511" s="5">
        <f>VLOOKUP(F3511,'Set up'!$A$2:$D$64,4,FALSE)</f>
        <v>0</v>
      </c>
      <c r="K3511" s="4">
        <f t="shared" si="1032"/>
        <v>45645</v>
      </c>
      <c r="L3511" s="5">
        <f t="shared" si="1033"/>
        <v>12</v>
      </c>
      <c r="M3511" s="5">
        <f t="shared" si="1034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up'!$A$2:$E$64,5,FALSE)</f>
        <v>Trsf</v>
      </c>
    </row>
    <row r="3512" spans="1:19" ht="16.25" customHeight="1" x14ac:dyDescent="0.35">
      <c r="A3512" s="4" t="s">
        <v>3251</v>
      </c>
      <c r="B3512" s="5">
        <f t="shared" si="1030"/>
        <v>12</v>
      </c>
      <c r="C3512" s="5">
        <f t="shared" si="1031"/>
        <v>2024</v>
      </c>
      <c r="D3512" s="5" t="s">
        <v>3252</v>
      </c>
      <c r="E3512" s="5" t="str">
        <f>VLOOKUP(F3512,'Set up'!$A$2:$C$64,2,FALSE)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up'!$A$2:$C$64,3,FALSE)</f>
        <v>Cash</v>
      </c>
      <c r="J3512" s="5">
        <f>VLOOKUP(F3512,'Set up'!$A$2:$D$64,4,FALSE)</f>
        <v>0</v>
      </c>
      <c r="K3512" s="4">
        <f t="shared" si="1032"/>
        <v>45645</v>
      </c>
      <c r="L3512" s="5">
        <f t="shared" si="1033"/>
        <v>12</v>
      </c>
      <c r="M3512" s="5">
        <f t="shared" si="1034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up'!$A$2:$E$64,5,FALSE)</f>
        <v>Trsf</v>
      </c>
    </row>
    <row r="3513" spans="1:19" ht="16.25" customHeight="1" x14ac:dyDescent="0.35">
      <c r="A3513" s="4" t="s">
        <v>3253</v>
      </c>
      <c r="B3513" s="5">
        <f t="shared" si="1030"/>
        <v>12</v>
      </c>
      <c r="C3513" s="5">
        <f t="shared" si="1031"/>
        <v>2024</v>
      </c>
      <c r="D3513" s="5" t="s">
        <v>3254</v>
      </c>
      <c r="E3513" s="5" t="str">
        <f>VLOOKUP(F3513,'Set up'!$A$2:$C$64,2,FALSE)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up'!$A$2:$C$64,3,FALSE)</f>
        <v>Cash</v>
      </c>
      <c r="J3513" s="5">
        <f>VLOOKUP(F3513,'Set up'!$A$2:$D$64,4,FALSE)</f>
        <v>0</v>
      </c>
      <c r="K3513" s="4">
        <f t="shared" si="1032"/>
        <v>45646</v>
      </c>
      <c r="L3513" s="5">
        <f t="shared" si="1033"/>
        <v>12</v>
      </c>
      <c r="M3513" s="5">
        <f t="shared" si="1034"/>
        <v>2024</v>
      </c>
      <c r="N3513" s="12">
        <v>216</v>
      </c>
      <c r="O3513" s="6">
        <f>-N3513</f>
        <v>-216</v>
      </c>
      <c r="P3513" s="12">
        <f t="shared" ref="P3513:P3514" si="1035">SUM(N3513+O3513)</f>
        <v>0</v>
      </c>
      <c r="Q3513" s="7">
        <v>5777391.4500000002</v>
      </c>
      <c r="R3513" s="44" t="str">
        <f>VLOOKUP(F3513,'Set up'!$A$2:$E$64,5,FALSE)</f>
        <v>Cash</v>
      </c>
      <c r="S3513" s="1" t="s">
        <v>3322</v>
      </c>
    </row>
    <row r="3514" spans="1:19" ht="16.25" customHeight="1" x14ac:dyDescent="0.35">
      <c r="A3514" s="4" t="s">
        <v>3253</v>
      </c>
      <c r="B3514" s="5">
        <f t="shared" si="1030"/>
        <v>12</v>
      </c>
      <c r="C3514" s="5">
        <f t="shared" si="1031"/>
        <v>2024</v>
      </c>
      <c r="D3514" s="5" t="s">
        <v>3254</v>
      </c>
      <c r="E3514" s="5" t="str">
        <f>VLOOKUP(F3514,'Set up'!$A$2:$C$64,2,FALSE)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up'!$A$2:$C$64,3,FALSE)</f>
        <v>Cash</v>
      </c>
      <c r="J3514" s="5">
        <f>VLOOKUP(F3514,'Set up'!$A$2:$D$64,4,FALSE)</f>
        <v>0</v>
      </c>
      <c r="K3514" s="4">
        <f t="shared" si="1032"/>
        <v>45646</v>
      </c>
      <c r="L3514" s="5">
        <f t="shared" si="1033"/>
        <v>12</v>
      </c>
      <c r="M3514" s="5">
        <f t="shared" si="1034"/>
        <v>2024</v>
      </c>
      <c r="N3514" s="12">
        <v>890</v>
      </c>
      <c r="O3514" s="6">
        <f>-N3514</f>
        <v>-890</v>
      </c>
      <c r="P3514" s="12">
        <f t="shared" si="1035"/>
        <v>0</v>
      </c>
      <c r="Q3514" s="7">
        <v>5778281.4500000002</v>
      </c>
      <c r="R3514" s="44" t="str">
        <f>VLOOKUP(F3514,'Set up'!$A$2:$E$64,5,FALSE)</f>
        <v>Cash</v>
      </c>
      <c r="S3514" s="1" t="s">
        <v>3322</v>
      </c>
    </row>
    <row r="3515" spans="1:19" ht="16.25" customHeight="1" x14ac:dyDescent="0.35">
      <c r="A3515" s="4" t="s">
        <v>3256</v>
      </c>
      <c r="B3515" s="5">
        <f t="shared" si="1030"/>
        <v>12</v>
      </c>
      <c r="C3515" s="5">
        <f t="shared" si="1031"/>
        <v>2024</v>
      </c>
      <c r="D3515" s="5" t="s">
        <v>3257</v>
      </c>
      <c r="E3515" s="5" t="str">
        <f>VLOOKUP(F3515,'Set up'!$A$2:$C$64,2,FALSE)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up'!$A$2:$C$64,3,FALSE)</f>
        <v>30</v>
      </c>
      <c r="J3515" s="5">
        <f>VLOOKUP(F3515,'Set up'!$A$2:$D$64,4,FALSE)</f>
        <v>30</v>
      </c>
      <c r="K3515" s="4">
        <f t="shared" si="1032"/>
        <v>45677</v>
      </c>
      <c r="L3515" s="5">
        <f t="shared" si="1033"/>
        <v>1</v>
      </c>
      <c r="M3515" s="5">
        <f t="shared" si="1034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up'!$A$2:$E$64,5,FALSE)</f>
        <v>Chq</v>
      </c>
    </row>
    <row r="3516" spans="1:19" ht="16.25" customHeight="1" x14ac:dyDescent="0.35">
      <c r="A3516" s="4" t="s">
        <v>3256</v>
      </c>
      <c r="B3516" s="5">
        <f t="shared" si="1030"/>
        <v>12</v>
      </c>
      <c r="C3516" s="5">
        <f t="shared" si="1031"/>
        <v>2024</v>
      </c>
      <c r="D3516" s="5" t="s">
        <v>3257</v>
      </c>
      <c r="E3516" s="5" t="str">
        <f>VLOOKUP(F3516,'Set up'!$A$2:$C$64,2,FALSE)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up'!$A$2:$C$64,3,FALSE)</f>
        <v>30</v>
      </c>
      <c r="J3516" s="5">
        <f>VLOOKUP(F3516,'Set up'!$A$2:$D$64,4,FALSE)</f>
        <v>30</v>
      </c>
      <c r="K3516" s="4">
        <f t="shared" si="1032"/>
        <v>45677</v>
      </c>
      <c r="L3516" s="5">
        <f t="shared" si="1033"/>
        <v>1</v>
      </c>
      <c r="M3516" s="5">
        <f t="shared" si="1034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up'!$A$2:$E$64,5,FALSE)</f>
        <v>Chq</v>
      </c>
    </row>
    <row r="3517" spans="1:19" ht="16.25" customHeight="1" x14ac:dyDescent="0.35">
      <c r="A3517" s="4" t="s">
        <v>3256</v>
      </c>
      <c r="B3517" s="5">
        <f t="shared" si="1030"/>
        <v>12</v>
      </c>
      <c r="C3517" s="5">
        <f t="shared" si="1031"/>
        <v>2024</v>
      </c>
      <c r="D3517" s="5" t="s">
        <v>3257</v>
      </c>
      <c r="E3517" s="5" t="str">
        <f>VLOOKUP(F3517,'Set up'!$A$2:$C$64,2,FALSE)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up'!$A$2:$C$64,3,FALSE)</f>
        <v>30</v>
      </c>
      <c r="J3517" s="5">
        <f>VLOOKUP(F3517,'Set up'!$A$2:$D$64,4,FALSE)</f>
        <v>30</v>
      </c>
      <c r="K3517" s="4">
        <f t="shared" si="1032"/>
        <v>45677</v>
      </c>
      <c r="L3517" s="5">
        <f t="shared" si="1033"/>
        <v>1</v>
      </c>
      <c r="M3517" s="5">
        <f t="shared" si="1034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up'!$A$2:$E$64,5,FALSE)</f>
        <v>Chq</v>
      </c>
    </row>
    <row r="3518" spans="1:19" ht="16.25" customHeight="1" x14ac:dyDescent="0.35">
      <c r="A3518" s="4" t="s">
        <v>3256</v>
      </c>
      <c r="B3518" s="5">
        <f t="shared" si="1030"/>
        <v>12</v>
      </c>
      <c r="C3518" s="5">
        <f t="shared" si="1031"/>
        <v>2024</v>
      </c>
      <c r="D3518" s="5" t="s">
        <v>3257</v>
      </c>
      <c r="E3518" s="5" t="str">
        <f>VLOOKUP(F3518,'Set up'!$A$2:$C$64,2,FALSE)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up'!$A$2:$C$64,3,FALSE)</f>
        <v>30</v>
      </c>
      <c r="J3518" s="5">
        <f>VLOOKUP(F3518,'Set up'!$A$2:$D$64,4,FALSE)</f>
        <v>30</v>
      </c>
      <c r="K3518" s="4">
        <f t="shared" si="1032"/>
        <v>45677</v>
      </c>
      <c r="L3518" s="5">
        <f t="shared" si="1033"/>
        <v>1</v>
      </c>
      <c r="M3518" s="5">
        <f t="shared" si="1034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up'!$A$2:$E$64,5,FALSE)</f>
        <v>Chq</v>
      </c>
    </row>
    <row r="3519" spans="1:19" ht="16.25" customHeight="1" x14ac:dyDescent="0.35">
      <c r="A3519" s="4" t="s">
        <v>3256</v>
      </c>
      <c r="B3519" s="5">
        <f t="shared" si="1030"/>
        <v>12</v>
      </c>
      <c r="C3519" s="5">
        <f t="shared" si="1031"/>
        <v>2024</v>
      </c>
      <c r="D3519" s="5" t="s">
        <v>3257</v>
      </c>
      <c r="E3519" s="5" t="str">
        <f>VLOOKUP(F3519,'Set up'!$A$2:$C$64,2,FALSE)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up'!$A$2:$C$64,3,FALSE)</f>
        <v>30</v>
      </c>
      <c r="J3519" s="5">
        <f>VLOOKUP(F3519,'Set up'!$A$2:$D$64,4,FALSE)</f>
        <v>30</v>
      </c>
      <c r="K3519" s="4">
        <f t="shared" si="1032"/>
        <v>45677</v>
      </c>
      <c r="L3519" s="5">
        <f t="shared" si="1033"/>
        <v>1</v>
      </c>
      <c r="M3519" s="5">
        <f t="shared" si="1034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up'!$A$2:$E$64,5,FALSE)</f>
        <v>Chq</v>
      </c>
    </row>
    <row r="3520" spans="1:19" ht="16.25" customHeight="1" x14ac:dyDescent="0.35">
      <c r="A3520" s="4" t="s">
        <v>3256</v>
      </c>
      <c r="B3520" s="5">
        <f t="shared" si="1030"/>
        <v>12</v>
      </c>
      <c r="C3520" s="5">
        <f t="shared" si="1031"/>
        <v>2024</v>
      </c>
      <c r="D3520" s="5" t="s">
        <v>3257</v>
      </c>
      <c r="E3520" s="5" t="str">
        <f>VLOOKUP(F3520,'Set up'!$A$2:$C$64,2,FALSE)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up'!$A$2:$C$64,3,FALSE)</f>
        <v>30</v>
      </c>
      <c r="J3520" s="5">
        <f>VLOOKUP(F3520,'Set up'!$A$2:$D$64,4,FALSE)</f>
        <v>30</v>
      </c>
      <c r="K3520" s="4">
        <f t="shared" si="1032"/>
        <v>45677</v>
      </c>
      <c r="L3520" s="5">
        <f t="shared" si="1033"/>
        <v>1</v>
      </c>
      <c r="M3520" s="5">
        <f t="shared" si="1034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up'!$A$2:$E$64,5,FALSE)</f>
        <v>Chq</v>
      </c>
    </row>
    <row r="3521" spans="1:19" ht="16.25" customHeight="1" x14ac:dyDescent="0.35">
      <c r="A3521" s="4" t="s">
        <v>3256</v>
      </c>
      <c r="B3521" s="5">
        <f t="shared" si="1030"/>
        <v>12</v>
      </c>
      <c r="C3521" s="5">
        <f t="shared" si="1031"/>
        <v>2024</v>
      </c>
      <c r="D3521" s="5" t="s">
        <v>3257</v>
      </c>
      <c r="E3521" s="5" t="str">
        <f>VLOOKUP(F3521,'Set up'!$A$2:$C$64,2,FALSE)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up'!$A$2:$C$64,3,FALSE)</f>
        <v>30</v>
      </c>
      <c r="J3521" s="5">
        <f>VLOOKUP(F3521,'Set up'!$A$2:$D$64,4,FALSE)</f>
        <v>30</v>
      </c>
      <c r="K3521" s="4">
        <f t="shared" si="1032"/>
        <v>45677</v>
      </c>
      <c r="L3521" s="5">
        <f t="shared" si="1033"/>
        <v>1</v>
      </c>
      <c r="M3521" s="5">
        <f t="shared" si="1034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up'!$A$2:$E$64,5,FALSE)</f>
        <v>Chq</v>
      </c>
    </row>
    <row r="3522" spans="1:19" ht="16.25" customHeight="1" x14ac:dyDescent="0.35">
      <c r="A3522" s="4" t="s">
        <v>3256</v>
      </c>
      <c r="B3522" s="5">
        <f t="shared" si="1030"/>
        <v>12</v>
      </c>
      <c r="C3522" s="5">
        <f t="shared" si="1031"/>
        <v>2024</v>
      </c>
      <c r="D3522" s="5" t="s">
        <v>3257</v>
      </c>
      <c r="E3522" s="5" t="str">
        <f>VLOOKUP(F3522,'Set up'!$A$2:$C$64,2,FALSE)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up'!$A$2:$C$64,3,FALSE)</f>
        <v>30</v>
      </c>
      <c r="J3522" s="5">
        <f>VLOOKUP(F3522,'Set up'!$A$2:$D$64,4,FALSE)</f>
        <v>30</v>
      </c>
      <c r="K3522" s="4">
        <f t="shared" si="1032"/>
        <v>45677</v>
      </c>
      <c r="L3522" s="5">
        <f t="shared" si="1033"/>
        <v>1</v>
      </c>
      <c r="M3522" s="5">
        <f t="shared" si="1034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up'!$A$2:$E$64,5,FALSE)</f>
        <v>Chq</v>
      </c>
    </row>
    <row r="3523" spans="1:19" ht="16.25" customHeight="1" x14ac:dyDescent="0.35">
      <c r="A3523" s="4" t="s">
        <v>3259</v>
      </c>
      <c r="B3523" s="5">
        <f t="shared" si="1030"/>
        <v>12</v>
      </c>
      <c r="C3523" s="5">
        <f t="shared" si="1031"/>
        <v>2024</v>
      </c>
      <c r="D3523" s="5" t="s">
        <v>3260</v>
      </c>
      <c r="E3523" s="5" t="str">
        <f>VLOOKUP(F3523,'Set up'!$A$2:$C$64,2,FALSE)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up'!$A$2:$C$64,3,FALSE)</f>
        <v>Cash</v>
      </c>
      <c r="J3523" s="5">
        <f>VLOOKUP(F3523,'Set up'!$A$2:$D$64,4,FALSE)</f>
        <v>0</v>
      </c>
      <c r="K3523" s="4">
        <f t="shared" si="1032"/>
        <v>45649</v>
      </c>
      <c r="L3523" s="5">
        <f t="shared" si="1033"/>
        <v>12</v>
      </c>
      <c r="M3523" s="5">
        <f t="shared" si="1034"/>
        <v>2024</v>
      </c>
      <c r="N3523" s="12">
        <v>1755</v>
      </c>
      <c r="O3523" s="6">
        <f t="shared" ref="O3523:O3526" si="1036">-N3523</f>
        <v>-1755</v>
      </c>
      <c r="P3523" s="12">
        <f t="shared" ref="P3523:P3532" si="1037">SUM(N3523+O3523)</f>
        <v>0</v>
      </c>
      <c r="Q3523" s="7">
        <v>5789431.9500000002</v>
      </c>
      <c r="R3523" s="44" t="str">
        <f>VLOOKUP(F3523,'Set up'!$A$2:$E$64,5,FALSE)</f>
        <v>Cash</v>
      </c>
      <c r="S3523" s="1" t="s">
        <v>3318</v>
      </c>
    </row>
    <row r="3524" spans="1:19" ht="16.25" customHeight="1" x14ac:dyDescent="0.35">
      <c r="A3524" s="4" t="s">
        <v>3259</v>
      </c>
      <c r="B3524" s="5">
        <f t="shared" si="1030"/>
        <v>12</v>
      </c>
      <c r="C3524" s="5">
        <f t="shared" si="1031"/>
        <v>2024</v>
      </c>
      <c r="D3524" s="5" t="s">
        <v>3260</v>
      </c>
      <c r="E3524" s="5" t="str">
        <f>VLOOKUP(F3524,'Set up'!$A$2:$C$64,2,FALSE)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up'!$A$2:$C$64,3,FALSE)</f>
        <v>Cash</v>
      </c>
      <c r="J3524" s="5">
        <f>VLOOKUP(F3524,'Set up'!$A$2:$D$64,4,FALSE)</f>
        <v>0</v>
      </c>
      <c r="K3524" s="4">
        <f t="shared" si="1032"/>
        <v>45649</v>
      </c>
      <c r="L3524" s="5">
        <f t="shared" si="1033"/>
        <v>12</v>
      </c>
      <c r="M3524" s="5">
        <f t="shared" si="1034"/>
        <v>2024</v>
      </c>
      <c r="N3524" s="12">
        <v>832.5</v>
      </c>
      <c r="O3524" s="6">
        <f t="shared" si="1036"/>
        <v>-832.5</v>
      </c>
      <c r="P3524" s="12">
        <f t="shared" si="1037"/>
        <v>0</v>
      </c>
      <c r="Q3524" s="7">
        <v>5790264.4500000002</v>
      </c>
      <c r="R3524" s="44" t="str">
        <f>VLOOKUP(F3524,'Set up'!$A$2:$E$64,5,FALSE)</f>
        <v>Cash</v>
      </c>
      <c r="S3524" s="1" t="s">
        <v>3318</v>
      </c>
    </row>
    <row r="3525" spans="1:19" ht="16.25" customHeight="1" x14ac:dyDescent="0.35">
      <c r="A3525" s="4" t="s">
        <v>3259</v>
      </c>
      <c r="B3525" s="5">
        <f t="shared" si="1030"/>
        <v>12</v>
      </c>
      <c r="C3525" s="5">
        <f t="shared" si="1031"/>
        <v>2024</v>
      </c>
      <c r="D3525" s="5" t="s">
        <v>3260</v>
      </c>
      <c r="E3525" s="5" t="str">
        <f>VLOOKUP(F3525,'Set up'!$A$2:$C$64,2,FALSE)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up'!$A$2:$C$64,3,FALSE)</f>
        <v>Cash</v>
      </c>
      <c r="J3525" s="5">
        <f>VLOOKUP(F3525,'Set up'!$A$2:$D$64,4,FALSE)</f>
        <v>0</v>
      </c>
      <c r="K3525" s="4">
        <f t="shared" si="1032"/>
        <v>45649</v>
      </c>
      <c r="L3525" s="5">
        <f t="shared" si="1033"/>
        <v>12</v>
      </c>
      <c r="M3525" s="5">
        <f t="shared" si="1034"/>
        <v>2024</v>
      </c>
      <c r="N3525" s="12">
        <v>95</v>
      </c>
      <c r="O3525" s="6">
        <f t="shared" si="1036"/>
        <v>-95</v>
      </c>
      <c r="P3525" s="12">
        <f t="shared" si="1037"/>
        <v>0</v>
      </c>
      <c r="Q3525" s="7">
        <v>5790359.4500000002</v>
      </c>
      <c r="R3525" s="44" t="str">
        <f>VLOOKUP(F3525,'Set up'!$A$2:$E$64,5,FALSE)</f>
        <v>Cash</v>
      </c>
      <c r="S3525" s="1" t="s">
        <v>3318</v>
      </c>
    </row>
    <row r="3526" spans="1:19" ht="16.25" customHeight="1" x14ac:dyDescent="0.35">
      <c r="A3526" s="4" t="s">
        <v>3259</v>
      </c>
      <c r="B3526" s="5">
        <f t="shared" si="1030"/>
        <v>12</v>
      </c>
      <c r="C3526" s="5">
        <f t="shared" si="1031"/>
        <v>2024</v>
      </c>
      <c r="D3526" s="5" t="s">
        <v>3260</v>
      </c>
      <c r="E3526" s="5" t="str">
        <f>VLOOKUP(F3526,'Set up'!$A$2:$C$64,2,FALSE)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up'!$A$2:$C$64,3,FALSE)</f>
        <v>Cash</v>
      </c>
      <c r="J3526" s="5">
        <f>VLOOKUP(F3526,'Set up'!$A$2:$D$64,4,FALSE)</f>
        <v>0</v>
      </c>
      <c r="K3526" s="4">
        <f t="shared" si="1032"/>
        <v>45649</v>
      </c>
      <c r="L3526" s="5">
        <f t="shared" si="1033"/>
        <v>12</v>
      </c>
      <c r="M3526" s="5">
        <f t="shared" si="1034"/>
        <v>2024</v>
      </c>
      <c r="N3526" s="12">
        <v>155</v>
      </c>
      <c r="O3526" s="6">
        <f t="shared" si="1036"/>
        <v>-155</v>
      </c>
      <c r="P3526" s="12">
        <f t="shared" si="1037"/>
        <v>0</v>
      </c>
      <c r="Q3526" s="7">
        <v>5790514.4500000002</v>
      </c>
      <c r="R3526" s="44" t="str">
        <f>VLOOKUP(F3526,'Set up'!$A$2:$E$64,5,FALSE)</f>
        <v>Cash</v>
      </c>
      <c r="S3526" s="1" t="s">
        <v>3318</v>
      </c>
    </row>
    <row r="3527" spans="1:19" ht="16.25" customHeight="1" x14ac:dyDescent="0.35">
      <c r="A3527" s="4" t="s">
        <v>3262</v>
      </c>
      <c r="B3527" s="5">
        <f t="shared" si="1030"/>
        <v>12</v>
      </c>
      <c r="C3527" s="5">
        <f t="shared" si="1031"/>
        <v>2024</v>
      </c>
      <c r="D3527" s="5" t="s">
        <v>3263</v>
      </c>
      <c r="E3527" s="5" t="str">
        <f>VLOOKUP(F3527,'Set up'!$A$2:$C$64,2,FALSE)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up'!$A$2:$C$64,3,FALSE)</f>
        <v>Cash</v>
      </c>
      <c r="J3527" s="5">
        <f>VLOOKUP(F3527,'Set up'!$A$2:$D$64,4,FALSE)</f>
        <v>0</v>
      </c>
      <c r="K3527" s="4">
        <f t="shared" si="1032"/>
        <v>45650</v>
      </c>
      <c r="L3527" s="5">
        <f t="shared" si="1033"/>
        <v>12</v>
      </c>
      <c r="M3527" s="5">
        <f t="shared" si="1034"/>
        <v>2024</v>
      </c>
      <c r="N3527" s="12">
        <v>312.5</v>
      </c>
      <c r="O3527" s="12"/>
      <c r="P3527" s="12">
        <f t="shared" si="1037"/>
        <v>312.5</v>
      </c>
      <c r="Q3527" s="7">
        <v>5790826.9500000002</v>
      </c>
      <c r="R3527" s="44" t="str">
        <f>VLOOKUP(F3527,'Set up'!$A$2:$E$64,5,FALSE)</f>
        <v>Trsf</v>
      </c>
    </row>
    <row r="3528" spans="1:19" ht="16.25" customHeight="1" x14ac:dyDescent="0.35">
      <c r="A3528" s="4" t="s">
        <v>3262</v>
      </c>
      <c r="B3528" s="5">
        <f t="shared" si="1030"/>
        <v>12</v>
      </c>
      <c r="C3528" s="5">
        <f t="shared" si="1031"/>
        <v>2024</v>
      </c>
      <c r="D3528" s="5" t="s">
        <v>3264</v>
      </c>
      <c r="E3528" s="5" t="str">
        <f>VLOOKUP(F3528,'Set up'!$A$2:$C$64,2,FALSE)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up'!$A$2:$C$64,3,FALSE)</f>
        <v>Cash</v>
      </c>
      <c r="J3528" s="5">
        <f>VLOOKUP(F3528,'Set up'!$A$2:$D$64,4,FALSE)</f>
        <v>0</v>
      </c>
      <c r="K3528" s="4">
        <f t="shared" si="1032"/>
        <v>45650</v>
      </c>
      <c r="L3528" s="5">
        <f t="shared" si="1033"/>
        <v>12</v>
      </c>
      <c r="M3528" s="5">
        <f t="shared" si="1034"/>
        <v>2024</v>
      </c>
      <c r="N3528" s="12">
        <v>8100</v>
      </c>
      <c r="O3528" s="12"/>
      <c r="P3528" s="12">
        <f t="shared" si="1037"/>
        <v>8100</v>
      </c>
      <c r="Q3528" s="7">
        <v>5798926.9500000002</v>
      </c>
      <c r="R3528" s="44" t="str">
        <f>VLOOKUP(F3528,'Set up'!$A$2:$E$64,5,FALSE)</f>
        <v>Trsf</v>
      </c>
    </row>
    <row r="3529" spans="1:19" ht="16.25" customHeight="1" x14ac:dyDescent="0.35">
      <c r="A3529" s="4" t="s">
        <v>3262</v>
      </c>
      <c r="B3529" s="5">
        <f t="shared" si="1030"/>
        <v>12</v>
      </c>
      <c r="C3529" s="5">
        <f t="shared" si="1031"/>
        <v>2024</v>
      </c>
      <c r="D3529" s="5" t="s">
        <v>3264</v>
      </c>
      <c r="E3529" s="5" t="str">
        <f>VLOOKUP(F3529,'Set up'!$A$2:$C$64,2,FALSE)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up'!$A$2:$C$64,3,FALSE)</f>
        <v>Cash</v>
      </c>
      <c r="J3529" s="5">
        <f>VLOOKUP(F3529,'Set up'!$A$2:$D$64,4,FALSE)</f>
        <v>0</v>
      </c>
      <c r="K3529" s="4">
        <f t="shared" si="1032"/>
        <v>45650</v>
      </c>
      <c r="L3529" s="5">
        <f t="shared" si="1033"/>
        <v>12</v>
      </c>
      <c r="M3529" s="5">
        <f t="shared" si="1034"/>
        <v>2024</v>
      </c>
      <c r="N3529" s="12">
        <v>2610</v>
      </c>
      <c r="O3529" s="12"/>
      <c r="P3529" s="12">
        <f t="shared" si="1037"/>
        <v>2610</v>
      </c>
      <c r="Q3529" s="7">
        <v>5801536.9500000002</v>
      </c>
      <c r="R3529" s="44" t="str">
        <f>VLOOKUP(F3529,'Set up'!$A$2:$E$64,5,FALSE)</f>
        <v>Trsf</v>
      </c>
    </row>
    <row r="3530" spans="1:19" ht="16.25" customHeight="1" x14ac:dyDescent="0.35">
      <c r="A3530" s="4" t="s">
        <v>3262</v>
      </c>
      <c r="B3530" s="5">
        <f t="shared" si="1030"/>
        <v>12</v>
      </c>
      <c r="C3530" s="5">
        <f t="shared" si="1031"/>
        <v>2024</v>
      </c>
      <c r="D3530" s="5" t="s">
        <v>3264</v>
      </c>
      <c r="E3530" s="5" t="str">
        <f>VLOOKUP(F3530,'Set up'!$A$2:$C$64,2,FALSE)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up'!$A$2:$C$64,3,FALSE)</f>
        <v>Cash</v>
      </c>
      <c r="J3530" s="5">
        <f>VLOOKUP(F3530,'Set up'!$A$2:$D$64,4,FALSE)</f>
        <v>0</v>
      </c>
      <c r="K3530" s="4">
        <f t="shared" si="1032"/>
        <v>45650</v>
      </c>
      <c r="L3530" s="5">
        <f t="shared" si="1033"/>
        <v>12</v>
      </c>
      <c r="M3530" s="5">
        <f t="shared" si="1034"/>
        <v>2024</v>
      </c>
      <c r="N3530" s="12">
        <v>1669.5</v>
      </c>
      <c r="O3530" s="12"/>
      <c r="P3530" s="12">
        <f t="shared" si="1037"/>
        <v>1669.5</v>
      </c>
      <c r="Q3530" s="7">
        <v>5803206.4500000002</v>
      </c>
      <c r="R3530" s="44" t="str">
        <f>VLOOKUP(F3530,'Set up'!$A$2:$E$64,5,FALSE)</f>
        <v>Trsf</v>
      </c>
    </row>
    <row r="3531" spans="1:19" ht="16.25" customHeight="1" x14ac:dyDescent="0.35">
      <c r="A3531" s="4" t="s">
        <v>3262</v>
      </c>
      <c r="B3531" s="5">
        <f t="shared" si="1030"/>
        <v>12</v>
      </c>
      <c r="C3531" s="5">
        <f t="shared" si="1031"/>
        <v>2024</v>
      </c>
      <c r="D3531" s="5" t="s">
        <v>3264</v>
      </c>
      <c r="E3531" s="5" t="str">
        <f>VLOOKUP(F3531,'Set up'!$A$2:$C$64,2,FALSE)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up'!$A$2:$C$64,3,FALSE)</f>
        <v>Cash</v>
      </c>
      <c r="J3531" s="5">
        <f>VLOOKUP(F3531,'Set up'!$A$2:$D$64,4,FALSE)</f>
        <v>0</v>
      </c>
      <c r="K3531" s="4">
        <f t="shared" si="1032"/>
        <v>45650</v>
      </c>
      <c r="L3531" s="5">
        <f t="shared" si="1033"/>
        <v>12</v>
      </c>
      <c r="M3531" s="5">
        <f t="shared" si="1034"/>
        <v>2024</v>
      </c>
      <c r="N3531" s="12">
        <v>460</v>
      </c>
      <c r="O3531" s="12"/>
      <c r="P3531" s="12">
        <f t="shared" si="1037"/>
        <v>460</v>
      </c>
      <c r="Q3531" s="7">
        <v>5803666.4500000002</v>
      </c>
      <c r="R3531" s="44" t="str">
        <f>VLOOKUP(F3531,'Set up'!$A$2:$E$64,5,FALSE)</f>
        <v>Trsf</v>
      </c>
    </row>
    <row r="3532" spans="1:19" ht="16.25" customHeight="1" x14ac:dyDescent="0.35">
      <c r="A3532" s="4" t="s">
        <v>3262</v>
      </c>
      <c r="B3532" s="5">
        <f t="shared" si="1030"/>
        <v>12</v>
      </c>
      <c r="C3532" s="5">
        <f t="shared" si="1031"/>
        <v>2024</v>
      </c>
      <c r="D3532" s="5" t="s">
        <v>3264</v>
      </c>
      <c r="E3532" s="5" t="str">
        <f>VLOOKUP(F3532,'Set up'!$A$2:$C$64,2,FALSE)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up'!$A$2:$C$64,3,FALSE)</f>
        <v>Cash</v>
      </c>
      <c r="J3532" s="5">
        <f>VLOOKUP(F3532,'Set up'!$A$2:$D$64,4,FALSE)</f>
        <v>0</v>
      </c>
      <c r="K3532" s="4">
        <f t="shared" si="1032"/>
        <v>45650</v>
      </c>
      <c r="L3532" s="5">
        <f t="shared" si="1033"/>
        <v>12</v>
      </c>
      <c r="M3532" s="5">
        <f t="shared" si="1034"/>
        <v>2024</v>
      </c>
      <c r="N3532" s="12">
        <v>975</v>
      </c>
      <c r="O3532" s="12"/>
      <c r="P3532" s="12">
        <f t="shared" si="1037"/>
        <v>975</v>
      </c>
      <c r="Q3532" s="7">
        <v>5804641.4500000002</v>
      </c>
      <c r="R3532" s="44" t="str">
        <f>VLOOKUP(F3532,'Set up'!$A$2:$E$64,5,FALSE)</f>
        <v>Trsf</v>
      </c>
    </row>
    <row r="3533" spans="1:19" ht="16.25" customHeight="1" x14ac:dyDescent="0.35">
      <c r="A3533" s="4" t="s">
        <v>3262</v>
      </c>
      <c r="B3533" s="5">
        <f t="shared" si="1030"/>
        <v>12</v>
      </c>
      <c r="C3533" s="5">
        <f t="shared" si="1031"/>
        <v>2024</v>
      </c>
      <c r="D3533" s="5" t="s">
        <v>3265</v>
      </c>
      <c r="E3533" s="5" t="str">
        <f>VLOOKUP(F3533,'Set up'!$A$2:$C$64,2,FALSE)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up'!$A$2:$C$64,3,FALSE)</f>
        <v>Cash</v>
      </c>
      <c r="J3533" s="5">
        <f>VLOOKUP(F3533,'Set up'!$A$2:$D$64,4,FALSE)</f>
        <v>0</v>
      </c>
      <c r="K3533" s="4">
        <f t="shared" si="1032"/>
        <v>45650</v>
      </c>
      <c r="L3533" s="5">
        <f t="shared" si="1033"/>
        <v>12</v>
      </c>
      <c r="M3533" s="5">
        <f t="shared" si="1034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up'!$A$2:$E$64,5,FALSE)</f>
        <v>Cash</v>
      </c>
    </row>
    <row r="3534" spans="1:19" ht="16.25" customHeight="1" x14ac:dyDescent="0.35">
      <c r="A3534" s="4" t="s">
        <v>3262</v>
      </c>
      <c r="B3534" s="5">
        <f t="shared" si="1030"/>
        <v>12</v>
      </c>
      <c r="C3534" s="5">
        <f t="shared" si="1031"/>
        <v>2024</v>
      </c>
      <c r="D3534" s="5" t="s">
        <v>3267</v>
      </c>
      <c r="E3534" s="5" t="str">
        <f>VLOOKUP(F3534,'Set up'!$A$2:$C$64,2,FALSE)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up'!$A$2:$C$64,3,FALSE)</f>
        <v>Cash</v>
      </c>
      <c r="J3534" s="5">
        <f>VLOOKUP(F3534,'Set up'!$A$2:$D$64,4,FALSE)</f>
        <v>0</v>
      </c>
      <c r="K3534" s="4">
        <f t="shared" si="1032"/>
        <v>45650</v>
      </c>
      <c r="L3534" s="5">
        <f t="shared" si="1033"/>
        <v>12</v>
      </c>
      <c r="M3534" s="5">
        <f t="shared" si="1034"/>
        <v>2024</v>
      </c>
      <c r="N3534" s="12">
        <v>2775</v>
      </c>
      <c r="O3534" s="6">
        <f t="shared" ref="O3534:O3542" si="1038">-N3534</f>
        <v>-2775</v>
      </c>
      <c r="P3534" s="12">
        <f t="shared" ref="P3534:P3538" si="1039">SUM(N3534+O3534)</f>
        <v>0</v>
      </c>
      <c r="Q3534" s="7">
        <v>5807456.4500000002</v>
      </c>
      <c r="R3534" s="44" t="str">
        <f>VLOOKUP(F3534,'Set up'!$A$2:$E$64,5,FALSE)</f>
        <v>Cash</v>
      </c>
      <c r="S3534" s="1" t="s">
        <v>3325</v>
      </c>
    </row>
    <row r="3535" spans="1:19" ht="16.25" customHeight="1" x14ac:dyDescent="0.35">
      <c r="A3535" s="4" t="s">
        <v>3262</v>
      </c>
      <c r="B3535" s="5">
        <f t="shared" si="1030"/>
        <v>12</v>
      </c>
      <c r="C3535" s="5">
        <f t="shared" si="1031"/>
        <v>2024</v>
      </c>
      <c r="D3535" s="5" t="s">
        <v>3267</v>
      </c>
      <c r="E3535" s="5" t="str">
        <f>VLOOKUP(F3535,'Set up'!$A$2:$C$64,2,FALSE)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up'!$A$2:$C$64,3,FALSE)</f>
        <v>Cash</v>
      </c>
      <c r="J3535" s="5">
        <f>VLOOKUP(F3535,'Set up'!$A$2:$D$64,4,FALSE)</f>
        <v>0</v>
      </c>
      <c r="K3535" s="4">
        <f t="shared" si="1032"/>
        <v>45650</v>
      </c>
      <c r="L3535" s="5">
        <f t="shared" si="1033"/>
        <v>12</v>
      </c>
      <c r="M3535" s="5">
        <f t="shared" si="1034"/>
        <v>2024</v>
      </c>
      <c r="N3535" s="12">
        <v>115</v>
      </c>
      <c r="O3535" s="6">
        <f t="shared" si="1038"/>
        <v>-115</v>
      </c>
      <c r="P3535" s="12">
        <f t="shared" si="1039"/>
        <v>0</v>
      </c>
      <c r="Q3535" s="7">
        <v>5807571.4500000002</v>
      </c>
      <c r="R3535" s="44" t="str">
        <f>VLOOKUP(F3535,'Set up'!$A$2:$E$64,5,FALSE)</f>
        <v>Cash</v>
      </c>
      <c r="S3535" s="1" t="s">
        <v>3325</v>
      </c>
    </row>
    <row r="3536" spans="1:19" ht="16.25" customHeight="1" x14ac:dyDescent="0.35">
      <c r="A3536" s="4" t="s">
        <v>3262</v>
      </c>
      <c r="B3536" s="5">
        <f t="shared" si="1030"/>
        <v>12</v>
      </c>
      <c r="C3536" s="5">
        <f t="shared" si="1031"/>
        <v>2024</v>
      </c>
      <c r="D3536" s="5" t="s">
        <v>3267</v>
      </c>
      <c r="E3536" s="5" t="str">
        <f>VLOOKUP(F3536,'Set up'!$A$2:$C$64,2,FALSE)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up'!$A$2:$C$64,3,FALSE)</f>
        <v>Cash</v>
      </c>
      <c r="J3536" s="5">
        <f>VLOOKUP(F3536,'Set up'!$A$2:$D$64,4,FALSE)</f>
        <v>0</v>
      </c>
      <c r="K3536" s="4">
        <f t="shared" si="1032"/>
        <v>45650</v>
      </c>
      <c r="L3536" s="5">
        <f t="shared" si="1033"/>
        <v>12</v>
      </c>
      <c r="M3536" s="5">
        <f t="shared" si="1034"/>
        <v>2024</v>
      </c>
      <c r="N3536" s="12">
        <v>320</v>
      </c>
      <c r="O3536" s="6">
        <f t="shared" si="1038"/>
        <v>-320</v>
      </c>
      <c r="P3536" s="12">
        <f t="shared" si="1039"/>
        <v>0</v>
      </c>
      <c r="Q3536" s="7">
        <v>5807891.4500000002</v>
      </c>
      <c r="R3536" s="44" t="str">
        <f>VLOOKUP(F3536,'Set up'!$A$2:$E$64,5,FALSE)</f>
        <v>Cash</v>
      </c>
      <c r="S3536" s="1" t="s">
        <v>3325</v>
      </c>
    </row>
    <row r="3537" spans="1:21" ht="16.25" customHeight="1" x14ac:dyDescent="0.35">
      <c r="A3537" s="4" t="s">
        <v>3262</v>
      </c>
      <c r="B3537" s="5">
        <f t="shared" si="1030"/>
        <v>12</v>
      </c>
      <c r="C3537" s="5">
        <f t="shared" si="1031"/>
        <v>2024</v>
      </c>
      <c r="D3537" s="5" t="s">
        <v>3267</v>
      </c>
      <c r="E3537" s="5" t="str">
        <f>VLOOKUP(F3537,'Set up'!$A$2:$C$64,2,FALSE)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up'!$A$2:$C$64,3,FALSE)</f>
        <v>Cash</v>
      </c>
      <c r="J3537" s="5">
        <f>VLOOKUP(F3537,'Set up'!$A$2:$D$64,4,FALSE)</f>
        <v>0</v>
      </c>
      <c r="K3537" s="4">
        <f t="shared" si="1032"/>
        <v>45650</v>
      </c>
      <c r="L3537" s="5">
        <f t="shared" si="1033"/>
        <v>12</v>
      </c>
      <c r="M3537" s="5">
        <f t="shared" si="1034"/>
        <v>2024</v>
      </c>
      <c r="N3537" s="12">
        <v>65</v>
      </c>
      <c r="O3537" s="6">
        <f t="shared" si="1038"/>
        <v>-65</v>
      </c>
      <c r="P3537" s="12">
        <f t="shared" si="1039"/>
        <v>0</v>
      </c>
      <c r="Q3537" s="7">
        <v>5807956.4500000002</v>
      </c>
      <c r="R3537" s="44" t="str">
        <f>VLOOKUP(F3537,'Set up'!$A$2:$E$64,5,FALSE)</f>
        <v>Cash</v>
      </c>
      <c r="S3537" s="1" t="s">
        <v>3325</v>
      </c>
    </row>
    <row r="3538" spans="1:21" ht="16.25" customHeight="1" x14ac:dyDescent="0.35">
      <c r="A3538" s="4" t="s">
        <v>3262</v>
      </c>
      <c r="B3538" s="5">
        <f t="shared" si="1030"/>
        <v>12</v>
      </c>
      <c r="C3538" s="5">
        <f t="shared" si="1031"/>
        <v>2024</v>
      </c>
      <c r="D3538" s="5" t="s">
        <v>3267</v>
      </c>
      <c r="E3538" s="5" t="str">
        <f>VLOOKUP(F3538,'Set up'!$A$2:$C$64,2,FALSE)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up'!$A$2:$C$64,3,FALSE)</f>
        <v>Cash</v>
      </c>
      <c r="J3538" s="5">
        <f>VLOOKUP(F3538,'Set up'!$A$2:$D$64,4,FALSE)</f>
        <v>0</v>
      </c>
      <c r="K3538" s="4">
        <f t="shared" si="1032"/>
        <v>45650</v>
      </c>
      <c r="L3538" s="5">
        <f t="shared" si="1033"/>
        <v>12</v>
      </c>
      <c r="M3538" s="5">
        <f t="shared" si="1034"/>
        <v>2024</v>
      </c>
      <c r="N3538" s="12">
        <v>160</v>
      </c>
      <c r="O3538" s="6">
        <f t="shared" si="1038"/>
        <v>-160</v>
      </c>
      <c r="P3538" s="12">
        <f t="shared" si="1039"/>
        <v>0</v>
      </c>
      <c r="Q3538" s="7">
        <v>5808116.4500000002</v>
      </c>
      <c r="R3538" s="44" t="str">
        <f>VLOOKUP(F3538,'Set up'!$A$2:$E$64,5,FALSE)</f>
        <v>Cash</v>
      </c>
      <c r="S3538" s="1" t="s">
        <v>3325</v>
      </c>
    </row>
    <row r="3539" spans="1:21" ht="16.25" customHeight="1" x14ac:dyDescent="0.35">
      <c r="A3539" s="4" t="s">
        <v>3271</v>
      </c>
      <c r="B3539" s="5">
        <f t="shared" si="1030"/>
        <v>12</v>
      </c>
      <c r="C3539" s="5">
        <f t="shared" si="1031"/>
        <v>2024</v>
      </c>
      <c r="D3539" s="5" t="s">
        <v>3272</v>
      </c>
      <c r="E3539" s="5" t="str">
        <f>VLOOKUP(F3539,'Set up'!$A$2:$C$64,2,FALSE)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up'!$A$2:$C$64,3,FALSE)</f>
        <v>Cash</v>
      </c>
      <c r="J3539" s="5">
        <f>VLOOKUP(F3539,'Set up'!$A$2:$D$64,4,FALSE)</f>
        <v>0</v>
      </c>
      <c r="K3539" s="4">
        <f t="shared" si="1032"/>
        <v>45653</v>
      </c>
      <c r="L3539" s="5">
        <f t="shared" si="1033"/>
        <v>12</v>
      </c>
      <c r="M3539" s="5">
        <f t="shared" si="1034"/>
        <v>2024</v>
      </c>
      <c r="N3539" s="12">
        <v>432</v>
      </c>
      <c r="O3539" s="6">
        <f t="shared" si="1038"/>
        <v>-432</v>
      </c>
      <c r="P3539" s="12">
        <f t="shared" ref="P3539:P3545" si="1040">SUM(N3539+O3539)</f>
        <v>0</v>
      </c>
      <c r="Q3539" s="7">
        <v>5808548.4500000002</v>
      </c>
      <c r="R3539" s="44" t="str">
        <f>VLOOKUP(F3539,'Set up'!$A$2:$E$64,5,FALSE)</f>
        <v>Cash</v>
      </c>
      <c r="S3539" s="1" t="s">
        <v>3323</v>
      </c>
    </row>
    <row r="3540" spans="1:21" ht="16.25" customHeight="1" x14ac:dyDescent="0.35">
      <c r="A3540" s="4" t="s">
        <v>3271</v>
      </c>
      <c r="B3540" s="5">
        <f t="shared" si="1030"/>
        <v>12</v>
      </c>
      <c r="C3540" s="5">
        <f t="shared" si="1031"/>
        <v>2024</v>
      </c>
      <c r="D3540" s="5" t="s">
        <v>3272</v>
      </c>
      <c r="E3540" s="5" t="str">
        <f>VLOOKUP(F3540,'Set up'!$A$2:$C$64,2,FALSE)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up'!$A$2:$C$64,3,FALSE)</f>
        <v>Cash</v>
      </c>
      <c r="J3540" s="5">
        <f>VLOOKUP(F3540,'Set up'!$A$2:$D$64,4,FALSE)</f>
        <v>0</v>
      </c>
      <c r="K3540" s="4">
        <f t="shared" si="1032"/>
        <v>45653</v>
      </c>
      <c r="L3540" s="5">
        <f t="shared" si="1033"/>
        <v>12</v>
      </c>
      <c r="M3540" s="5">
        <f t="shared" si="1034"/>
        <v>2024</v>
      </c>
      <c r="N3540" s="12">
        <v>110</v>
      </c>
      <c r="O3540" s="6">
        <f t="shared" si="1038"/>
        <v>-110</v>
      </c>
      <c r="P3540" s="12">
        <f t="shared" si="1040"/>
        <v>0</v>
      </c>
      <c r="Q3540" s="7">
        <v>5808658.4500000002</v>
      </c>
      <c r="R3540" s="44" t="str">
        <f>VLOOKUP(F3540,'Set up'!$A$2:$E$64,5,FALSE)</f>
        <v>Cash</v>
      </c>
      <c r="S3540" s="1" t="s">
        <v>3323</v>
      </c>
    </row>
    <row r="3541" spans="1:21" ht="16.25" customHeight="1" x14ac:dyDescent="0.35">
      <c r="A3541" s="4" t="s">
        <v>3271</v>
      </c>
      <c r="B3541" s="5">
        <f t="shared" si="1030"/>
        <v>12</v>
      </c>
      <c r="C3541" s="5">
        <f t="shared" si="1031"/>
        <v>2024</v>
      </c>
      <c r="D3541" s="5" t="s">
        <v>3272</v>
      </c>
      <c r="E3541" s="5" t="str">
        <f>VLOOKUP(F3541,'Set up'!$A$2:$C$64,2,FALSE)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up'!$A$2:$C$64,3,FALSE)</f>
        <v>Cash</v>
      </c>
      <c r="J3541" s="5">
        <f>VLOOKUP(F3541,'Set up'!$A$2:$D$64,4,FALSE)</f>
        <v>0</v>
      </c>
      <c r="K3541" s="4">
        <f t="shared" si="1032"/>
        <v>45653</v>
      </c>
      <c r="L3541" s="5">
        <f t="shared" si="1033"/>
        <v>12</v>
      </c>
      <c r="M3541" s="5">
        <f t="shared" si="1034"/>
        <v>2024</v>
      </c>
      <c r="N3541" s="12">
        <v>1732.5</v>
      </c>
      <c r="O3541" s="6">
        <f t="shared" si="1038"/>
        <v>-1732.5</v>
      </c>
      <c r="P3541" s="12">
        <f t="shared" si="1040"/>
        <v>0</v>
      </c>
      <c r="Q3541" s="7">
        <v>5810390.9500000002</v>
      </c>
      <c r="R3541" s="44" t="str">
        <f>VLOOKUP(F3541,'Set up'!$A$2:$E$64,5,FALSE)</f>
        <v>Cash</v>
      </c>
      <c r="S3541" s="1" t="s">
        <v>3323</v>
      </c>
    </row>
    <row r="3542" spans="1:21" ht="16.25" customHeight="1" x14ac:dyDescent="0.35">
      <c r="A3542" s="4" t="s">
        <v>3271</v>
      </c>
      <c r="B3542" s="5">
        <f t="shared" si="1030"/>
        <v>12</v>
      </c>
      <c r="C3542" s="5">
        <f t="shared" si="1031"/>
        <v>2024</v>
      </c>
      <c r="D3542" s="5" t="s">
        <v>3272</v>
      </c>
      <c r="E3542" s="5" t="str">
        <f>VLOOKUP(F3542,'Set up'!$A$2:$C$64,2,FALSE)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up'!$A$2:$C$64,3,FALSE)</f>
        <v>Cash</v>
      </c>
      <c r="J3542" s="5">
        <f>VLOOKUP(F3542,'Set up'!$A$2:$D$64,4,FALSE)</f>
        <v>0</v>
      </c>
      <c r="K3542" s="4">
        <f t="shared" si="1032"/>
        <v>45653</v>
      </c>
      <c r="L3542" s="5">
        <f t="shared" si="1033"/>
        <v>12</v>
      </c>
      <c r="M3542" s="5">
        <f t="shared" si="1034"/>
        <v>2024</v>
      </c>
      <c r="N3542" s="12">
        <v>62.5</v>
      </c>
      <c r="O3542" s="6">
        <f t="shared" si="1038"/>
        <v>-62.5</v>
      </c>
      <c r="P3542" s="12">
        <f t="shared" si="1040"/>
        <v>0</v>
      </c>
      <c r="Q3542" s="7">
        <v>5810453.4500000002</v>
      </c>
      <c r="R3542" s="44" t="str">
        <f>VLOOKUP(F3542,'Set up'!$A$2:$E$64,5,FALSE)</f>
        <v>Cash</v>
      </c>
      <c r="S3542" s="1" t="s">
        <v>3323</v>
      </c>
    </row>
    <row r="3543" spans="1:21" ht="16.25" customHeight="1" x14ac:dyDescent="0.35">
      <c r="A3543" s="4" t="s">
        <v>3271</v>
      </c>
      <c r="B3543" s="5">
        <f t="shared" si="1030"/>
        <v>12</v>
      </c>
      <c r="C3543" s="5">
        <f t="shared" si="1031"/>
        <v>2024</v>
      </c>
      <c r="D3543" s="5" t="s">
        <v>3273</v>
      </c>
      <c r="E3543" s="5" t="str">
        <f>VLOOKUP(F3543,'Set up'!$A$2:$C$64,2,FALSE)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up'!$A$2:$C$64,3,FALSE)</f>
        <v>Cash</v>
      </c>
      <c r="J3543" s="5">
        <f>VLOOKUP(F3543,'Set up'!$A$2:$D$64,4,FALSE)</f>
        <v>0</v>
      </c>
      <c r="K3543" s="4">
        <f t="shared" si="1032"/>
        <v>45653</v>
      </c>
      <c r="L3543" s="5">
        <f t="shared" si="1033"/>
        <v>12</v>
      </c>
      <c r="M3543" s="5">
        <f t="shared" si="1034"/>
        <v>2024</v>
      </c>
      <c r="N3543" s="12">
        <v>9720</v>
      </c>
      <c r="O3543" s="12"/>
      <c r="P3543" s="12">
        <f t="shared" si="1040"/>
        <v>9720</v>
      </c>
      <c r="Q3543" s="7">
        <v>5820173.4500000002</v>
      </c>
      <c r="R3543" s="44" t="str">
        <f>VLOOKUP(F3543,'Set up'!$A$2:$E$64,5,FALSE)</f>
        <v>Trsf</v>
      </c>
    </row>
    <row r="3544" spans="1:21" ht="16.25" customHeight="1" x14ac:dyDescent="0.35">
      <c r="A3544" s="4" t="s">
        <v>3271</v>
      </c>
      <c r="B3544" s="5">
        <f t="shared" si="1030"/>
        <v>12</v>
      </c>
      <c r="C3544" s="5">
        <f t="shared" si="1031"/>
        <v>2024</v>
      </c>
      <c r="D3544" s="5" t="s">
        <v>3273</v>
      </c>
      <c r="E3544" s="5" t="str">
        <f>VLOOKUP(F3544,'Set up'!$A$2:$C$64,2,FALSE)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up'!$A$2:$C$64,3,FALSE)</f>
        <v>Cash</v>
      </c>
      <c r="J3544" s="5">
        <f>VLOOKUP(F3544,'Set up'!$A$2:$D$64,4,FALSE)</f>
        <v>0</v>
      </c>
      <c r="K3544" s="4">
        <f t="shared" si="1032"/>
        <v>45653</v>
      </c>
      <c r="L3544" s="5">
        <f t="shared" si="1033"/>
        <v>12</v>
      </c>
      <c r="M3544" s="5">
        <f t="shared" si="1034"/>
        <v>2024</v>
      </c>
      <c r="N3544" s="12">
        <v>2610</v>
      </c>
      <c r="O3544" s="12"/>
      <c r="P3544" s="12">
        <f t="shared" si="1040"/>
        <v>2610</v>
      </c>
      <c r="Q3544" s="7">
        <v>5822783.4500000002</v>
      </c>
      <c r="R3544" s="44" t="str">
        <f>VLOOKUP(F3544,'Set up'!$A$2:$E$64,5,FALSE)</f>
        <v>Trsf</v>
      </c>
    </row>
    <row r="3545" spans="1:21" ht="16.25" customHeight="1" x14ac:dyDescent="0.35">
      <c r="A3545" s="4" t="s">
        <v>3271</v>
      </c>
      <c r="B3545" s="5">
        <f t="shared" si="1030"/>
        <v>12</v>
      </c>
      <c r="C3545" s="5">
        <f t="shared" si="1031"/>
        <v>2024</v>
      </c>
      <c r="D3545" s="5" t="s">
        <v>3273</v>
      </c>
      <c r="E3545" s="5" t="str">
        <f>VLOOKUP(F3545,'Set up'!$A$2:$C$64,2,FALSE)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up'!$A$2:$C$64,3,FALSE)</f>
        <v>Cash</v>
      </c>
      <c r="J3545" s="5">
        <f>VLOOKUP(F3545,'Set up'!$A$2:$D$64,4,FALSE)</f>
        <v>0</v>
      </c>
      <c r="K3545" s="4">
        <f t="shared" si="1032"/>
        <v>45653</v>
      </c>
      <c r="L3545" s="5">
        <f t="shared" si="1033"/>
        <v>12</v>
      </c>
      <c r="M3545" s="5">
        <f t="shared" si="1034"/>
        <v>2024</v>
      </c>
      <c r="N3545" s="12">
        <v>1669.5</v>
      </c>
      <c r="O3545" s="12"/>
      <c r="P3545" s="12">
        <f t="shared" si="1040"/>
        <v>1669.5</v>
      </c>
      <c r="Q3545" s="7">
        <v>5824452.9500000002</v>
      </c>
      <c r="R3545" s="44" t="str">
        <f>VLOOKUP(F3545,'Set up'!$A$2:$E$64,5,FALSE)</f>
        <v>Trsf</v>
      </c>
    </row>
    <row r="3546" spans="1:21" ht="16.25" customHeight="1" x14ac:dyDescent="0.35">
      <c r="A3546" s="4" t="s">
        <v>3274</v>
      </c>
      <c r="B3546" s="5">
        <f t="shared" si="1030"/>
        <v>12</v>
      </c>
      <c r="C3546" s="5">
        <f t="shared" si="1031"/>
        <v>2024</v>
      </c>
      <c r="D3546" s="5" t="s">
        <v>3275</v>
      </c>
      <c r="E3546" s="5" t="str">
        <f>VLOOKUP(F3546,'Set up'!$A$2:$C$64,2,FALSE)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up'!$A$2:$C$64,3,FALSE)</f>
        <v>Cash</v>
      </c>
      <c r="J3546" s="5">
        <f>VLOOKUP(F3546,'Set up'!$A$2:$D$64,4,FALSE)</f>
        <v>0</v>
      </c>
      <c r="K3546" s="4">
        <f t="shared" si="1032"/>
        <v>45654</v>
      </c>
      <c r="L3546" s="5">
        <f t="shared" si="1033"/>
        <v>12</v>
      </c>
      <c r="M3546" s="5">
        <f t="shared" si="1034"/>
        <v>2024</v>
      </c>
      <c r="N3546" s="12">
        <v>1755</v>
      </c>
      <c r="O3546" s="6">
        <f t="shared" ref="O3546:O3549" si="1041">-N3546</f>
        <v>-1755</v>
      </c>
      <c r="P3546" s="12">
        <f t="shared" ref="P3546:P3553" si="1042">SUM(N3546+O3546)</f>
        <v>0</v>
      </c>
      <c r="Q3546" s="7">
        <v>5826207.9500000002</v>
      </c>
      <c r="R3546" s="44" t="str">
        <f>VLOOKUP(F3546,'Set up'!$A$2:$E$64,5,FALSE)</f>
        <v>Cash</v>
      </c>
      <c r="S3546" s="1" t="s">
        <v>3423</v>
      </c>
    </row>
    <row r="3547" spans="1:21" ht="16.25" customHeight="1" x14ac:dyDescent="0.35">
      <c r="A3547" s="4" t="s">
        <v>3274</v>
      </c>
      <c r="B3547" s="5">
        <f t="shared" si="1030"/>
        <v>12</v>
      </c>
      <c r="C3547" s="5">
        <f t="shared" si="1031"/>
        <v>2024</v>
      </c>
      <c r="D3547" s="5" t="s">
        <v>3275</v>
      </c>
      <c r="E3547" s="5" t="str">
        <f>VLOOKUP(F3547,'Set up'!$A$2:$C$64,2,FALSE)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up'!$A$2:$C$64,3,FALSE)</f>
        <v>Cash</v>
      </c>
      <c r="J3547" s="5">
        <f>VLOOKUP(F3547,'Set up'!$A$2:$D$64,4,FALSE)</f>
        <v>0</v>
      </c>
      <c r="K3547" s="4">
        <f t="shared" si="1032"/>
        <v>45654</v>
      </c>
      <c r="L3547" s="5">
        <f t="shared" si="1033"/>
        <v>12</v>
      </c>
      <c r="M3547" s="5">
        <f t="shared" si="1034"/>
        <v>2024</v>
      </c>
      <c r="N3547" s="12">
        <v>555</v>
      </c>
      <c r="O3547" s="6">
        <f t="shared" si="1041"/>
        <v>-555</v>
      </c>
      <c r="P3547" s="12">
        <f t="shared" si="1042"/>
        <v>0</v>
      </c>
      <c r="Q3547" s="7">
        <v>5826762.9500000002</v>
      </c>
      <c r="R3547" s="44" t="str">
        <f>VLOOKUP(F3547,'Set up'!$A$2:$E$64,5,FALSE)</f>
        <v>Cash</v>
      </c>
      <c r="S3547" s="1" t="s">
        <v>3423</v>
      </c>
    </row>
    <row r="3548" spans="1:21" ht="16.25" customHeight="1" x14ac:dyDescent="0.35">
      <c r="A3548" s="4" t="s">
        <v>3274</v>
      </c>
      <c r="B3548" s="5">
        <f t="shared" si="1030"/>
        <v>12</v>
      </c>
      <c r="C3548" s="5">
        <f t="shared" si="1031"/>
        <v>2024</v>
      </c>
      <c r="D3548" s="5" t="s">
        <v>3275</v>
      </c>
      <c r="E3548" s="5" t="str">
        <f>VLOOKUP(F3548,'Set up'!$A$2:$C$64,2,FALSE)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up'!$A$2:$C$64,3,FALSE)</f>
        <v>Cash</v>
      </c>
      <c r="J3548" s="5">
        <f>VLOOKUP(F3548,'Set up'!$A$2:$D$64,4,FALSE)</f>
        <v>0</v>
      </c>
      <c r="K3548" s="4">
        <f t="shared" si="1032"/>
        <v>45654</v>
      </c>
      <c r="L3548" s="5">
        <f t="shared" si="1033"/>
        <v>12</v>
      </c>
      <c r="M3548" s="5">
        <f t="shared" si="1034"/>
        <v>2024</v>
      </c>
      <c r="N3548" s="12">
        <v>95</v>
      </c>
      <c r="O3548" s="6">
        <f t="shared" si="1041"/>
        <v>-95</v>
      </c>
      <c r="P3548" s="12">
        <f t="shared" si="1042"/>
        <v>0</v>
      </c>
      <c r="Q3548" s="7">
        <v>5826857.9500000002</v>
      </c>
      <c r="R3548" s="44" t="str">
        <f>VLOOKUP(F3548,'Set up'!$A$2:$E$64,5,FALSE)</f>
        <v>Cash</v>
      </c>
      <c r="S3548" s="1" t="s">
        <v>3423</v>
      </c>
    </row>
    <row r="3549" spans="1:21" ht="16.25" customHeight="1" x14ac:dyDescent="0.35">
      <c r="A3549" s="4" t="s">
        <v>3274</v>
      </c>
      <c r="B3549" s="5">
        <f t="shared" si="1030"/>
        <v>12</v>
      </c>
      <c r="C3549" s="5">
        <f t="shared" si="1031"/>
        <v>2024</v>
      </c>
      <c r="D3549" s="5" t="s">
        <v>3275</v>
      </c>
      <c r="E3549" s="5" t="str">
        <f>VLOOKUP(F3549,'Set up'!$A$2:$C$64,2,FALSE)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up'!$A$2:$C$64,3,FALSE)</f>
        <v>Cash</v>
      </c>
      <c r="J3549" s="5">
        <f>VLOOKUP(F3549,'Set up'!$A$2:$D$64,4,FALSE)</f>
        <v>0</v>
      </c>
      <c r="K3549" s="4">
        <f t="shared" si="1032"/>
        <v>45654</v>
      </c>
      <c r="L3549" s="5">
        <f t="shared" si="1033"/>
        <v>12</v>
      </c>
      <c r="M3549" s="5">
        <f t="shared" si="1034"/>
        <v>2024</v>
      </c>
      <c r="N3549" s="12">
        <v>312.5</v>
      </c>
      <c r="O3549" s="6">
        <f t="shared" si="1041"/>
        <v>-312.5</v>
      </c>
      <c r="P3549" s="12">
        <f t="shared" si="1042"/>
        <v>0</v>
      </c>
      <c r="Q3549" s="7">
        <v>5827170.4500000002</v>
      </c>
      <c r="R3549" s="44" t="str">
        <f>VLOOKUP(F3549,'Set up'!$A$2:$E$64,5,FALSE)</f>
        <v>Cash</v>
      </c>
      <c r="S3549" s="1" t="s">
        <v>3423</v>
      </c>
    </row>
    <row r="3550" spans="1:21" ht="16.25" customHeight="1" x14ac:dyDescent="0.35">
      <c r="A3550" s="4" t="s">
        <v>3276</v>
      </c>
      <c r="B3550" s="5">
        <f t="shared" si="1030"/>
        <v>12</v>
      </c>
      <c r="C3550" s="5">
        <f t="shared" si="1031"/>
        <v>2024</v>
      </c>
      <c r="D3550" s="5" t="s">
        <v>3277</v>
      </c>
      <c r="E3550" s="5" t="str">
        <f>VLOOKUP(F3550,'Set up'!$A$2:$C$64,2,FALSE)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up'!$A$2:$C$64,3,FALSE)</f>
        <v>Cash</v>
      </c>
      <c r="J3550" s="5">
        <f>VLOOKUP(F3550,'Set up'!$A$2:$D$64,4,FALSE)</f>
        <v>0</v>
      </c>
      <c r="K3550" s="4">
        <f t="shared" si="1032"/>
        <v>45656</v>
      </c>
      <c r="L3550" s="5">
        <f t="shared" si="1033"/>
        <v>12</v>
      </c>
      <c r="M3550" s="5">
        <f t="shared" si="1034"/>
        <v>2024</v>
      </c>
      <c r="N3550" s="12">
        <v>325</v>
      </c>
      <c r="O3550" s="6">
        <f>-N3550</f>
        <v>-325</v>
      </c>
      <c r="P3550" s="12">
        <f t="shared" si="1042"/>
        <v>0</v>
      </c>
      <c r="Q3550" s="7">
        <v>5827495.4500000002</v>
      </c>
      <c r="R3550" s="44" t="str">
        <f>VLOOKUP(F3550,'Set up'!$A$2:$E$64,5,FALSE)</f>
        <v>Cash</v>
      </c>
      <c r="S3550" s="1" t="s">
        <v>3320</v>
      </c>
    </row>
    <row r="3551" spans="1:21" ht="16.25" customHeight="1" x14ac:dyDescent="0.35">
      <c r="A3551" s="4" t="s">
        <v>3278</v>
      </c>
      <c r="B3551" s="5">
        <f t="shared" si="1030"/>
        <v>12</v>
      </c>
      <c r="C3551" s="5">
        <f t="shared" si="1031"/>
        <v>2024</v>
      </c>
      <c r="D3551" s="5" t="s">
        <v>3279</v>
      </c>
      <c r="E3551" s="5" t="str">
        <f>VLOOKUP(F3551,'Set up'!$A$2:$C$64,2,FALSE)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up'!$A$2:$C$64,3,FALSE)</f>
        <v>45</v>
      </c>
      <c r="J3551" s="5">
        <f>VLOOKUP(F3551,'Set up'!$A$2:$D$64,4,FALSE)</f>
        <v>45</v>
      </c>
      <c r="K3551" s="4">
        <f t="shared" si="1032"/>
        <v>45702</v>
      </c>
      <c r="L3551" s="5">
        <f t="shared" si="1033"/>
        <v>2</v>
      </c>
      <c r="M3551" s="5">
        <f t="shared" si="1034"/>
        <v>2025</v>
      </c>
      <c r="N3551" s="12">
        <v>1755</v>
      </c>
      <c r="O3551" s="6">
        <f>-N3551</f>
        <v>-1755</v>
      </c>
      <c r="P3551" s="12">
        <f t="shared" si="1042"/>
        <v>0</v>
      </c>
      <c r="Q3551" s="7">
        <v>5829250.4500000002</v>
      </c>
      <c r="R3551" s="44" t="str">
        <f>VLOOKUP(F3551,'Set up'!$A$2:$E$64,5,FALSE)</f>
        <v>PD Chq</v>
      </c>
      <c r="S3551" s="1" t="s">
        <v>3477</v>
      </c>
      <c r="U3551" s="1" t="s">
        <v>3603</v>
      </c>
    </row>
    <row r="3552" spans="1:21" ht="16.25" customHeight="1" x14ac:dyDescent="0.35">
      <c r="A3552" s="4" t="s">
        <v>3278</v>
      </c>
      <c r="B3552" s="5">
        <f t="shared" si="1030"/>
        <v>12</v>
      </c>
      <c r="C3552" s="5">
        <f t="shared" si="1031"/>
        <v>2024</v>
      </c>
      <c r="D3552" s="5" t="s">
        <v>3279</v>
      </c>
      <c r="E3552" s="5" t="str">
        <f>VLOOKUP(F3552,'Set up'!$A$2:$C$64,2,FALSE)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up'!$A$2:$C$64,3,FALSE)</f>
        <v>45</v>
      </c>
      <c r="J3552" s="5">
        <f>VLOOKUP(F3552,'Set up'!$A$2:$D$64,4,FALSE)</f>
        <v>45</v>
      </c>
      <c r="K3552" s="4">
        <f t="shared" si="1032"/>
        <v>45702</v>
      </c>
      <c r="L3552" s="5">
        <f t="shared" si="1033"/>
        <v>2</v>
      </c>
      <c r="M3552" s="5">
        <f t="shared" si="1034"/>
        <v>2025</v>
      </c>
      <c r="N3552" s="12">
        <v>220</v>
      </c>
      <c r="O3552" s="6">
        <f>-N3552</f>
        <v>-220</v>
      </c>
      <c r="P3552" s="12">
        <f t="shared" si="1042"/>
        <v>0</v>
      </c>
      <c r="Q3552" s="7">
        <v>5829470.4500000002</v>
      </c>
      <c r="R3552" s="44" t="str">
        <f>VLOOKUP(F3552,'Set up'!$A$2:$E$64,5,FALSE)</f>
        <v>PD Chq</v>
      </c>
      <c r="S3552" s="1" t="s">
        <v>3480</v>
      </c>
      <c r="U3552" s="1" t="s">
        <v>3603</v>
      </c>
    </row>
    <row r="3553" spans="1:21" ht="16" customHeight="1" x14ac:dyDescent="0.35">
      <c r="A3553" s="4" t="s">
        <v>3278</v>
      </c>
      <c r="B3553" s="5">
        <f t="shared" si="1030"/>
        <v>12</v>
      </c>
      <c r="C3553" s="5">
        <f t="shared" si="1031"/>
        <v>2024</v>
      </c>
      <c r="D3553" s="5" t="s">
        <v>3279</v>
      </c>
      <c r="E3553" s="5" t="str">
        <f>VLOOKUP(F3553,'Set up'!$A$2:$C$64,2,FALSE)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up'!$A$2:$C$64,3,FALSE)</f>
        <v>45</v>
      </c>
      <c r="J3553" s="5">
        <f>VLOOKUP(F3553,'Set up'!$A$2:$D$64,4,FALSE)</f>
        <v>45</v>
      </c>
      <c r="K3553" s="4">
        <f t="shared" si="1032"/>
        <v>45702</v>
      </c>
      <c r="L3553" s="5">
        <f t="shared" si="1033"/>
        <v>2</v>
      </c>
      <c r="M3553" s="5">
        <f t="shared" si="1034"/>
        <v>2025</v>
      </c>
      <c r="N3553" s="12">
        <v>130</v>
      </c>
      <c r="O3553" s="6">
        <f>-N3553</f>
        <v>-130</v>
      </c>
      <c r="P3553" s="12">
        <f t="shared" si="1042"/>
        <v>0</v>
      </c>
      <c r="Q3553" s="7">
        <v>5829600.4500000002</v>
      </c>
      <c r="R3553" s="44" t="str">
        <f>VLOOKUP(F3553,'Set up'!$A$2:$E$64,5,FALSE)</f>
        <v>PD Chq</v>
      </c>
      <c r="S3553" s="1" t="s">
        <v>3479</v>
      </c>
      <c r="U3553" s="1" t="s">
        <v>3603</v>
      </c>
    </row>
    <row r="3554" spans="1:21" ht="16.25" customHeight="1" x14ac:dyDescent="0.35">
      <c r="A3554" s="4" t="s">
        <v>3278</v>
      </c>
      <c r="B3554" s="5">
        <f t="shared" si="1030"/>
        <v>12</v>
      </c>
      <c r="C3554" s="5">
        <f t="shared" si="1031"/>
        <v>2024</v>
      </c>
      <c r="D3554" s="5" t="s">
        <v>3280</v>
      </c>
      <c r="E3554" s="5" t="str">
        <f>VLOOKUP(F3554,'Set up'!$A$2:$C$64,2,FALSE)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up'!$A$2:$C$64,3,FALSE)</f>
        <v>Cash</v>
      </c>
      <c r="J3554" s="5">
        <f>VLOOKUP(F3554,'Set up'!$A$2:$D$64,4,FALSE)</f>
        <v>0</v>
      </c>
      <c r="K3554" s="4">
        <f t="shared" si="1032"/>
        <v>45657</v>
      </c>
      <c r="L3554" s="5">
        <f t="shared" si="1033"/>
        <v>12</v>
      </c>
      <c r="M3554" s="5">
        <f t="shared" si="1034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up'!$A$2:$E$64,5,FALSE)</f>
        <v>Trsf</v>
      </c>
    </row>
    <row r="3555" spans="1:21" ht="16.25" customHeight="1" x14ac:dyDescent="0.35">
      <c r="A3555" s="4" t="s">
        <v>3278</v>
      </c>
      <c r="B3555" s="5">
        <f t="shared" si="1030"/>
        <v>12</v>
      </c>
      <c r="C3555" s="5">
        <f t="shared" si="1031"/>
        <v>2024</v>
      </c>
      <c r="D3555" s="5" t="s">
        <v>3281</v>
      </c>
      <c r="E3555" s="5" t="str">
        <f>VLOOKUP(F3555,'Set up'!$A$2:$C$64,2,FALSE)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up'!$A$2:$C$64,3,FALSE)</f>
        <v>Cash</v>
      </c>
      <c r="J3555" s="5">
        <f>VLOOKUP(F3555,'Set up'!$A$2:$D$64,4,FALSE)</f>
        <v>0</v>
      </c>
      <c r="K3555" s="4">
        <f t="shared" si="1032"/>
        <v>45657</v>
      </c>
      <c r="L3555" s="5">
        <f t="shared" si="1033"/>
        <v>12</v>
      </c>
      <c r="M3555" s="5">
        <f t="shared" si="1034"/>
        <v>2024</v>
      </c>
      <c r="N3555" s="12">
        <v>360</v>
      </c>
      <c r="O3555" s="6">
        <f t="shared" ref="O3555" si="1043">-N3555</f>
        <v>-360</v>
      </c>
      <c r="P3555" s="12">
        <f t="shared" ref="P3555" si="1044">SUM(N3555+O3555)</f>
        <v>0</v>
      </c>
      <c r="Q3555" s="7">
        <v>5830365.4500000002</v>
      </c>
      <c r="R3555" s="44" t="str">
        <f>VLOOKUP(F3555,'Set up'!$A$2:$E$64,5,FALSE)</f>
        <v>Cash</v>
      </c>
      <c r="S3555" s="1" t="s">
        <v>3422</v>
      </c>
    </row>
    <row r="3556" spans="1:21" ht="16.25" customHeight="1" x14ac:dyDescent="0.35">
      <c r="A3556" s="140">
        <v>45659</v>
      </c>
      <c r="B3556" s="5">
        <f t="shared" si="1030"/>
        <v>1</v>
      </c>
      <c r="C3556" s="5">
        <f t="shared" si="1031"/>
        <v>2025</v>
      </c>
      <c r="D3556" s="105" t="s">
        <v>3333</v>
      </c>
      <c r="E3556" s="5" t="str">
        <f>VLOOKUP(F3556,'Set up'!$A$2:$C$64,2,FALSE)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up'!$A$2:$C$64,3,FALSE)</f>
        <v>45</v>
      </c>
      <c r="J3556" s="5">
        <f>VLOOKUP(F3556,'Set up'!$A$2:$D$64,4,FALSE)</f>
        <v>45</v>
      </c>
      <c r="K3556" s="4">
        <f t="shared" ref="K3556:K3619" si="1045">A3556+J3556</f>
        <v>45704</v>
      </c>
      <c r="L3556" s="5">
        <f t="shared" ref="L3556:L3618" si="1046">MONTH(K3556)</f>
        <v>2</v>
      </c>
      <c r="M3556" s="5">
        <f t="shared" ref="M3556:M3618" si="1047">YEAR(K3556)</f>
        <v>2025</v>
      </c>
      <c r="N3556" s="135">
        <v>228</v>
      </c>
      <c r="O3556" s="6">
        <f>-N3556</f>
        <v>-228</v>
      </c>
      <c r="P3556" s="12">
        <f t="shared" ref="P3556:P3618" si="1048">SUM(N3556+O3556)</f>
        <v>0</v>
      </c>
      <c r="Q3556" s="7">
        <f t="shared" ref="Q3556:Q3619" si="1049">SUM(Q3555+N3556)</f>
        <v>5830593.4500000002</v>
      </c>
      <c r="R3556" s="44" t="str">
        <f>VLOOKUP(F3556,'Set up'!$A$2:$E$64,5,FALSE)</f>
        <v>PD Chq</v>
      </c>
      <c r="S3556" s="1" t="s">
        <v>3478</v>
      </c>
      <c r="U3556" s="1" t="s">
        <v>3603</v>
      </c>
    </row>
    <row r="3557" spans="1:21" ht="16.25" customHeight="1" x14ac:dyDescent="0.35">
      <c r="A3557" s="140">
        <v>45659</v>
      </c>
      <c r="B3557" s="5">
        <f t="shared" si="1030"/>
        <v>1</v>
      </c>
      <c r="C3557" s="5">
        <f t="shared" si="1031"/>
        <v>2025</v>
      </c>
      <c r="D3557" s="105" t="s">
        <v>3334</v>
      </c>
      <c r="E3557" s="5" t="str">
        <f>VLOOKUP(F3557,'Set up'!$A$2:$C$64,2,FALSE)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up'!$A$2:$C$64,3,FALSE)</f>
        <v>Cash</v>
      </c>
      <c r="J3557" s="5">
        <f>VLOOKUP(F3557,'Set up'!$A$2:$D$64,4,FALSE)</f>
        <v>0</v>
      </c>
      <c r="K3557" s="4">
        <f t="shared" si="1045"/>
        <v>45659</v>
      </c>
      <c r="L3557" s="5">
        <f t="shared" si="1046"/>
        <v>1</v>
      </c>
      <c r="M3557" s="5">
        <f t="shared" si="1047"/>
        <v>2025</v>
      </c>
      <c r="N3557" s="135">
        <v>650</v>
      </c>
      <c r="O3557" s="6">
        <f>-N3557</f>
        <v>-650</v>
      </c>
      <c r="P3557" s="12">
        <f t="shared" si="1048"/>
        <v>0</v>
      </c>
      <c r="Q3557" s="7">
        <f t="shared" si="1049"/>
        <v>5831243.4500000002</v>
      </c>
      <c r="R3557" s="44" t="str">
        <f>VLOOKUP(F3557,'Set up'!$A$2:$E$64,5,FALSE)</f>
        <v>Cash</v>
      </c>
      <c r="S3557" s="1" t="s">
        <v>3433</v>
      </c>
    </row>
    <row r="3558" spans="1:21" ht="16.25" customHeight="1" x14ac:dyDescent="0.35">
      <c r="A3558" s="140">
        <v>45660</v>
      </c>
      <c r="B3558" s="5">
        <f t="shared" si="1030"/>
        <v>1</v>
      </c>
      <c r="C3558" s="5">
        <f t="shared" si="1031"/>
        <v>2025</v>
      </c>
      <c r="D3558" s="105" t="s">
        <v>3335</v>
      </c>
      <c r="E3558" s="5" t="str">
        <f>VLOOKUP(F3558,'Set up'!$A$2:$C$64,2,FALSE)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up'!$A$2:$C$64,3,FALSE)</f>
        <v>Cash</v>
      </c>
      <c r="J3558" s="5">
        <f>VLOOKUP(F3558,'Set up'!$A$2:$D$64,4,FALSE)</f>
        <v>0</v>
      </c>
      <c r="K3558" s="4">
        <f t="shared" si="1045"/>
        <v>45660</v>
      </c>
      <c r="L3558" s="5">
        <f t="shared" si="1046"/>
        <v>1</v>
      </c>
      <c r="M3558" s="5">
        <f t="shared" si="1047"/>
        <v>2025</v>
      </c>
      <c r="N3558" s="135">
        <v>1755</v>
      </c>
      <c r="O3558" s="12"/>
      <c r="P3558" s="12">
        <f t="shared" si="1048"/>
        <v>1755</v>
      </c>
      <c r="Q3558" s="7">
        <f t="shared" si="1049"/>
        <v>5832998.4500000002</v>
      </c>
      <c r="R3558" s="44" t="str">
        <f>VLOOKUP(F3558,'Set up'!$A$2:$E$64,5,FALSE)</f>
        <v>Trsf</v>
      </c>
    </row>
    <row r="3559" spans="1:21" ht="16.25" customHeight="1" x14ac:dyDescent="0.35">
      <c r="A3559" s="140">
        <v>45660</v>
      </c>
      <c r="B3559" s="5">
        <f t="shared" si="1030"/>
        <v>1</v>
      </c>
      <c r="C3559" s="5">
        <f t="shared" si="1031"/>
        <v>2025</v>
      </c>
      <c r="D3559" s="105" t="s">
        <v>3335</v>
      </c>
      <c r="E3559" s="5" t="str">
        <f>VLOOKUP(F3559,'Set up'!$A$2:$C$64,2,FALSE)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up'!$A$2:$C$64,3,FALSE)</f>
        <v>Cash</v>
      </c>
      <c r="J3559" s="5">
        <f>VLOOKUP(F3559,'Set up'!$A$2:$D$64,4,FALSE)</f>
        <v>0</v>
      </c>
      <c r="K3559" s="4">
        <f t="shared" si="1045"/>
        <v>45660</v>
      </c>
      <c r="L3559" s="5">
        <f t="shared" si="1046"/>
        <v>1</v>
      </c>
      <c r="M3559" s="5">
        <f t="shared" si="1047"/>
        <v>2025</v>
      </c>
      <c r="N3559" s="135">
        <v>110</v>
      </c>
      <c r="O3559" s="12"/>
      <c r="P3559" s="12">
        <f t="shared" si="1048"/>
        <v>110</v>
      </c>
      <c r="Q3559" s="7">
        <f t="shared" si="1049"/>
        <v>5833108.4500000002</v>
      </c>
      <c r="R3559" s="44" t="str">
        <f>VLOOKUP(F3559,'Set up'!$A$2:$E$64,5,FALSE)</f>
        <v>Trsf</v>
      </c>
    </row>
    <row r="3560" spans="1:21" ht="16.25" customHeight="1" x14ac:dyDescent="0.35">
      <c r="A3560" s="140">
        <v>45660</v>
      </c>
      <c r="B3560" s="5">
        <f t="shared" si="1030"/>
        <v>1</v>
      </c>
      <c r="C3560" s="5">
        <f t="shared" si="1031"/>
        <v>2025</v>
      </c>
      <c r="D3560" s="105" t="s">
        <v>3335</v>
      </c>
      <c r="E3560" s="5" t="str">
        <f>VLOOKUP(F3560,'Set up'!$A$2:$C$64,2,FALSE)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up'!$A$2:$C$64,3,FALSE)</f>
        <v>Cash</v>
      </c>
      <c r="J3560" s="5">
        <f>VLOOKUP(F3560,'Set up'!$A$2:$D$64,4,FALSE)</f>
        <v>0</v>
      </c>
      <c r="K3560" s="4">
        <f t="shared" si="1045"/>
        <v>45660</v>
      </c>
      <c r="L3560" s="5">
        <f t="shared" si="1046"/>
        <v>1</v>
      </c>
      <c r="M3560" s="5">
        <f t="shared" si="1047"/>
        <v>2025</v>
      </c>
      <c r="N3560" s="135">
        <v>420</v>
      </c>
      <c r="O3560" s="12"/>
      <c r="P3560" s="12">
        <f t="shared" si="1048"/>
        <v>420</v>
      </c>
      <c r="Q3560" s="7">
        <f t="shared" si="1049"/>
        <v>5833528.4500000002</v>
      </c>
      <c r="R3560" s="44" t="str">
        <f>VLOOKUP(F3560,'Set up'!$A$2:$E$64,5,FALSE)</f>
        <v>Trsf</v>
      </c>
    </row>
    <row r="3561" spans="1:21" ht="16.25" customHeight="1" x14ac:dyDescent="0.35">
      <c r="A3561" s="140">
        <v>45660</v>
      </c>
      <c r="B3561" s="5">
        <f t="shared" si="1030"/>
        <v>1</v>
      </c>
      <c r="C3561" s="5">
        <f t="shared" si="1031"/>
        <v>2025</v>
      </c>
      <c r="D3561" s="105" t="s">
        <v>3336</v>
      </c>
      <c r="E3561" s="5" t="str">
        <f>VLOOKUP(F3561,'Set up'!$A$2:$C$64,2,FALSE)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up'!$A$2:$C$64,3,FALSE)</f>
        <v>Cash</v>
      </c>
      <c r="J3561" s="5">
        <f>VLOOKUP(F3561,'Set up'!$A$2:$D$64,4,FALSE)</f>
        <v>0</v>
      </c>
      <c r="K3561" s="4">
        <f t="shared" si="1045"/>
        <v>45660</v>
      </c>
      <c r="L3561" s="5">
        <f t="shared" si="1046"/>
        <v>1</v>
      </c>
      <c r="M3561" s="5">
        <f t="shared" si="1047"/>
        <v>2025</v>
      </c>
      <c r="N3561" s="135">
        <v>312.5</v>
      </c>
      <c r="O3561" s="12"/>
      <c r="P3561" s="12">
        <f t="shared" si="1048"/>
        <v>312.5</v>
      </c>
      <c r="Q3561" s="7">
        <f t="shared" si="1049"/>
        <v>5833840.9500000002</v>
      </c>
      <c r="R3561" s="44" t="str">
        <f>VLOOKUP(F3561,'Set up'!$A$2:$E$64,5,FALSE)</f>
        <v>Trsf</v>
      </c>
    </row>
    <row r="3562" spans="1:21" ht="16.25" customHeight="1" x14ac:dyDescent="0.35">
      <c r="A3562" s="140">
        <v>45660</v>
      </c>
      <c r="B3562" s="5">
        <f t="shared" si="1030"/>
        <v>1</v>
      </c>
      <c r="C3562" s="5">
        <f t="shared" si="1031"/>
        <v>2025</v>
      </c>
      <c r="D3562" s="105" t="s">
        <v>3337</v>
      </c>
      <c r="E3562" s="5" t="str">
        <f>VLOOKUP(F3562,'Set up'!$A$2:$C$64,2,FALSE)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up'!$A$2:$C$64,3,FALSE)</f>
        <v>Cash</v>
      </c>
      <c r="J3562" s="5">
        <f>VLOOKUP(F3562,'Set up'!$A$2:$D$64,4,FALSE)</f>
        <v>0</v>
      </c>
      <c r="K3562" s="4">
        <f t="shared" si="1045"/>
        <v>45660</v>
      </c>
      <c r="L3562" s="5">
        <f t="shared" si="1046"/>
        <v>1</v>
      </c>
      <c r="M3562" s="5">
        <f t="shared" si="1047"/>
        <v>2025</v>
      </c>
      <c r="N3562" s="135">
        <v>12960</v>
      </c>
      <c r="O3562" s="12"/>
      <c r="P3562" s="12">
        <f t="shared" si="1048"/>
        <v>12960</v>
      </c>
      <c r="Q3562" s="7">
        <f t="shared" si="1049"/>
        <v>5846800.9500000002</v>
      </c>
      <c r="R3562" s="44" t="str">
        <f>VLOOKUP(F3562,'Set up'!$A$2:$E$64,5,FALSE)</f>
        <v>Trsf</v>
      </c>
    </row>
    <row r="3563" spans="1:21" ht="16.25" customHeight="1" x14ac:dyDescent="0.35">
      <c r="A3563" s="140">
        <v>45660</v>
      </c>
      <c r="B3563" s="5">
        <f t="shared" si="1030"/>
        <v>1</v>
      </c>
      <c r="C3563" s="5">
        <f t="shared" si="1031"/>
        <v>2025</v>
      </c>
      <c r="D3563" s="105" t="s">
        <v>3337</v>
      </c>
      <c r="E3563" s="5" t="str">
        <f>VLOOKUP(F3563,'Set up'!$A$2:$C$64,2,FALSE)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up'!$A$2:$C$64,3,FALSE)</f>
        <v>Cash</v>
      </c>
      <c r="J3563" s="5">
        <f>VLOOKUP(F3563,'Set up'!$A$2:$D$64,4,FALSE)</f>
        <v>0</v>
      </c>
      <c r="K3563" s="4">
        <f t="shared" si="1045"/>
        <v>45660</v>
      </c>
      <c r="L3563" s="5">
        <f t="shared" si="1046"/>
        <v>1</v>
      </c>
      <c r="M3563" s="5">
        <f t="shared" si="1047"/>
        <v>2025</v>
      </c>
      <c r="N3563" s="135">
        <v>5220</v>
      </c>
      <c r="O3563" s="12"/>
      <c r="P3563" s="12">
        <f t="shared" si="1048"/>
        <v>5220</v>
      </c>
      <c r="Q3563" s="7">
        <f t="shared" si="1049"/>
        <v>5852020.9500000002</v>
      </c>
      <c r="R3563" s="44" t="str">
        <f>VLOOKUP(F3563,'Set up'!$A$2:$E$64,5,FALSE)</f>
        <v>Trsf</v>
      </c>
    </row>
    <row r="3564" spans="1:21" ht="16.25" customHeight="1" x14ac:dyDescent="0.35">
      <c r="A3564" s="140">
        <v>45660</v>
      </c>
      <c r="B3564" s="5">
        <f t="shared" si="1030"/>
        <v>1</v>
      </c>
      <c r="C3564" s="5">
        <f t="shared" si="1031"/>
        <v>2025</v>
      </c>
      <c r="D3564" s="105" t="s">
        <v>3337</v>
      </c>
      <c r="E3564" s="5" t="str">
        <f>VLOOKUP(F3564,'Set up'!$A$2:$C$64,2,FALSE)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up'!$A$2:$C$64,3,FALSE)</f>
        <v>Cash</v>
      </c>
      <c r="J3564" s="5">
        <f>VLOOKUP(F3564,'Set up'!$A$2:$D$64,4,FALSE)</f>
        <v>0</v>
      </c>
      <c r="K3564" s="4">
        <f t="shared" si="1045"/>
        <v>45660</v>
      </c>
      <c r="L3564" s="5">
        <f t="shared" si="1046"/>
        <v>1</v>
      </c>
      <c r="M3564" s="5">
        <f t="shared" si="1047"/>
        <v>2025</v>
      </c>
      <c r="N3564" s="135">
        <v>3577.5</v>
      </c>
      <c r="O3564" s="12"/>
      <c r="P3564" s="12">
        <f t="shared" si="1048"/>
        <v>3577.5</v>
      </c>
      <c r="Q3564" s="7">
        <f t="shared" si="1049"/>
        <v>5855598.4500000002</v>
      </c>
      <c r="R3564" s="44" t="str">
        <f>VLOOKUP(F3564,'Set up'!$A$2:$E$64,5,FALSE)</f>
        <v>Trsf</v>
      </c>
    </row>
    <row r="3565" spans="1:21" ht="16.25" customHeight="1" x14ac:dyDescent="0.35">
      <c r="A3565" s="140">
        <v>45660</v>
      </c>
      <c r="B3565" s="5">
        <f t="shared" si="1030"/>
        <v>1</v>
      </c>
      <c r="C3565" s="5">
        <f t="shared" si="1031"/>
        <v>2025</v>
      </c>
      <c r="D3565" s="105" t="s">
        <v>3337</v>
      </c>
      <c r="E3565" s="5" t="str">
        <f>VLOOKUP(F3565,'Set up'!$A$2:$C$64,2,FALSE)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up'!$A$2:$C$64,3,FALSE)</f>
        <v>Cash</v>
      </c>
      <c r="J3565" s="5">
        <f>VLOOKUP(F3565,'Set up'!$A$2:$D$64,4,FALSE)</f>
        <v>0</v>
      </c>
      <c r="K3565" s="4">
        <f t="shared" si="1045"/>
        <v>45660</v>
      </c>
      <c r="L3565" s="5">
        <f t="shared" si="1046"/>
        <v>1</v>
      </c>
      <c r="M3565" s="5">
        <f t="shared" si="1047"/>
        <v>2025</v>
      </c>
      <c r="N3565" s="135">
        <v>575</v>
      </c>
      <c r="O3565" s="12"/>
      <c r="P3565" s="12">
        <f t="shared" si="1048"/>
        <v>575</v>
      </c>
      <c r="Q3565" s="7">
        <f t="shared" si="1049"/>
        <v>5856173.4500000002</v>
      </c>
      <c r="R3565" s="44" t="str">
        <f>VLOOKUP(F3565,'Set up'!$A$2:$E$64,5,FALSE)</f>
        <v>Trsf</v>
      </c>
    </row>
    <row r="3566" spans="1:21" ht="16.25" customHeight="1" x14ac:dyDescent="0.35">
      <c r="A3566" s="140">
        <v>45660</v>
      </c>
      <c r="B3566" s="5">
        <f t="shared" si="1030"/>
        <v>1</v>
      </c>
      <c r="C3566" s="5">
        <f t="shared" si="1031"/>
        <v>2025</v>
      </c>
      <c r="D3566" s="105" t="s">
        <v>3337</v>
      </c>
      <c r="E3566" s="5" t="str">
        <f>VLOOKUP(F3566,'Set up'!$A$2:$C$64,2,FALSE)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up'!$A$2:$C$64,3,FALSE)</f>
        <v>Cash</v>
      </c>
      <c r="J3566" s="5">
        <f>VLOOKUP(F3566,'Set up'!$A$2:$D$64,4,FALSE)</f>
        <v>0</v>
      </c>
      <c r="K3566" s="4">
        <f t="shared" si="1045"/>
        <v>45660</v>
      </c>
      <c r="L3566" s="5">
        <f t="shared" si="1046"/>
        <v>1</v>
      </c>
      <c r="M3566" s="5">
        <f t="shared" si="1047"/>
        <v>2025</v>
      </c>
      <c r="N3566" s="135">
        <v>1950</v>
      </c>
      <c r="O3566" s="12"/>
      <c r="P3566" s="12">
        <f t="shared" si="1048"/>
        <v>1950</v>
      </c>
      <c r="Q3566" s="7">
        <f t="shared" si="1049"/>
        <v>5858123.4500000002</v>
      </c>
      <c r="R3566" s="44" t="str">
        <f>VLOOKUP(F3566,'Set up'!$A$2:$E$64,5,FALSE)</f>
        <v>Trsf</v>
      </c>
    </row>
    <row r="3567" spans="1:21" ht="16.25" customHeight="1" x14ac:dyDescent="0.35">
      <c r="A3567" s="140">
        <v>45664</v>
      </c>
      <c r="B3567" s="5">
        <f t="shared" ref="B3567:B3629" si="1050">MONTH(A3567)</f>
        <v>1</v>
      </c>
      <c r="C3567" s="5">
        <f t="shared" ref="C3567:C3629" si="1051">YEAR(A3567)</f>
        <v>2025</v>
      </c>
      <c r="D3567" s="105" t="s">
        <v>3338</v>
      </c>
      <c r="E3567" s="5" t="str">
        <f>VLOOKUP(F3567,'Set up'!$A$2:$C$64,2,FALSE)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up'!$A$2:$C$64,3,FALSE)</f>
        <v>Cash</v>
      </c>
      <c r="J3567" s="5">
        <f>VLOOKUP(F3567,'Set up'!$A$2:$D$64,4,FALSE)</f>
        <v>0</v>
      </c>
      <c r="K3567" s="4">
        <f t="shared" si="1045"/>
        <v>45664</v>
      </c>
      <c r="L3567" s="5">
        <f t="shared" si="1046"/>
        <v>1</v>
      </c>
      <c r="M3567" s="5">
        <f t="shared" si="1047"/>
        <v>2025</v>
      </c>
      <c r="N3567" s="135">
        <v>3465</v>
      </c>
      <c r="O3567" s="12"/>
      <c r="P3567" s="12">
        <f t="shared" si="1048"/>
        <v>3465</v>
      </c>
      <c r="Q3567" s="7">
        <f t="shared" si="1049"/>
        <v>5861588.4500000002</v>
      </c>
      <c r="R3567" s="44" t="str">
        <f>VLOOKUP(F3567,'Set up'!$A$2:$E$64,5,FALSE)</f>
        <v>Trsf</v>
      </c>
    </row>
    <row r="3568" spans="1:21" ht="16.25" customHeight="1" x14ac:dyDescent="0.35">
      <c r="A3568" s="140">
        <v>45664</v>
      </c>
      <c r="B3568" s="5">
        <f t="shared" si="1050"/>
        <v>1</v>
      </c>
      <c r="C3568" s="5">
        <f t="shared" si="1051"/>
        <v>2025</v>
      </c>
      <c r="D3568" s="105" t="s">
        <v>3338</v>
      </c>
      <c r="E3568" s="5" t="str">
        <f>VLOOKUP(F3568,'Set up'!$A$2:$C$64,2,FALSE)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up'!$A$2:$C$64,3,FALSE)</f>
        <v>Cash</v>
      </c>
      <c r="J3568" s="5">
        <f>VLOOKUP(F3568,'Set up'!$A$2:$D$64,4,FALSE)</f>
        <v>0</v>
      </c>
      <c r="K3568" s="4">
        <f t="shared" si="1045"/>
        <v>45664</v>
      </c>
      <c r="L3568" s="5">
        <f t="shared" si="1046"/>
        <v>1</v>
      </c>
      <c r="M3568" s="5">
        <f t="shared" si="1047"/>
        <v>2025</v>
      </c>
      <c r="N3568" s="135">
        <v>810</v>
      </c>
      <c r="O3568" s="12"/>
      <c r="P3568" s="12">
        <f t="shared" si="1048"/>
        <v>810</v>
      </c>
      <c r="Q3568" s="7">
        <f t="shared" si="1049"/>
        <v>5862398.4500000002</v>
      </c>
      <c r="R3568" s="44" t="str">
        <f>VLOOKUP(F3568,'Set up'!$A$2:$E$64,5,FALSE)</f>
        <v>Trsf</v>
      </c>
    </row>
    <row r="3569" spans="1:18" ht="16.25" customHeight="1" x14ac:dyDescent="0.35">
      <c r="A3569" s="140">
        <v>45664</v>
      </c>
      <c r="B3569" s="5">
        <f t="shared" si="1050"/>
        <v>1</v>
      </c>
      <c r="C3569" s="5">
        <f t="shared" si="1051"/>
        <v>2025</v>
      </c>
      <c r="D3569" s="105" t="s">
        <v>3338</v>
      </c>
      <c r="E3569" s="5" t="str">
        <f>VLOOKUP(F3569,'Set up'!$A$2:$C$64,2,FALSE)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up'!$A$2:$C$64,3,FALSE)</f>
        <v>Cash</v>
      </c>
      <c r="J3569" s="5">
        <f>VLOOKUP(F3569,'Set up'!$A$2:$D$64,4,FALSE)</f>
        <v>0</v>
      </c>
      <c r="K3569" s="4">
        <f t="shared" si="1045"/>
        <v>45664</v>
      </c>
      <c r="L3569" s="5">
        <f t="shared" si="1046"/>
        <v>1</v>
      </c>
      <c r="M3569" s="5">
        <f t="shared" si="1047"/>
        <v>2025</v>
      </c>
      <c r="N3569" s="135">
        <v>280</v>
      </c>
      <c r="O3569" s="12"/>
      <c r="P3569" s="12">
        <f t="shared" si="1048"/>
        <v>280</v>
      </c>
      <c r="Q3569" s="7">
        <f t="shared" si="1049"/>
        <v>5862678.4500000002</v>
      </c>
      <c r="R3569" s="44" t="str">
        <f>VLOOKUP(F3569,'Set up'!$A$2:$E$64,5,FALSE)</f>
        <v>Trsf</v>
      </c>
    </row>
    <row r="3570" spans="1:18" ht="16.25" customHeight="1" x14ac:dyDescent="0.35">
      <c r="A3570" s="140">
        <v>45664</v>
      </c>
      <c r="B3570" s="5">
        <f t="shared" si="1050"/>
        <v>1</v>
      </c>
      <c r="C3570" s="5">
        <f t="shared" si="1051"/>
        <v>2025</v>
      </c>
      <c r="D3570" s="105" t="s">
        <v>3338</v>
      </c>
      <c r="E3570" s="5" t="str">
        <f>VLOOKUP(F3570,'Set up'!$A$2:$C$64,2,FALSE)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up'!$A$2:$C$64,3,FALSE)</f>
        <v>Cash</v>
      </c>
      <c r="J3570" s="5">
        <f>VLOOKUP(F3570,'Set up'!$A$2:$D$64,4,FALSE)</f>
        <v>0</v>
      </c>
      <c r="K3570" s="4">
        <f t="shared" si="1045"/>
        <v>45664</v>
      </c>
      <c r="L3570" s="5">
        <f t="shared" si="1046"/>
        <v>1</v>
      </c>
      <c r="M3570" s="5">
        <f t="shared" si="1047"/>
        <v>2025</v>
      </c>
      <c r="N3570" s="135">
        <v>563.20000000000005</v>
      </c>
      <c r="O3570" s="12"/>
      <c r="P3570" s="12">
        <f t="shared" si="1048"/>
        <v>563.20000000000005</v>
      </c>
      <c r="Q3570" s="7">
        <f t="shared" si="1049"/>
        <v>5863241.6500000004</v>
      </c>
      <c r="R3570" s="44" t="str">
        <f>VLOOKUP(F3570,'Set up'!$A$2:$E$64,5,FALSE)</f>
        <v>Trsf</v>
      </c>
    </row>
    <row r="3571" spans="1:18" ht="16.25" customHeight="1" x14ac:dyDescent="0.35">
      <c r="A3571" s="140">
        <v>45664</v>
      </c>
      <c r="B3571" s="5">
        <f t="shared" si="1050"/>
        <v>1</v>
      </c>
      <c r="C3571" s="5">
        <f t="shared" si="1051"/>
        <v>2025</v>
      </c>
      <c r="D3571" s="105" t="s">
        <v>3338</v>
      </c>
      <c r="E3571" s="5" t="str">
        <f>VLOOKUP(F3571,'Set up'!$A$2:$C$64,2,FALSE)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up'!$A$2:$C$64,3,FALSE)</f>
        <v>Cash</v>
      </c>
      <c r="J3571" s="5">
        <f>VLOOKUP(F3571,'Set up'!$A$2:$D$64,4,FALSE)</f>
        <v>0</v>
      </c>
      <c r="K3571" s="4">
        <f t="shared" si="1045"/>
        <v>45664</v>
      </c>
      <c r="L3571" s="5">
        <f t="shared" si="1046"/>
        <v>1</v>
      </c>
      <c r="M3571" s="5">
        <f t="shared" si="1047"/>
        <v>2025</v>
      </c>
      <c r="N3571" s="135">
        <v>190</v>
      </c>
      <c r="O3571" s="12"/>
      <c r="P3571" s="12">
        <f t="shared" si="1048"/>
        <v>190</v>
      </c>
      <c r="Q3571" s="7">
        <f t="shared" si="1049"/>
        <v>5863431.6500000004</v>
      </c>
      <c r="R3571" s="44" t="str">
        <f>VLOOKUP(F3571,'Set up'!$A$2:$E$64,5,FALSE)</f>
        <v>Trsf</v>
      </c>
    </row>
    <row r="3572" spans="1:18" ht="16.25" customHeight="1" x14ac:dyDescent="0.35">
      <c r="A3572" s="140">
        <v>45664</v>
      </c>
      <c r="B3572" s="5">
        <f t="shared" si="1050"/>
        <v>1</v>
      </c>
      <c r="C3572" s="5">
        <f t="shared" si="1051"/>
        <v>2025</v>
      </c>
      <c r="D3572" s="105" t="s">
        <v>3338</v>
      </c>
      <c r="E3572" s="5" t="str">
        <f>VLOOKUP(F3572,'Set up'!$A$2:$C$64,2,FALSE)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up'!$A$2:$C$64,3,FALSE)</f>
        <v>Cash</v>
      </c>
      <c r="J3572" s="5">
        <f>VLOOKUP(F3572,'Set up'!$A$2:$D$64,4,FALSE)</f>
        <v>0</v>
      </c>
      <c r="K3572" s="4">
        <f t="shared" si="1045"/>
        <v>45664</v>
      </c>
      <c r="L3572" s="5">
        <f t="shared" si="1046"/>
        <v>1</v>
      </c>
      <c r="M3572" s="5">
        <f t="shared" si="1047"/>
        <v>2025</v>
      </c>
      <c r="N3572" s="135">
        <v>170</v>
      </c>
      <c r="O3572" s="12"/>
      <c r="P3572" s="12">
        <f t="shared" si="1048"/>
        <v>170</v>
      </c>
      <c r="Q3572" s="7">
        <f t="shared" si="1049"/>
        <v>5863601.6500000004</v>
      </c>
      <c r="R3572" s="44" t="str">
        <f>VLOOKUP(F3572,'Set up'!$A$2:$E$64,5,FALSE)</f>
        <v>Trsf</v>
      </c>
    </row>
    <row r="3573" spans="1:18" ht="16.25" customHeight="1" x14ac:dyDescent="0.35">
      <c r="A3573" s="140">
        <v>45664</v>
      </c>
      <c r="B3573" s="5">
        <f t="shared" si="1050"/>
        <v>1</v>
      </c>
      <c r="C3573" s="5">
        <f t="shared" si="1051"/>
        <v>2025</v>
      </c>
      <c r="D3573" s="105" t="s">
        <v>3338</v>
      </c>
      <c r="E3573" s="5" t="str">
        <f>VLOOKUP(F3573,'Set up'!$A$2:$C$64,2,FALSE)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up'!$A$2:$C$64,3,FALSE)</f>
        <v>Cash</v>
      </c>
      <c r="J3573" s="5">
        <f>VLOOKUP(F3573,'Set up'!$A$2:$D$64,4,FALSE)</f>
        <v>0</v>
      </c>
      <c r="K3573" s="4">
        <f t="shared" si="1045"/>
        <v>45664</v>
      </c>
      <c r="L3573" s="5">
        <f t="shared" si="1046"/>
        <v>1</v>
      </c>
      <c r="M3573" s="5">
        <f t="shared" si="1047"/>
        <v>2025</v>
      </c>
      <c r="N3573" s="135">
        <v>320</v>
      </c>
      <c r="O3573" s="12"/>
      <c r="P3573" s="12">
        <f t="shared" si="1048"/>
        <v>320</v>
      </c>
      <c r="Q3573" s="7">
        <f t="shared" si="1049"/>
        <v>5863921.6500000004</v>
      </c>
      <c r="R3573" s="44" t="str">
        <f>VLOOKUP(F3573,'Set up'!$A$2:$E$64,5,FALSE)</f>
        <v>Trsf</v>
      </c>
    </row>
    <row r="3574" spans="1:18" ht="16.25" customHeight="1" x14ac:dyDescent="0.35">
      <c r="A3574" s="140">
        <v>45664</v>
      </c>
      <c r="B3574" s="5">
        <f t="shared" si="1050"/>
        <v>1</v>
      </c>
      <c r="C3574" s="5">
        <f t="shared" si="1051"/>
        <v>2025</v>
      </c>
      <c r="D3574" s="105" t="s">
        <v>3338</v>
      </c>
      <c r="E3574" s="5" t="str">
        <f>VLOOKUP(F3574,'Set up'!$A$2:$C$64,2,FALSE)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up'!$A$2:$C$64,3,FALSE)</f>
        <v>Cash</v>
      </c>
      <c r="J3574" s="5">
        <f>VLOOKUP(F3574,'Set up'!$A$2:$D$64,4,FALSE)</f>
        <v>0</v>
      </c>
      <c r="K3574" s="4">
        <f t="shared" si="1045"/>
        <v>45664</v>
      </c>
      <c r="L3574" s="5">
        <f t="shared" si="1046"/>
        <v>1</v>
      </c>
      <c r="M3574" s="5">
        <f t="shared" si="1047"/>
        <v>2025</v>
      </c>
      <c r="N3574" s="135">
        <v>120</v>
      </c>
      <c r="O3574" s="12"/>
      <c r="P3574" s="12">
        <f t="shared" si="1048"/>
        <v>120</v>
      </c>
      <c r="Q3574" s="7">
        <f t="shared" si="1049"/>
        <v>5864041.6500000004</v>
      </c>
      <c r="R3574" s="44" t="str">
        <f>VLOOKUP(F3574,'Set up'!$A$2:$E$64,5,FALSE)</f>
        <v>Trsf</v>
      </c>
    </row>
    <row r="3575" spans="1:18" ht="16.25" customHeight="1" x14ac:dyDescent="0.35">
      <c r="A3575" s="140">
        <v>45664</v>
      </c>
      <c r="B3575" s="5">
        <f t="shared" si="1050"/>
        <v>1</v>
      </c>
      <c r="C3575" s="5">
        <f t="shared" si="1051"/>
        <v>2025</v>
      </c>
      <c r="D3575" s="105" t="s">
        <v>3338</v>
      </c>
      <c r="E3575" s="5" t="str">
        <f>VLOOKUP(F3575,'Set up'!$A$2:$C$64,2,FALSE)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up'!$A$2:$C$64,3,FALSE)</f>
        <v>Cash</v>
      </c>
      <c r="J3575" s="5">
        <f>VLOOKUP(F3575,'Set up'!$A$2:$D$64,4,FALSE)</f>
        <v>0</v>
      </c>
      <c r="K3575" s="4">
        <f t="shared" si="1045"/>
        <v>45664</v>
      </c>
      <c r="L3575" s="5">
        <f t="shared" si="1046"/>
        <v>1</v>
      </c>
      <c r="M3575" s="5">
        <f t="shared" si="1047"/>
        <v>2025</v>
      </c>
      <c r="N3575" s="135">
        <v>420</v>
      </c>
      <c r="O3575" s="12"/>
      <c r="P3575" s="12">
        <f t="shared" si="1048"/>
        <v>420</v>
      </c>
      <c r="Q3575" s="7">
        <f t="shared" si="1049"/>
        <v>5864461.6500000004</v>
      </c>
      <c r="R3575" s="44" t="str">
        <f>VLOOKUP(F3575,'Set up'!$A$2:$E$64,5,FALSE)</f>
        <v>Trsf</v>
      </c>
    </row>
    <row r="3576" spans="1:18" ht="16.25" customHeight="1" x14ac:dyDescent="0.35">
      <c r="A3576" s="140">
        <v>45664</v>
      </c>
      <c r="B3576" s="5">
        <f t="shared" si="1050"/>
        <v>1</v>
      </c>
      <c r="C3576" s="5">
        <f t="shared" si="1051"/>
        <v>2025</v>
      </c>
      <c r="D3576" s="105" t="s">
        <v>3338</v>
      </c>
      <c r="E3576" s="5" t="str">
        <f>VLOOKUP(F3576,'Set up'!$A$2:$C$64,2,FALSE)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up'!$A$2:$C$64,3,FALSE)</f>
        <v>Cash</v>
      </c>
      <c r="J3576" s="5">
        <f>VLOOKUP(F3576,'Set up'!$A$2:$D$64,4,FALSE)</f>
        <v>0</v>
      </c>
      <c r="K3576" s="4">
        <f t="shared" si="1045"/>
        <v>45664</v>
      </c>
      <c r="L3576" s="5">
        <f t="shared" si="1046"/>
        <v>1</v>
      </c>
      <c r="M3576" s="5">
        <f t="shared" si="1047"/>
        <v>2025</v>
      </c>
      <c r="N3576" s="135">
        <v>180</v>
      </c>
      <c r="O3576" s="12"/>
      <c r="P3576" s="12">
        <f t="shared" si="1048"/>
        <v>180</v>
      </c>
      <c r="Q3576" s="7">
        <f t="shared" si="1049"/>
        <v>5864641.6500000004</v>
      </c>
      <c r="R3576" s="44" t="str">
        <f>VLOOKUP(F3576,'Set up'!$A$2:$E$64,5,FALSE)</f>
        <v>Trsf</v>
      </c>
    </row>
    <row r="3577" spans="1:18" ht="16.25" customHeight="1" x14ac:dyDescent="0.35">
      <c r="A3577" s="140">
        <v>45665</v>
      </c>
      <c r="B3577" s="5">
        <f t="shared" si="1050"/>
        <v>1</v>
      </c>
      <c r="C3577" s="5">
        <f t="shared" si="1051"/>
        <v>2025</v>
      </c>
      <c r="D3577" s="105" t="s">
        <v>3341</v>
      </c>
      <c r="E3577" s="5" t="str">
        <f>VLOOKUP(F3577,'Set up'!$A$2:$C$64,2,FALSE)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up'!$A$2:$C$64,3,FALSE)</f>
        <v>Cash</v>
      </c>
      <c r="J3577" s="5">
        <f>VLOOKUP(F3577,'Set up'!$A$2:$D$64,4,FALSE)</f>
        <v>0</v>
      </c>
      <c r="K3577" s="4">
        <f t="shared" si="1045"/>
        <v>45665</v>
      </c>
      <c r="L3577" s="5">
        <f t="shared" si="1046"/>
        <v>1</v>
      </c>
      <c r="M3577" s="5">
        <f t="shared" si="1047"/>
        <v>2025</v>
      </c>
      <c r="N3577" s="135">
        <v>125</v>
      </c>
      <c r="O3577" s="12"/>
      <c r="P3577" s="12">
        <f t="shared" si="1048"/>
        <v>125</v>
      </c>
      <c r="Q3577" s="7">
        <f t="shared" si="1049"/>
        <v>5864766.6500000004</v>
      </c>
      <c r="R3577" s="44" t="str">
        <f>VLOOKUP(F3577,'Set up'!$A$2:$E$64,5,FALSE)</f>
        <v>Trsf</v>
      </c>
    </row>
    <row r="3578" spans="1:18" ht="16.25" customHeight="1" x14ac:dyDescent="0.35">
      <c r="A3578" s="140">
        <v>45665</v>
      </c>
      <c r="B3578" s="5">
        <f t="shared" si="1050"/>
        <v>1</v>
      </c>
      <c r="C3578" s="5">
        <f t="shared" si="1051"/>
        <v>2025</v>
      </c>
      <c r="D3578" s="105" t="s">
        <v>3342</v>
      </c>
      <c r="E3578" s="5" t="str">
        <f>VLOOKUP(F3578,'Set up'!$A$2:$C$64,2,FALSE)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up'!$A$2:$C$64,3,FALSE)</f>
        <v>Cash</v>
      </c>
      <c r="J3578" s="5">
        <f>VLOOKUP(F3578,'Set up'!$A$2:$D$64,4,FALSE)</f>
        <v>0</v>
      </c>
      <c r="K3578" s="4">
        <f t="shared" si="1045"/>
        <v>45665</v>
      </c>
      <c r="L3578" s="5">
        <f t="shared" si="1046"/>
        <v>1</v>
      </c>
      <c r="M3578" s="5">
        <f t="shared" si="1047"/>
        <v>2025</v>
      </c>
      <c r="N3578" s="135">
        <v>8100</v>
      </c>
      <c r="O3578" s="12"/>
      <c r="P3578" s="12">
        <f t="shared" si="1048"/>
        <v>8100</v>
      </c>
      <c r="Q3578" s="7">
        <f t="shared" si="1049"/>
        <v>5872866.6500000004</v>
      </c>
      <c r="R3578" s="44" t="str">
        <f>VLOOKUP(F3578,'Set up'!$A$2:$E$64,5,FALSE)</f>
        <v>Trsf</v>
      </c>
    </row>
    <row r="3579" spans="1:18" ht="16.25" customHeight="1" x14ac:dyDescent="0.35">
      <c r="A3579" s="140">
        <v>45665</v>
      </c>
      <c r="B3579" s="5">
        <f t="shared" si="1050"/>
        <v>1</v>
      </c>
      <c r="C3579" s="5">
        <f t="shared" si="1051"/>
        <v>2025</v>
      </c>
      <c r="D3579" s="105" t="s">
        <v>3342</v>
      </c>
      <c r="E3579" s="5" t="str">
        <f>VLOOKUP(F3579,'Set up'!$A$2:$C$64,2,FALSE)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up'!$A$2:$C$64,3,FALSE)</f>
        <v>Cash</v>
      </c>
      <c r="J3579" s="5">
        <f>VLOOKUP(F3579,'Set up'!$A$2:$D$64,4,FALSE)</f>
        <v>0</v>
      </c>
      <c r="K3579" s="4">
        <f t="shared" si="1045"/>
        <v>45665</v>
      </c>
      <c r="L3579" s="5">
        <f t="shared" si="1046"/>
        <v>1</v>
      </c>
      <c r="M3579" s="5">
        <f t="shared" si="1047"/>
        <v>2025</v>
      </c>
      <c r="N3579" s="135">
        <v>2610</v>
      </c>
      <c r="O3579" s="12"/>
      <c r="P3579" s="12">
        <f t="shared" si="1048"/>
        <v>2610</v>
      </c>
      <c r="Q3579" s="7">
        <f t="shared" si="1049"/>
        <v>5875476.6500000004</v>
      </c>
      <c r="R3579" s="44" t="str">
        <f>VLOOKUP(F3579,'Set up'!$A$2:$E$64,5,FALSE)</f>
        <v>Trsf</v>
      </c>
    </row>
    <row r="3580" spans="1:18" ht="16.25" customHeight="1" x14ac:dyDescent="0.35">
      <c r="A3580" s="140">
        <v>45665</v>
      </c>
      <c r="B3580" s="5">
        <f t="shared" si="1050"/>
        <v>1</v>
      </c>
      <c r="C3580" s="5">
        <f t="shared" si="1051"/>
        <v>2025</v>
      </c>
      <c r="D3580" s="105" t="s">
        <v>3342</v>
      </c>
      <c r="E3580" s="5" t="str">
        <f>VLOOKUP(F3580,'Set up'!$A$2:$C$64,2,FALSE)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up'!$A$2:$C$64,3,FALSE)</f>
        <v>Cash</v>
      </c>
      <c r="J3580" s="5">
        <f>VLOOKUP(F3580,'Set up'!$A$2:$D$64,4,FALSE)</f>
        <v>0</v>
      </c>
      <c r="K3580" s="4">
        <f t="shared" si="1045"/>
        <v>45665</v>
      </c>
      <c r="L3580" s="5">
        <f t="shared" si="1046"/>
        <v>1</v>
      </c>
      <c r="M3580" s="5">
        <f t="shared" si="1047"/>
        <v>2025</v>
      </c>
      <c r="N3580" s="135">
        <v>1732.5</v>
      </c>
      <c r="O3580" s="12"/>
      <c r="P3580" s="12">
        <f t="shared" si="1048"/>
        <v>1732.5</v>
      </c>
      <c r="Q3580" s="7">
        <f t="shared" si="1049"/>
        <v>5877209.1500000004</v>
      </c>
      <c r="R3580" s="44" t="str">
        <f>VLOOKUP(F3580,'Set up'!$A$2:$E$64,5,FALSE)</f>
        <v>Trsf</v>
      </c>
    </row>
    <row r="3581" spans="1:18" ht="16.25" customHeight="1" x14ac:dyDescent="0.35">
      <c r="A3581" s="140">
        <v>45665</v>
      </c>
      <c r="B3581" s="5">
        <f t="shared" si="1050"/>
        <v>1</v>
      </c>
      <c r="C3581" s="5">
        <f t="shared" si="1051"/>
        <v>2025</v>
      </c>
      <c r="D3581" s="105" t="s">
        <v>3342</v>
      </c>
      <c r="E3581" s="5" t="str">
        <f>VLOOKUP(F3581,'Set up'!$A$2:$C$64,2,FALSE)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up'!$A$2:$C$64,3,FALSE)</f>
        <v>Cash</v>
      </c>
      <c r="J3581" s="5">
        <f>VLOOKUP(F3581,'Set up'!$A$2:$D$64,4,FALSE)</f>
        <v>0</v>
      </c>
      <c r="K3581" s="4">
        <f t="shared" si="1045"/>
        <v>45665</v>
      </c>
      <c r="L3581" s="5">
        <f t="shared" si="1046"/>
        <v>1</v>
      </c>
      <c r="M3581" s="5">
        <f t="shared" si="1047"/>
        <v>2025</v>
      </c>
      <c r="N3581" s="135">
        <v>690</v>
      </c>
      <c r="O3581" s="12"/>
      <c r="P3581" s="12">
        <f t="shared" si="1048"/>
        <v>690</v>
      </c>
      <c r="Q3581" s="7">
        <f t="shared" si="1049"/>
        <v>5877899.1500000004</v>
      </c>
      <c r="R3581" s="44" t="str">
        <f>VLOOKUP(F3581,'Set up'!$A$2:$E$64,5,FALSE)</f>
        <v>Trsf</v>
      </c>
    </row>
    <row r="3582" spans="1:18" ht="16.25" customHeight="1" x14ac:dyDescent="0.35">
      <c r="A3582" s="140">
        <v>45665</v>
      </c>
      <c r="B3582" s="5">
        <f t="shared" si="1050"/>
        <v>1</v>
      </c>
      <c r="C3582" s="5">
        <f t="shared" si="1051"/>
        <v>2025</v>
      </c>
      <c r="D3582" s="105" t="s">
        <v>3342</v>
      </c>
      <c r="E3582" s="5" t="str">
        <f>VLOOKUP(F3582,'Set up'!$A$2:$C$64,2,FALSE)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up'!$A$2:$C$64,3,FALSE)</f>
        <v>Cash</v>
      </c>
      <c r="J3582" s="5">
        <f>VLOOKUP(F3582,'Set up'!$A$2:$D$64,4,FALSE)</f>
        <v>0</v>
      </c>
      <c r="K3582" s="4">
        <f t="shared" si="1045"/>
        <v>45665</v>
      </c>
      <c r="L3582" s="5">
        <f t="shared" si="1046"/>
        <v>1</v>
      </c>
      <c r="M3582" s="5">
        <f t="shared" si="1047"/>
        <v>2025</v>
      </c>
      <c r="N3582" s="135">
        <v>975</v>
      </c>
      <c r="O3582" s="12"/>
      <c r="P3582" s="12">
        <f t="shared" si="1048"/>
        <v>975</v>
      </c>
      <c r="Q3582" s="7">
        <f t="shared" si="1049"/>
        <v>5878874.1500000004</v>
      </c>
      <c r="R3582" s="44" t="str">
        <f>VLOOKUP(F3582,'Set up'!$A$2:$E$64,5,FALSE)</f>
        <v>Trsf</v>
      </c>
    </row>
    <row r="3583" spans="1:18" ht="16.25" customHeight="1" x14ac:dyDescent="0.35">
      <c r="A3583" s="140">
        <v>45667</v>
      </c>
      <c r="B3583" s="5">
        <f t="shared" si="1050"/>
        <v>1</v>
      </c>
      <c r="C3583" s="5">
        <f t="shared" si="1051"/>
        <v>2025</v>
      </c>
      <c r="D3583" s="105" t="s">
        <v>3343</v>
      </c>
      <c r="E3583" s="5" t="str">
        <f>VLOOKUP(F3583,'Set up'!$A$2:$C$64,2,FALSE)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up'!$A$2:$C$64,3,FALSE)</f>
        <v>Cash</v>
      </c>
      <c r="J3583" s="5">
        <f>VLOOKUP(F3583,'Set up'!$A$2:$D$64,4,FALSE)</f>
        <v>0</v>
      </c>
      <c r="K3583" s="4">
        <f t="shared" si="1045"/>
        <v>45667</v>
      </c>
      <c r="L3583" s="5">
        <f t="shared" si="1046"/>
        <v>1</v>
      </c>
      <c r="M3583" s="5">
        <f t="shared" si="1047"/>
        <v>2025</v>
      </c>
      <c r="N3583" s="135">
        <v>62.5</v>
      </c>
      <c r="O3583" s="12"/>
      <c r="P3583" s="12">
        <f t="shared" si="1048"/>
        <v>62.5</v>
      </c>
      <c r="Q3583" s="7">
        <f t="shared" si="1049"/>
        <v>5878936.6500000004</v>
      </c>
      <c r="R3583" s="44" t="str">
        <f>VLOOKUP(F3583,'Set up'!$A$2:$E$64,5,FALSE)</f>
        <v>Trsf</v>
      </c>
    </row>
    <row r="3584" spans="1:18" ht="16.25" customHeight="1" x14ac:dyDescent="0.35">
      <c r="A3584" s="140">
        <v>45667</v>
      </c>
      <c r="B3584" s="5">
        <f t="shared" si="1050"/>
        <v>1</v>
      </c>
      <c r="C3584" s="5">
        <f t="shared" si="1051"/>
        <v>2025</v>
      </c>
      <c r="D3584" s="105" t="s">
        <v>3344</v>
      </c>
      <c r="E3584" s="5" t="str">
        <f>VLOOKUP(F3584,'Set up'!$A$2:$C$64,2,FALSE)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up'!$A$2:$C$64,3,FALSE)</f>
        <v>Cash</v>
      </c>
      <c r="J3584" s="5">
        <f>VLOOKUP(F3584,'Set up'!$A$2:$D$64,4,FALSE)</f>
        <v>0</v>
      </c>
      <c r="K3584" s="4">
        <f t="shared" si="1045"/>
        <v>45667</v>
      </c>
      <c r="L3584" s="5">
        <f t="shared" si="1046"/>
        <v>1</v>
      </c>
      <c r="M3584" s="5">
        <f t="shared" si="1047"/>
        <v>2025</v>
      </c>
      <c r="N3584" s="135">
        <v>4860</v>
      </c>
      <c r="O3584" s="12"/>
      <c r="P3584" s="12">
        <f t="shared" si="1048"/>
        <v>4860</v>
      </c>
      <c r="Q3584" s="7">
        <f t="shared" si="1049"/>
        <v>5883796.6500000004</v>
      </c>
      <c r="R3584" s="44" t="str">
        <f>VLOOKUP(F3584,'Set up'!$A$2:$E$64,5,FALSE)</f>
        <v>Trsf</v>
      </c>
    </row>
    <row r="3585" spans="1:18" ht="16.25" customHeight="1" x14ac:dyDescent="0.35">
      <c r="A3585" s="140">
        <v>45667</v>
      </c>
      <c r="B3585" s="5">
        <f t="shared" si="1050"/>
        <v>1</v>
      </c>
      <c r="C3585" s="5">
        <f t="shared" si="1051"/>
        <v>2025</v>
      </c>
      <c r="D3585" s="105" t="s">
        <v>3344</v>
      </c>
      <c r="E3585" s="5" t="str">
        <f>VLOOKUP(F3585,'Set up'!$A$2:$C$64,2,FALSE)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up'!$A$2:$C$64,3,FALSE)</f>
        <v>Cash</v>
      </c>
      <c r="J3585" s="5">
        <f>VLOOKUP(F3585,'Set up'!$A$2:$D$64,4,FALSE)</f>
        <v>0</v>
      </c>
      <c r="K3585" s="4">
        <f t="shared" si="1045"/>
        <v>45667</v>
      </c>
      <c r="L3585" s="5">
        <f t="shared" si="1046"/>
        <v>1</v>
      </c>
      <c r="M3585" s="5">
        <f t="shared" si="1047"/>
        <v>2025</v>
      </c>
      <c r="N3585" s="135">
        <v>1566</v>
      </c>
      <c r="O3585" s="12"/>
      <c r="P3585" s="12">
        <f t="shared" si="1048"/>
        <v>1566</v>
      </c>
      <c r="Q3585" s="7">
        <f t="shared" si="1049"/>
        <v>5885362.6500000004</v>
      </c>
      <c r="R3585" s="44" t="str">
        <f>VLOOKUP(F3585,'Set up'!$A$2:$E$64,5,FALSE)</f>
        <v>Trsf</v>
      </c>
    </row>
    <row r="3586" spans="1:18" ht="16.25" customHeight="1" x14ac:dyDescent="0.35">
      <c r="A3586" s="140">
        <v>45667</v>
      </c>
      <c r="B3586" s="5">
        <f t="shared" si="1050"/>
        <v>1</v>
      </c>
      <c r="C3586" s="5">
        <f t="shared" si="1051"/>
        <v>2025</v>
      </c>
      <c r="D3586" s="105" t="s">
        <v>3344</v>
      </c>
      <c r="E3586" s="5" t="str">
        <f>VLOOKUP(F3586,'Set up'!$A$2:$C$64,2,FALSE)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up'!$A$2:$C$64,3,FALSE)</f>
        <v>Cash</v>
      </c>
      <c r="J3586" s="5">
        <f>VLOOKUP(F3586,'Set up'!$A$2:$D$64,4,FALSE)</f>
        <v>0</v>
      </c>
      <c r="K3586" s="4">
        <f t="shared" si="1045"/>
        <v>45667</v>
      </c>
      <c r="L3586" s="5">
        <f t="shared" si="1046"/>
        <v>1</v>
      </c>
      <c r="M3586" s="5">
        <f t="shared" si="1047"/>
        <v>2025</v>
      </c>
      <c r="N3586" s="135">
        <v>990</v>
      </c>
      <c r="O3586" s="12"/>
      <c r="P3586" s="12">
        <f t="shared" si="1048"/>
        <v>990</v>
      </c>
      <c r="Q3586" s="7">
        <f t="shared" si="1049"/>
        <v>5886352.6500000004</v>
      </c>
      <c r="R3586" s="44" t="str">
        <f>VLOOKUP(F3586,'Set up'!$A$2:$E$64,5,FALSE)</f>
        <v>Trsf</v>
      </c>
    </row>
    <row r="3587" spans="1:18" ht="16.25" customHeight="1" x14ac:dyDescent="0.35">
      <c r="A3587" s="140">
        <v>45668</v>
      </c>
      <c r="B3587" s="5">
        <f t="shared" si="1050"/>
        <v>1</v>
      </c>
      <c r="C3587" s="5">
        <f t="shared" si="1051"/>
        <v>2025</v>
      </c>
      <c r="D3587" s="105" t="s">
        <v>3345</v>
      </c>
      <c r="E3587" s="5" t="str">
        <f>VLOOKUP(F3587,'Set up'!$A$2:$C$64,2,FALSE)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up'!$A$2:$C$64,3,FALSE)</f>
        <v>120</v>
      </c>
      <c r="J3587" s="5">
        <f>VLOOKUP(F3587,'Set up'!$A$2:$D$64,4,FALSE)</f>
        <v>120</v>
      </c>
      <c r="K3587" s="4">
        <f t="shared" si="1045"/>
        <v>45788</v>
      </c>
      <c r="L3587" s="5">
        <f t="shared" si="1046"/>
        <v>5</v>
      </c>
      <c r="M3587" s="5">
        <f t="shared" si="1047"/>
        <v>2025</v>
      </c>
      <c r="N3587" s="135">
        <v>12960</v>
      </c>
      <c r="O3587" s="12"/>
      <c r="P3587" s="12">
        <f t="shared" si="1048"/>
        <v>12960</v>
      </c>
      <c r="Q3587" s="7">
        <f t="shared" si="1049"/>
        <v>5899312.6500000004</v>
      </c>
      <c r="R3587" s="44" t="str">
        <f>VLOOKUP(F3587,'Set up'!$A$2:$E$64,5,FALSE)</f>
        <v>Trsf</v>
      </c>
    </row>
    <row r="3588" spans="1:18" ht="16.25" customHeight="1" x14ac:dyDescent="0.35">
      <c r="A3588" s="140">
        <v>45668</v>
      </c>
      <c r="B3588" s="5">
        <f t="shared" si="1050"/>
        <v>1</v>
      </c>
      <c r="C3588" s="5">
        <f t="shared" si="1051"/>
        <v>2025</v>
      </c>
      <c r="D3588" s="105" t="s">
        <v>3345</v>
      </c>
      <c r="E3588" s="5" t="str">
        <f>VLOOKUP(F3588,'Set up'!$A$2:$C$64,2,FALSE)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up'!$A$2:$C$64,3,FALSE)</f>
        <v>120</v>
      </c>
      <c r="J3588" s="5">
        <f>VLOOKUP(F3588,'Set up'!$A$2:$D$64,4,FALSE)</f>
        <v>120</v>
      </c>
      <c r="K3588" s="4">
        <f t="shared" si="1045"/>
        <v>45788</v>
      </c>
      <c r="L3588" s="5">
        <f t="shared" si="1046"/>
        <v>5</v>
      </c>
      <c r="M3588" s="5">
        <f t="shared" si="1047"/>
        <v>2025</v>
      </c>
      <c r="N3588" s="135">
        <v>1740</v>
      </c>
      <c r="O3588" s="12"/>
      <c r="P3588" s="12">
        <f t="shared" si="1048"/>
        <v>1740</v>
      </c>
      <c r="Q3588" s="7">
        <f t="shared" si="1049"/>
        <v>5901052.6500000004</v>
      </c>
      <c r="R3588" s="44" t="str">
        <f>VLOOKUP(F3588,'Set up'!$A$2:$E$64,5,FALSE)</f>
        <v>Trsf</v>
      </c>
    </row>
    <row r="3589" spans="1:18" ht="16.25" customHeight="1" x14ac:dyDescent="0.35">
      <c r="A3589" s="140">
        <v>45668</v>
      </c>
      <c r="B3589" s="5">
        <f t="shared" si="1050"/>
        <v>1</v>
      </c>
      <c r="C3589" s="5">
        <f t="shared" si="1051"/>
        <v>2025</v>
      </c>
      <c r="D3589" s="105" t="s">
        <v>3345</v>
      </c>
      <c r="E3589" s="5" t="str">
        <f>VLOOKUP(F3589,'Set up'!$A$2:$C$64,2,FALSE)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up'!$A$2:$C$64,3,FALSE)</f>
        <v>120</v>
      </c>
      <c r="J3589" s="5">
        <f>VLOOKUP(F3589,'Set up'!$A$2:$D$64,4,FALSE)</f>
        <v>120</v>
      </c>
      <c r="K3589" s="4">
        <f t="shared" si="1045"/>
        <v>45788</v>
      </c>
      <c r="L3589" s="5">
        <f t="shared" si="1046"/>
        <v>5</v>
      </c>
      <c r="M3589" s="5">
        <f t="shared" si="1047"/>
        <v>2025</v>
      </c>
      <c r="N3589" s="135">
        <v>1150</v>
      </c>
      <c r="O3589" s="12"/>
      <c r="P3589" s="12">
        <f t="shared" si="1048"/>
        <v>1150</v>
      </c>
      <c r="Q3589" s="7">
        <f t="shared" si="1049"/>
        <v>5902202.6500000004</v>
      </c>
      <c r="R3589" s="44" t="str">
        <f>VLOOKUP(F3589,'Set up'!$A$2:$E$64,5,FALSE)</f>
        <v>Trsf</v>
      </c>
    </row>
    <row r="3590" spans="1:18" ht="16.25" customHeight="1" x14ac:dyDescent="0.35">
      <c r="A3590" s="140">
        <v>45668</v>
      </c>
      <c r="B3590" s="5">
        <f t="shared" si="1050"/>
        <v>1</v>
      </c>
      <c r="C3590" s="5">
        <f t="shared" si="1051"/>
        <v>2025</v>
      </c>
      <c r="D3590" s="105" t="s">
        <v>3345</v>
      </c>
      <c r="E3590" s="5" t="str">
        <f>VLOOKUP(F3590,'Set up'!$A$2:$C$64,2,FALSE)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up'!$A$2:$C$64,3,FALSE)</f>
        <v>120</v>
      </c>
      <c r="J3590" s="5">
        <f>VLOOKUP(F3590,'Set up'!$A$2:$D$64,4,FALSE)</f>
        <v>120</v>
      </c>
      <c r="K3590" s="4">
        <f t="shared" si="1045"/>
        <v>45788</v>
      </c>
      <c r="L3590" s="5">
        <f t="shared" si="1046"/>
        <v>5</v>
      </c>
      <c r="M3590" s="5">
        <f t="shared" si="1047"/>
        <v>2025</v>
      </c>
      <c r="N3590" s="135">
        <v>880</v>
      </c>
      <c r="O3590" s="12"/>
      <c r="P3590" s="12">
        <f t="shared" si="1048"/>
        <v>880</v>
      </c>
      <c r="Q3590" s="7">
        <f t="shared" si="1049"/>
        <v>5903082.6500000004</v>
      </c>
      <c r="R3590" s="44" t="str">
        <f>VLOOKUP(F3590,'Set up'!$A$2:$E$64,5,FALSE)</f>
        <v>Trsf</v>
      </c>
    </row>
    <row r="3591" spans="1:18" ht="16.25" customHeight="1" x14ac:dyDescent="0.35">
      <c r="A3591" s="140">
        <v>45668</v>
      </c>
      <c r="B3591" s="5">
        <f t="shared" si="1050"/>
        <v>1</v>
      </c>
      <c r="C3591" s="5">
        <f t="shared" si="1051"/>
        <v>2025</v>
      </c>
      <c r="D3591" s="105" t="s">
        <v>3345</v>
      </c>
      <c r="E3591" s="5" t="str">
        <f>VLOOKUP(F3591,'Set up'!$A$2:$C$64,2,FALSE)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up'!$A$2:$C$64,3,FALSE)</f>
        <v>120</v>
      </c>
      <c r="J3591" s="5">
        <f>VLOOKUP(F3591,'Set up'!$A$2:$D$64,4,FALSE)</f>
        <v>120</v>
      </c>
      <c r="K3591" s="4">
        <f t="shared" si="1045"/>
        <v>45788</v>
      </c>
      <c r="L3591" s="5">
        <f t="shared" si="1046"/>
        <v>5</v>
      </c>
      <c r="M3591" s="5">
        <f t="shared" si="1047"/>
        <v>2025</v>
      </c>
      <c r="N3591" s="135">
        <v>420</v>
      </c>
      <c r="O3591" s="12"/>
      <c r="P3591" s="12">
        <f t="shared" si="1048"/>
        <v>420</v>
      </c>
      <c r="Q3591" s="7">
        <f t="shared" si="1049"/>
        <v>5903502.6500000004</v>
      </c>
      <c r="R3591" s="44" t="str">
        <f>VLOOKUP(F3591,'Set up'!$A$2:$E$64,5,FALSE)</f>
        <v>Trsf</v>
      </c>
    </row>
    <row r="3592" spans="1:18" ht="16.25" customHeight="1" x14ac:dyDescent="0.35">
      <c r="A3592" s="140">
        <v>45668</v>
      </c>
      <c r="B3592" s="5">
        <f t="shared" si="1050"/>
        <v>1</v>
      </c>
      <c r="C3592" s="5">
        <f t="shared" si="1051"/>
        <v>2025</v>
      </c>
      <c r="D3592" s="105" t="s">
        <v>3345</v>
      </c>
      <c r="E3592" s="5" t="str">
        <f>VLOOKUP(F3592,'Set up'!$A$2:$C$64,2,FALSE)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up'!$A$2:$C$64,3,FALSE)</f>
        <v>120</v>
      </c>
      <c r="J3592" s="5">
        <f>VLOOKUP(F3592,'Set up'!$A$2:$D$64,4,FALSE)</f>
        <v>120</v>
      </c>
      <c r="K3592" s="4">
        <f t="shared" si="1045"/>
        <v>45788</v>
      </c>
      <c r="L3592" s="5">
        <f t="shared" si="1046"/>
        <v>5</v>
      </c>
      <c r="M3592" s="5">
        <f t="shared" si="1047"/>
        <v>2025</v>
      </c>
      <c r="N3592" s="135">
        <v>160</v>
      </c>
      <c r="O3592" s="12"/>
      <c r="P3592" s="12">
        <f t="shared" si="1048"/>
        <v>160</v>
      </c>
      <c r="Q3592" s="7">
        <f t="shared" si="1049"/>
        <v>5903662.6500000004</v>
      </c>
      <c r="R3592" s="44" t="str">
        <f>VLOOKUP(F3592,'Set up'!$A$2:$E$64,5,FALSE)</f>
        <v>Trsf</v>
      </c>
    </row>
    <row r="3593" spans="1:18" ht="16.25" customHeight="1" x14ac:dyDescent="0.35">
      <c r="A3593" s="140">
        <v>45671</v>
      </c>
      <c r="B3593" s="5">
        <f t="shared" si="1050"/>
        <v>1</v>
      </c>
      <c r="C3593" s="5">
        <f t="shared" si="1051"/>
        <v>2025</v>
      </c>
      <c r="D3593" s="105" t="s">
        <v>3346</v>
      </c>
      <c r="E3593" s="5" t="str">
        <f>VLOOKUP(F3593,'Set up'!$A$2:$C$64,2,FALSE)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up'!$A$2:$C$64,3,FALSE)</f>
        <v>Cash</v>
      </c>
      <c r="J3593" s="5">
        <f>VLOOKUP(F3593,'Set up'!$A$2:$D$64,4,FALSE)</f>
        <v>0</v>
      </c>
      <c r="K3593" s="4">
        <f t="shared" si="1045"/>
        <v>45671</v>
      </c>
      <c r="L3593" s="5">
        <f t="shared" si="1046"/>
        <v>1</v>
      </c>
      <c r="M3593" s="5">
        <f t="shared" si="1047"/>
        <v>2025</v>
      </c>
      <c r="N3593" s="135">
        <v>187.5</v>
      </c>
      <c r="O3593" s="12"/>
      <c r="P3593" s="12">
        <f t="shared" si="1048"/>
        <v>187.5</v>
      </c>
      <c r="Q3593" s="7">
        <f t="shared" si="1049"/>
        <v>5903850.1500000004</v>
      </c>
      <c r="R3593" s="44" t="str">
        <f>VLOOKUP(F3593,'Set up'!$A$2:$E$64,5,FALSE)</f>
        <v>Trsf</v>
      </c>
    </row>
    <row r="3594" spans="1:18" ht="16.25" customHeight="1" x14ac:dyDescent="0.35">
      <c r="A3594" s="140">
        <v>45671</v>
      </c>
      <c r="B3594" s="5">
        <f t="shared" si="1050"/>
        <v>1</v>
      </c>
      <c r="C3594" s="5">
        <f t="shared" si="1051"/>
        <v>2025</v>
      </c>
      <c r="D3594" s="105" t="s">
        <v>3347</v>
      </c>
      <c r="E3594" s="5" t="str">
        <f>VLOOKUP(F3594,'Set up'!$A$2:$C$64,2,FALSE)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up'!$A$2:$C$64,3,FALSE)</f>
        <v>Cash</v>
      </c>
      <c r="J3594" s="5">
        <f>VLOOKUP(F3594,'Set up'!$A$2:$D$64,4,FALSE)</f>
        <v>0</v>
      </c>
      <c r="K3594" s="4">
        <f t="shared" si="1045"/>
        <v>45671</v>
      </c>
      <c r="L3594" s="5">
        <f t="shared" si="1046"/>
        <v>1</v>
      </c>
      <c r="M3594" s="5">
        <f t="shared" si="1047"/>
        <v>2025</v>
      </c>
      <c r="N3594" s="135">
        <v>8100</v>
      </c>
      <c r="O3594" s="12"/>
      <c r="P3594" s="12">
        <f t="shared" si="1048"/>
        <v>8100</v>
      </c>
      <c r="Q3594" s="7">
        <f t="shared" si="1049"/>
        <v>5911950.1500000004</v>
      </c>
      <c r="R3594" s="44" t="str">
        <f>VLOOKUP(F3594,'Set up'!$A$2:$E$64,5,FALSE)</f>
        <v>Trsf</v>
      </c>
    </row>
    <row r="3595" spans="1:18" ht="16.25" customHeight="1" x14ac:dyDescent="0.35">
      <c r="A3595" s="140">
        <v>45671</v>
      </c>
      <c r="B3595" s="5">
        <f t="shared" si="1050"/>
        <v>1</v>
      </c>
      <c r="C3595" s="5">
        <f t="shared" si="1051"/>
        <v>2025</v>
      </c>
      <c r="D3595" s="105" t="s">
        <v>3347</v>
      </c>
      <c r="E3595" s="5" t="str">
        <f>VLOOKUP(F3595,'Set up'!$A$2:$C$64,2,FALSE)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up'!$A$2:$C$64,3,FALSE)</f>
        <v>Cash</v>
      </c>
      <c r="J3595" s="5">
        <f>VLOOKUP(F3595,'Set up'!$A$2:$D$64,4,FALSE)</f>
        <v>0</v>
      </c>
      <c r="K3595" s="4">
        <f t="shared" si="1045"/>
        <v>45671</v>
      </c>
      <c r="L3595" s="5">
        <f t="shared" si="1046"/>
        <v>1</v>
      </c>
      <c r="M3595" s="5">
        <f t="shared" si="1047"/>
        <v>2025</v>
      </c>
      <c r="N3595" s="135">
        <v>1566</v>
      </c>
      <c r="O3595" s="12"/>
      <c r="P3595" s="12">
        <f t="shared" si="1048"/>
        <v>1566</v>
      </c>
      <c r="Q3595" s="7">
        <f t="shared" si="1049"/>
        <v>5913516.1500000004</v>
      </c>
      <c r="R3595" s="44" t="str">
        <f>VLOOKUP(F3595,'Set up'!$A$2:$E$64,5,FALSE)</f>
        <v>Trsf</v>
      </c>
    </row>
    <row r="3596" spans="1:18" ht="16.25" customHeight="1" x14ac:dyDescent="0.35">
      <c r="A3596" s="140">
        <v>45671</v>
      </c>
      <c r="B3596" s="5">
        <f t="shared" si="1050"/>
        <v>1</v>
      </c>
      <c r="C3596" s="5">
        <f t="shared" si="1051"/>
        <v>2025</v>
      </c>
      <c r="D3596" s="105" t="s">
        <v>3347</v>
      </c>
      <c r="E3596" s="5" t="str">
        <f>VLOOKUP(F3596,'Set up'!$A$2:$C$64,2,FALSE)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up'!$A$2:$C$64,3,FALSE)</f>
        <v>Cash</v>
      </c>
      <c r="J3596" s="5">
        <f>VLOOKUP(F3596,'Set up'!$A$2:$D$64,4,FALSE)</f>
        <v>0</v>
      </c>
      <c r="K3596" s="4">
        <f t="shared" si="1045"/>
        <v>45671</v>
      </c>
      <c r="L3596" s="5">
        <f t="shared" si="1046"/>
        <v>1</v>
      </c>
      <c r="M3596" s="5">
        <f t="shared" si="1047"/>
        <v>2025</v>
      </c>
      <c r="N3596" s="135">
        <v>1980</v>
      </c>
      <c r="O3596" s="12"/>
      <c r="P3596" s="12">
        <f t="shared" si="1048"/>
        <v>1980</v>
      </c>
      <c r="Q3596" s="7">
        <f t="shared" si="1049"/>
        <v>5915496.1500000004</v>
      </c>
      <c r="R3596" s="44" t="str">
        <f>VLOOKUP(F3596,'Set up'!$A$2:$E$64,5,FALSE)</f>
        <v>Trsf</v>
      </c>
    </row>
    <row r="3597" spans="1:18" ht="16.25" customHeight="1" x14ac:dyDescent="0.35">
      <c r="A3597" s="140">
        <v>45671</v>
      </c>
      <c r="B3597" s="5">
        <f t="shared" si="1050"/>
        <v>1</v>
      </c>
      <c r="C3597" s="5">
        <f t="shared" si="1051"/>
        <v>2025</v>
      </c>
      <c r="D3597" s="105" t="s">
        <v>3347</v>
      </c>
      <c r="E3597" s="5" t="str">
        <f>VLOOKUP(F3597,'Set up'!$A$2:$C$64,2,FALSE)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up'!$A$2:$C$64,3,FALSE)</f>
        <v>Cash</v>
      </c>
      <c r="J3597" s="5">
        <f>VLOOKUP(F3597,'Set up'!$A$2:$D$64,4,FALSE)</f>
        <v>0</v>
      </c>
      <c r="K3597" s="4">
        <f t="shared" si="1045"/>
        <v>45671</v>
      </c>
      <c r="L3597" s="5">
        <f t="shared" si="1046"/>
        <v>1</v>
      </c>
      <c r="M3597" s="5">
        <f t="shared" si="1047"/>
        <v>2025</v>
      </c>
      <c r="N3597" s="135">
        <v>460</v>
      </c>
      <c r="O3597" s="12"/>
      <c r="P3597" s="12">
        <f t="shared" si="1048"/>
        <v>460</v>
      </c>
      <c r="Q3597" s="7">
        <f t="shared" si="1049"/>
        <v>5915956.1500000004</v>
      </c>
      <c r="R3597" s="44" t="str">
        <f>VLOOKUP(F3597,'Set up'!$A$2:$E$64,5,FALSE)</f>
        <v>Trsf</v>
      </c>
    </row>
    <row r="3598" spans="1:18" ht="16.25" customHeight="1" x14ac:dyDescent="0.35">
      <c r="A3598" s="140">
        <v>45671</v>
      </c>
      <c r="B3598" s="5">
        <f t="shared" si="1050"/>
        <v>1</v>
      </c>
      <c r="C3598" s="5">
        <f t="shared" si="1051"/>
        <v>2025</v>
      </c>
      <c r="D3598" s="105" t="s">
        <v>3347</v>
      </c>
      <c r="E3598" s="5" t="str">
        <f>VLOOKUP(F3598,'Set up'!$A$2:$C$64,2,FALSE)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up'!$A$2:$C$64,3,FALSE)</f>
        <v>Cash</v>
      </c>
      <c r="J3598" s="5">
        <f>VLOOKUP(F3598,'Set up'!$A$2:$D$64,4,FALSE)</f>
        <v>0</v>
      </c>
      <c r="K3598" s="4">
        <f t="shared" si="1045"/>
        <v>45671</v>
      </c>
      <c r="L3598" s="5">
        <f t="shared" si="1046"/>
        <v>1</v>
      </c>
      <c r="M3598" s="5">
        <f t="shared" si="1047"/>
        <v>2025</v>
      </c>
      <c r="N3598" s="135">
        <v>1000</v>
      </c>
      <c r="O3598" s="12"/>
      <c r="P3598" s="12">
        <f t="shared" si="1048"/>
        <v>1000</v>
      </c>
      <c r="Q3598" s="7">
        <f t="shared" si="1049"/>
        <v>5916956.1500000004</v>
      </c>
      <c r="R3598" s="44" t="str">
        <f>VLOOKUP(F3598,'Set up'!$A$2:$E$64,5,FALSE)</f>
        <v>Trsf</v>
      </c>
    </row>
    <row r="3599" spans="1:18" ht="16.25" customHeight="1" x14ac:dyDescent="0.35">
      <c r="A3599" s="140">
        <v>45672</v>
      </c>
      <c r="B3599" s="5">
        <f t="shared" si="1050"/>
        <v>1</v>
      </c>
      <c r="C3599" s="5">
        <f t="shared" si="1051"/>
        <v>2025</v>
      </c>
      <c r="D3599" s="105" t="s">
        <v>3348</v>
      </c>
      <c r="E3599" s="5" t="str">
        <f>VLOOKUP(F3599,'Set up'!$A$2:$C$64,2,FALSE)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up'!$A$2:$C$64,3,FALSE)</f>
        <v>Cash</v>
      </c>
      <c r="J3599" s="5">
        <f>VLOOKUP(F3599,'Set up'!$A$2:$D$64,4,FALSE)</f>
        <v>0</v>
      </c>
      <c r="K3599" s="4">
        <f t="shared" si="1045"/>
        <v>45672</v>
      </c>
      <c r="L3599" s="5">
        <f t="shared" si="1046"/>
        <v>1</v>
      </c>
      <c r="M3599" s="5">
        <f t="shared" si="1047"/>
        <v>2025</v>
      </c>
      <c r="N3599" s="135">
        <v>1755</v>
      </c>
      <c r="O3599" s="12"/>
      <c r="P3599" s="12">
        <f t="shared" si="1048"/>
        <v>1755</v>
      </c>
      <c r="Q3599" s="7">
        <f t="shared" si="1049"/>
        <v>5918711.1500000004</v>
      </c>
      <c r="R3599" s="44" t="str">
        <f>VLOOKUP(F3599,'Set up'!$A$2:$E$64,5,FALSE)</f>
        <v>Trsf</v>
      </c>
    </row>
    <row r="3600" spans="1:18" ht="16.25" customHeight="1" x14ac:dyDescent="0.35">
      <c r="A3600" s="140">
        <v>45672</v>
      </c>
      <c r="B3600" s="5">
        <f t="shared" si="1050"/>
        <v>1</v>
      </c>
      <c r="C3600" s="5">
        <f t="shared" si="1051"/>
        <v>2025</v>
      </c>
      <c r="D3600" s="105" t="s">
        <v>3348</v>
      </c>
      <c r="E3600" s="5" t="str">
        <f>VLOOKUP(F3600,'Set up'!$A$2:$C$64,2,FALSE)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up'!$A$2:$C$64,3,FALSE)</f>
        <v>Cash</v>
      </c>
      <c r="J3600" s="5">
        <f>VLOOKUP(F3600,'Set up'!$A$2:$D$64,4,FALSE)</f>
        <v>0</v>
      </c>
      <c r="K3600" s="4">
        <f t="shared" si="1045"/>
        <v>45672</v>
      </c>
      <c r="L3600" s="5">
        <f t="shared" si="1046"/>
        <v>1</v>
      </c>
      <c r="M3600" s="5">
        <f t="shared" si="1047"/>
        <v>2025</v>
      </c>
      <c r="N3600" s="135">
        <v>405</v>
      </c>
      <c r="O3600" s="12"/>
      <c r="P3600" s="12">
        <f t="shared" si="1048"/>
        <v>405</v>
      </c>
      <c r="Q3600" s="7">
        <f t="shared" si="1049"/>
        <v>5919116.1500000004</v>
      </c>
      <c r="R3600" s="44" t="str">
        <f>VLOOKUP(F3600,'Set up'!$A$2:$E$64,5,FALSE)</f>
        <v>Trsf</v>
      </c>
    </row>
    <row r="3601" spans="1:19" ht="16.25" customHeight="1" x14ac:dyDescent="0.35">
      <c r="A3601" s="140">
        <v>45672</v>
      </c>
      <c r="B3601" s="5">
        <f t="shared" si="1050"/>
        <v>1</v>
      </c>
      <c r="C3601" s="5">
        <f t="shared" si="1051"/>
        <v>2025</v>
      </c>
      <c r="D3601" s="105" t="s">
        <v>3348</v>
      </c>
      <c r="E3601" s="5" t="str">
        <f>VLOOKUP(F3601,'Set up'!$A$2:$C$64,2,FALSE)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up'!$A$2:$C$64,3,FALSE)</f>
        <v>Cash</v>
      </c>
      <c r="J3601" s="5">
        <f>VLOOKUP(F3601,'Set up'!$A$2:$D$64,4,FALSE)</f>
        <v>0</v>
      </c>
      <c r="K3601" s="4">
        <f t="shared" si="1045"/>
        <v>45672</v>
      </c>
      <c r="L3601" s="5">
        <f t="shared" si="1046"/>
        <v>1</v>
      </c>
      <c r="M3601" s="5">
        <f t="shared" si="1047"/>
        <v>2025</v>
      </c>
      <c r="N3601" s="135">
        <v>125</v>
      </c>
      <c r="O3601" s="12"/>
      <c r="P3601" s="12">
        <f t="shared" si="1048"/>
        <v>125</v>
      </c>
      <c r="Q3601" s="7">
        <f t="shared" si="1049"/>
        <v>5919241.1500000004</v>
      </c>
      <c r="R3601" s="44" t="str">
        <f>VLOOKUP(F3601,'Set up'!$A$2:$E$64,5,FALSE)</f>
        <v>Trsf</v>
      </c>
    </row>
    <row r="3602" spans="1:19" ht="16.25" customHeight="1" x14ac:dyDescent="0.35">
      <c r="A3602" s="140">
        <v>45672</v>
      </c>
      <c r="B3602" s="5">
        <f t="shared" si="1050"/>
        <v>1</v>
      </c>
      <c r="C3602" s="5">
        <f t="shared" si="1051"/>
        <v>2025</v>
      </c>
      <c r="D3602" s="105" t="s">
        <v>3348</v>
      </c>
      <c r="E3602" s="5" t="str">
        <f>VLOOKUP(F3602,'Set up'!$A$2:$C$64,2,FALSE)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up'!$A$2:$C$64,3,FALSE)</f>
        <v>Cash</v>
      </c>
      <c r="J3602" s="5">
        <f>VLOOKUP(F3602,'Set up'!$A$2:$D$64,4,FALSE)</f>
        <v>0</v>
      </c>
      <c r="K3602" s="4">
        <f t="shared" si="1045"/>
        <v>45672</v>
      </c>
      <c r="L3602" s="5">
        <f t="shared" si="1046"/>
        <v>1</v>
      </c>
      <c r="M3602" s="5">
        <f t="shared" si="1047"/>
        <v>2025</v>
      </c>
      <c r="N3602" s="135">
        <v>390</v>
      </c>
      <c r="O3602" s="12"/>
      <c r="P3602" s="12">
        <f t="shared" si="1048"/>
        <v>390</v>
      </c>
      <c r="Q3602" s="7">
        <f t="shared" si="1049"/>
        <v>5919631.1500000004</v>
      </c>
      <c r="R3602" s="44" t="str">
        <f>VLOOKUP(F3602,'Set up'!$A$2:$E$64,5,FALSE)</f>
        <v>Trsf</v>
      </c>
    </row>
    <row r="3603" spans="1:19" ht="16.25" customHeight="1" x14ac:dyDescent="0.35">
      <c r="A3603" s="140">
        <v>45673</v>
      </c>
      <c r="B3603" s="5">
        <f t="shared" si="1050"/>
        <v>1</v>
      </c>
      <c r="C3603" s="5">
        <f t="shared" si="1051"/>
        <v>2025</v>
      </c>
      <c r="D3603" s="105" t="s">
        <v>3349</v>
      </c>
      <c r="E3603" s="5" t="str">
        <f>VLOOKUP(F3603,'Set up'!$A$2:$C$64,2,FALSE)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up'!$A$2:$C$64,3,FALSE)</f>
        <v>Cash</v>
      </c>
      <c r="J3603" s="5">
        <f>VLOOKUP(F3603,'Set up'!$A$2:$D$64,4,FALSE)</f>
        <v>0</v>
      </c>
      <c r="K3603" s="4">
        <f t="shared" si="1045"/>
        <v>45673</v>
      </c>
      <c r="L3603" s="5">
        <f t="shared" si="1046"/>
        <v>1</v>
      </c>
      <c r="M3603" s="5">
        <f t="shared" si="1047"/>
        <v>2025</v>
      </c>
      <c r="N3603" s="135">
        <v>1732.5</v>
      </c>
      <c r="O3603" s="6">
        <f t="shared" ref="O3603" si="1052">-N3603</f>
        <v>-1732.5</v>
      </c>
      <c r="P3603" s="12">
        <f t="shared" si="1048"/>
        <v>0</v>
      </c>
      <c r="Q3603" s="7">
        <f t="shared" si="1049"/>
        <v>5921363.6500000004</v>
      </c>
      <c r="R3603" s="44" t="str">
        <f>VLOOKUP(F3603,'Set up'!$A$2:$E$64,5,FALSE)</f>
        <v>Cash</v>
      </c>
      <c r="S3603" s="1" t="s">
        <v>3427</v>
      </c>
    </row>
    <row r="3604" spans="1:19" ht="16.25" customHeight="1" x14ac:dyDescent="0.35">
      <c r="A3604" s="140">
        <v>45673</v>
      </c>
      <c r="B3604" s="5">
        <f t="shared" si="1050"/>
        <v>1</v>
      </c>
      <c r="C3604" s="5">
        <f t="shared" si="1051"/>
        <v>2025</v>
      </c>
      <c r="D3604" s="105" t="s">
        <v>3349</v>
      </c>
      <c r="E3604" s="5" t="str">
        <f>VLOOKUP(F3604,'Set up'!$A$2:$C$64,2,FALSE)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up'!$A$2:$C$64,3,FALSE)</f>
        <v>Cash</v>
      </c>
      <c r="J3604" s="5">
        <f>VLOOKUP(F3604,'Set up'!$A$2:$D$64,4,FALSE)</f>
        <v>0</v>
      </c>
      <c r="K3604" s="4">
        <f t="shared" si="1045"/>
        <v>45673</v>
      </c>
      <c r="L3604" s="5">
        <f t="shared" si="1046"/>
        <v>1</v>
      </c>
      <c r="M3604" s="5">
        <f t="shared" si="1047"/>
        <v>2025</v>
      </c>
      <c r="N3604" s="135">
        <v>216</v>
      </c>
      <c r="O3604" s="6">
        <f>-N3604</f>
        <v>-216</v>
      </c>
      <c r="P3604" s="12">
        <f t="shared" si="1048"/>
        <v>0</v>
      </c>
      <c r="Q3604" s="7">
        <f t="shared" si="1049"/>
        <v>5921579.6500000004</v>
      </c>
      <c r="R3604" s="44" t="str">
        <f>VLOOKUP(F3604,'Set up'!$A$2:$E$64,5,FALSE)</f>
        <v>Cash</v>
      </c>
      <c r="S3604" s="1" t="s">
        <v>3427</v>
      </c>
    </row>
    <row r="3605" spans="1:19" ht="16.25" customHeight="1" x14ac:dyDescent="0.35">
      <c r="A3605" s="140">
        <v>45673</v>
      </c>
      <c r="B3605" s="5">
        <f t="shared" si="1050"/>
        <v>1</v>
      </c>
      <c r="C3605" s="5">
        <f t="shared" si="1051"/>
        <v>2025</v>
      </c>
      <c r="D3605" s="105" t="s">
        <v>3349</v>
      </c>
      <c r="E3605" s="5" t="str">
        <f>VLOOKUP(F3605,'Set up'!$A$2:$C$64,2,FALSE)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up'!$A$2:$C$64,3,FALSE)</f>
        <v>Cash</v>
      </c>
      <c r="J3605" s="5">
        <f>VLOOKUP(F3605,'Set up'!$A$2:$D$64,4,FALSE)</f>
        <v>0</v>
      </c>
      <c r="K3605" s="4">
        <f t="shared" si="1045"/>
        <v>45673</v>
      </c>
      <c r="L3605" s="5">
        <f t="shared" si="1046"/>
        <v>1</v>
      </c>
      <c r="M3605" s="5">
        <f t="shared" si="1047"/>
        <v>2025</v>
      </c>
      <c r="N3605" s="135">
        <v>110</v>
      </c>
      <c r="O3605" s="6">
        <f>-N3605</f>
        <v>-110</v>
      </c>
      <c r="P3605" s="12">
        <f t="shared" si="1048"/>
        <v>0</v>
      </c>
      <c r="Q3605" s="7">
        <f t="shared" si="1049"/>
        <v>5921689.6500000004</v>
      </c>
      <c r="R3605" s="44" t="str">
        <f>VLOOKUP(F3605,'Set up'!$A$2:$E$64,5,FALSE)</f>
        <v>Cash</v>
      </c>
      <c r="S3605" s="1" t="s">
        <v>3427</v>
      </c>
    </row>
    <row r="3606" spans="1:19" ht="16.25" customHeight="1" x14ac:dyDescent="0.35">
      <c r="A3606" s="140">
        <v>45673</v>
      </c>
      <c r="B3606" s="5">
        <f t="shared" si="1050"/>
        <v>1</v>
      </c>
      <c r="C3606" s="5">
        <f t="shared" si="1051"/>
        <v>2025</v>
      </c>
      <c r="D3606" s="105" t="s">
        <v>3349</v>
      </c>
      <c r="E3606" s="5" t="str">
        <f>VLOOKUP(F3606,'Set up'!$A$2:$C$64,2,FALSE)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up'!$A$2:$C$64,3,FALSE)</f>
        <v>Cash</v>
      </c>
      <c r="J3606" s="5">
        <f>VLOOKUP(F3606,'Set up'!$A$2:$D$64,4,FALSE)</f>
        <v>0</v>
      </c>
      <c r="K3606" s="4">
        <f t="shared" si="1045"/>
        <v>45673</v>
      </c>
      <c r="L3606" s="5">
        <f t="shared" si="1046"/>
        <v>1</v>
      </c>
      <c r="M3606" s="5">
        <f t="shared" si="1047"/>
        <v>2025</v>
      </c>
      <c r="N3606" s="135">
        <v>165</v>
      </c>
      <c r="O3606" s="6">
        <f>-N3606</f>
        <v>-165</v>
      </c>
      <c r="P3606" s="12">
        <f t="shared" si="1048"/>
        <v>0</v>
      </c>
      <c r="Q3606" s="7">
        <f t="shared" si="1049"/>
        <v>5921854.6500000004</v>
      </c>
      <c r="R3606" s="44" t="str">
        <f>VLOOKUP(F3606,'Set up'!$A$2:$E$64,5,FALSE)</f>
        <v>Cash</v>
      </c>
      <c r="S3606" s="1" t="s">
        <v>3427</v>
      </c>
    </row>
    <row r="3607" spans="1:19" ht="16.25" customHeight="1" x14ac:dyDescent="0.35">
      <c r="A3607" s="140">
        <v>45673</v>
      </c>
      <c r="B3607" s="5">
        <f t="shared" si="1050"/>
        <v>1</v>
      </c>
      <c r="C3607" s="5">
        <f t="shared" si="1051"/>
        <v>2025</v>
      </c>
      <c r="D3607" s="105" t="s">
        <v>3350</v>
      </c>
      <c r="E3607" s="5" t="str">
        <f>VLOOKUP(F3607,'Set up'!$A$2:$C$64,2,FALSE)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up'!$A$2:$C$64,3,FALSE)</f>
        <v>Cash</v>
      </c>
      <c r="J3607" s="5">
        <f>VLOOKUP(F3607,'Set up'!$A$2:$D$64,4,FALSE)</f>
        <v>0</v>
      </c>
      <c r="K3607" s="4">
        <f t="shared" si="1045"/>
        <v>45673</v>
      </c>
      <c r="L3607" s="5">
        <f t="shared" si="1046"/>
        <v>1</v>
      </c>
      <c r="M3607" s="5">
        <f t="shared" si="1047"/>
        <v>2025</v>
      </c>
      <c r="N3607" s="135">
        <v>3240</v>
      </c>
      <c r="O3607" s="12"/>
      <c r="P3607" s="12">
        <f t="shared" si="1048"/>
        <v>3240</v>
      </c>
      <c r="Q3607" s="7">
        <f t="shared" si="1049"/>
        <v>5925094.6500000004</v>
      </c>
      <c r="R3607" s="44" t="str">
        <f>VLOOKUP(F3607,'Set up'!$A$2:$E$64,5,FALSE)</f>
        <v>Trsf</v>
      </c>
    </row>
    <row r="3608" spans="1:19" ht="16.25" customHeight="1" x14ac:dyDescent="0.35">
      <c r="A3608" s="140">
        <v>45673</v>
      </c>
      <c r="B3608" s="5">
        <f t="shared" si="1050"/>
        <v>1</v>
      </c>
      <c r="C3608" s="5">
        <f t="shared" si="1051"/>
        <v>2025</v>
      </c>
      <c r="D3608" s="105" t="s">
        <v>3350</v>
      </c>
      <c r="E3608" s="5" t="str">
        <f>VLOOKUP(F3608,'Set up'!$A$2:$C$64,2,FALSE)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up'!$A$2:$C$64,3,FALSE)</f>
        <v>Cash</v>
      </c>
      <c r="J3608" s="5">
        <f>VLOOKUP(F3608,'Set up'!$A$2:$D$64,4,FALSE)</f>
        <v>0</v>
      </c>
      <c r="K3608" s="4">
        <f t="shared" si="1045"/>
        <v>45673</v>
      </c>
      <c r="L3608" s="5">
        <f t="shared" si="1046"/>
        <v>1</v>
      </c>
      <c r="M3608" s="5">
        <f t="shared" si="1047"/>
        <v>2025</v>
      </c>
      <c r="N3608" s="135">
        <v>696</v>
      </c>
      <c r="O3608" s="12"/>
      <c r="P3608" s="12">
        <f t="shared" si="1048"/>
        <v>696</v>
      </c>
      <c r="Q3608" s="7">
        <f t="shared" si="1049"/>
        <v>5925790.6500000004</v>
      </c>
      <c r="R3608" s="44" t="str">
        <f>VLOOKUP(F3608,'Set up'!$A$2:$E$64,5,FALSE)</f>
        <v>Trsf</v>
      </c>
    </row>
    <row r="3609" spans="1:19" ht="16.25" customHeight="1" x14ac:dyDescent="0.35">
      <c r="A3609" s="140">
        <v>45673</v>
      </c>
      <c r="B3609" s="5">
        <f t="shared" si="1050"/>
        <v>1</v>
      </c>
      <c r="C3609" s="5">
        <f t="shared" si="1051"/>
        <v>2025</v>
      </c>
      <c r="D3609" s="105" t="s">
        <v>3350</v>
      </c>
      <c r="E3609" s="5" t="str">
        <f>VLOOKUP(F3609,'Set up'!$A$2:$C$64,2,FALSE)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up'!$A$2:$C$64,3,FALSE)</f>
        <v>Cash</v>
      </c>
      <c r="J3609" s="5">
        <f>VLOOKUP(F3609,'Set up'!$A$2:$D$64,4,FALSE)</f>
        <v>0</v>
      </c>
      <c r="K3609" s="4">
        <f t="shared" si="1045"/>
        <v>45673</v>
      </c>
      <c r="L3609" s="5">
        <f t="shared" si="1046"/>
        <v>1</v>
      </c>
      <c r="M3609" s="5">
        <f t="shared" si="1047"/>
        <v>2025</v>
      </c>
      <c r="N3609" s="135">
        <v>495</v>
      </c>
      <c r="O3609" s="12"/>
      <c r="P3609" s="12">
        <f t="shared" si="1048"/>
        <v>495</v>
      </c>
      <c r="Q3609" s="7">
        <f t="shared" si="1049"/>
        <v>5926285.6500000004</v>
      </c>
      <c r="R3609" s="44" t="str">
        <f>VLOOKUP(F3609,'Set up'!$A$2:$E$64,5,FALSE)</f>
        <v>Trsf</v>
      </c>
    </row>
    <row r="3610" spans="1:19" ht="16.25" customHeight="1" x14ac:dyDescent="0.35">
      <c r="A3610" s="140">
        <v>45673</v>
      </c>
      <c r="B3610" s="5">
        <f t="shared" si="1050"/>
        <v>1</v>
      </c>
      <c r="C3610" s="5">
        <f t="shared" si="1051"/>
        <v>2025</v>
      </c>
      <c r="D3610" s="105" t="s">
        <v>3350</v>
      </c>
      <c r="E3610" s="5" t="str">
        <f>VLOOKUP(F3610,'Set up'!$A$2:$C$64,2,FALSE)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up'!$A$2:$C$64,3,FALSE)</f>
        <v>Cash</v>
      </c>
      <c r="J3610" s="5">
        <f>VLOOKUP(F3610,'Set up'!$A$2:$D$64,4,FALSE)</f>
        <v>0</v>
      </c>
      <c r="K3610" s="4">
        <f t="shared" si="1045"/>
        <v>45673</v>
      </c>
      <c r="L3610" s="5">
        <f t="shared" si="1046"/>
        <v>1</v>
      </c>
      <c r="M3610" s="5">
        <f t="shared" si="1047"/>
        <v>2025</v>
      </c>
      <c r="N3610" s="135">
        <v>460</v>
      </c>
      <c r="O3610" s="12"/>
      <c r="P3610" s="12">
        <f t="shared" si="1048"/>
        <v>460</v>
      </c>
      <c r="Q3610" s="7">
        <f t="shared" si="1049"/>
        <v>5926745.6500000004</v>
      </c>
      <c r="R3610" s="44" t="str">
        <f>VLOOKUP(F3610,'Set up'!$A$2:$E$64,5,FALSE)</f>
        <v>Trsf</v>
      </c>
    </row>
    <row r="3611" spans="1:19" ht="16.25" customHeight="1" x14ac:dyDescent="0.35">
      <c r="A3611" s="140">
        <v>45673</v>
      </c>
      <c r="B3611" s="5">
        <f t="shared" si="1050"/>
        <v>1</v>
      </c>
      <c r="C3611" s="5">
        <f t="shared" si="1051"/>
        <v>2025</v>
      </c>
      <c r="D3611" s="105" t="s">
        <v>3350</v>
      </c>
      <c r="E3611" s="5" t="str">
        <f>VLOOKUP(F3611,'Set up'!$A$2:$C$64,2,FALSE)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up'!$A$2:$C$64,3,FALSE)</f>
        <v>Cash</v>
      </c>
      <c r="J3611" s="5">
        <f>VLOOKUP(F3611,'Set up'!$A$2:$D$64,4,FALSE)</f>
        <v>0</v>
      </c>
      <c r="K3611" s="4">
        <f t="shared" si="1045"/>
        <v>45673</v>
      </c>
      <c r="L3611" s="5">
        <f t="shared" si="1046"/>
        <v>1</v>
      </c>
      <c r="M3611" s="5">
        <f t="shared" si="1047"/>
        <v>2025</v>
      </c>
      <c r="N3611" s="135">
        <v>975</v>
      </c>
      <c r="O3611" s="12"/>
      <c r="P3611" s="12">
        <f t="shared" si="1048"/>
        <v>975</v>
      </c>
      <c r="Q3611" s="7">
        <f t="shared" si="1049"/>
        <v>5927720.6500000004</v>
      </c>
      <c r="R3611" s="44" t="str">
        <f>VLOOKUP(F3611,'Set up'!$A$2:$E$64,5,FALSE)</f>
        <v>Trsf</v>
      </c>
    </row>
    <row r="3612" spans="1:19" ht="16.25" customHeight="1" x14ac:dyDescent="0.35">
      <c r="A3612" s="140">
        <v>45674</v>
      </c>
      <c r="B3612" s="5">
        <f t="shared" si="1050"/>
        <v>1</v>
      </c>
      <c r="C3612" s="5">
        <f t="shared" si="1051"/>
        <v>2025</v>
      </c>
      <c r="D3612" s="105" t="s">
        <v>3351</v>
      </c>
      <c r="E3612" s="5" t="str">
        <f>VLOOKUP(F3612,'Set up'!$A$2:$C$64,2,FALSE)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up'!$A$2:$C$64,3,FALSE)</f>
        <v>Cash</v>
      </c>
      <c r="J3612" s="5">
        <f>VLOOKUP(F3612,'Set up'!$A$2:$D$64,4,FALSE)</f>
        <v>0</v>
      </c>
      <c r="K3612" s="4">
        <f t="shared" si="1045"/>
        <v>45674</v>
      </c>
      <c r="L3612" s="5">
        <f t="shared" si="1046"/>
        <v>1</v>
      </c>
      <c r="M3612" s="5">
        <f t="shared" si="1047"/>
        <v>2025</v>
      </c>
      <c r="N3612" s="135">
        <v>62.5</v>
      </c>
      <c r="O3612" s="12"/>
      <c r="P3612" s="12">
        <f t="shared" si="1048"/>
        <v>62.5</v>
      </c>
      <c r="Q3612" s="7">
        <f t="shared" si="1049"/>
        <v>5927783.1500000004</v>
      </c>
      <c r="R3612" s="44" t="str">
        <f>VLOOKUP(F3612,'Set up'!$A$2:$E$64,5,FALSE)</f>
        <v>Trsf</v>
      </c>
    </row>
    <row r="3613" spans="1:19" ht="16.25" customHeight="1" x14ac:dyDescent="0.35">
      <c r="A3613" s="140">
        <v>45674</v>
      </c>
      <c r="B3613" s="5">
        <f t="shared" si="1050"/>
        <v>1</v>
      </c>
      <c r="C3613" s="5">
        <f t="shared" si="1051"/>
        <v>2025</v>
      </c>
      <c r="D3613" s="105" t="s">
        <v>3352</v>
      </c>
      <c r="E3613" s="5" t="str">
        <f>VLOOKUP(F3613,'Set up'!$A$2:$C$64,2,FALSE)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up'!$A$2:$C$64,3,FALSE)</f>
        <v>Cash</v>
      </c>
      <c r="J3613" s="5">
        <f>VLOOKUP(F3613,'Set up'!$A$2:$D$64,4,FALSE)</f>
        <v>0</v>
      </c>
      <c r="K3613" s="4">
        <f t="shared" si="1045"/>
        <v>45674</v>
      </c>
      <c r="L3613" s="5">
        <f t="shared" si="1046"/>
        <v>1</v>
      </c>
      <c r="M3613" s="5">
        <f t="shared" si="1047"/>
        <v>2025</v>
      </c>
      <c r="N3613" s="135">
        <v>4860</v>
      </c>
      <c r="O3613" s="12"/>
      <c r="P3613" s="12">
        <f t="shared" si="1048"/>
        <v>4860</v>
      </c>
      <c r="Q3613" s="7">
        <f t="shared" si="1049"/>
        <v>5932643.1500000004</v>
      </c>
      <c r="R3613" s="44" t="str">
        <f>VLOOKUP(F3613,'Set up'!$A$2:$E$64,5,FALSE)</f>
        <v>Trsf</v>
      </c>
    </row>
    <row r="3614" spans="1:19" ht="16.25" customHeight="1" x14ac:dyDescent="0.35">
      <c r="A3614" s="140">
        <v>45674</v>
      </c>
      <c r="B3614" s="5">
        <f t="shared" si="1050"/>
        <v>1</v>
      </c>
      <c r="C3614" s="5">
        <f t="shared" si="1051"/>
        <v>2025</v>
      </c>
      <c r="D3614" s="105" t="s">
        <v>3352</v>
      </c>
      <c r="E3614" s="5" t="str">
        <f>VLOOKUP(F3614,'Set up'!$A$2:$C$64,2,FALSE)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up'!$A$2:$C$64,3,FALSE)</f>
        <v>Cash</v>
      </c>
      <c r="J3614" s="5">
        <f>VLOOKUP(F3614,'Set up'!$A$2:$D$64,4,FALSE)</f>
        <v>0</v>
      </c>
      <c r="K3614" s="4">
        <f t="shared" si="1045"/>
        <v>45674</v>
      </c>
      <c r="L3614" s="5">
        <f t="shared" si="1046"/>
        <v>1</v>
      </c>
      <c r="M3614" s="5">
        <f t="shared" si="1047"/>
        <v>2025</v>
      </c>
      <c r="N3614" s="135">
        <v>1566</v>
      </c>
      <c r="O3614" s="12"/>
      <c r="P3614" s="12">
        <f t="shared" si="1048"/>
        <v>1566</v>
      </c>
      <c r="Q3614" s="7">
        <f t="shared" si="1049"/>
        <v>5934209.1500000004</v>
      </c>
      <c r="R3614" s="44" t="str">
        <f>VLOOKUP(F3614,'Set up'!$A$2:$E$64,5,FALSE)</f>
        <v>Trsf</v>
      </c>
    </row>
    <row r="3615" spans="1:19" ht="16.25" customHeight="1" x14ac:dyDescent="0.35">
      <c r="A3615" s="140">
        <v>45674</v>
      </c>
      <c r="B3615" s="5">
        <f t="shared" si="1050"/>
        <v>1</v>
      </c>
      <c r="C3615" s="5">
        <f t="shared" si="1051"/>
        <v>2025</v>
      </c>
      <c r="D3615" s="105" t="s">
        <v>3352</v>
      </c>
      <c r="E3615" s="5" t="str">
        <f>VLOOKUP(F3615,'Set up'!$A$2:$C$64,2,FALSE)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up'!$A$2:$C$64,3,FALSE)</f>
        <v>Cash</v>
      </c>
      <c r="J3615" s="5">
        <f>VLOOKUP(F3615,'Set up'!$A$2:$D$64,4,FALSE)</f>
        <v>0</v>
      </c>
      <c r="K3615" s="4">
        <f t="shared" si="1045"/>
        <v>45674</v>
      </c>
      <c r="L3615" s="5">
        <f t="shared" si="1046"/>
        <v>1</v>
      </c>
      <c r="M3615" s="5">
        <f t="shared" si="1047"/>
        <v>2025</v>
      </c>
      <c r="N3615" s="135">
        <v>990</v>
      </c>
      <c r="O3615" s="12"/>
      <c r="P3615" s="12">
        <f t="shared" si="1048"/>
        <v>990</v>
      </c>
      <c r="Q3615" s="7">
        <f t="shared" si="1049"/>
        <v>5935199.1500000004</v>
      </c>
      <c r="R3615" s="44" t="str">
        <f>VLOOKUP(F3615,'Set up'!$A$2:$E$64,5,FALSE)</f>
        <v>Trsf</v>
      </c>
    </row>
    <row r="3616" spans="1:19" ht="16.25" customHeight="1" x14ac:dyDescent="0.35">
      <c r="A3616" s="140">
        <v>45674</v>
      </c>
      <c r="B3616" s="5">
        <f t="shared" si="1050"/>
        <v>1</v>
      </c>
      <c r="C3616" s="5">
        <f t="shared" si="1051"/>
        <v>2025</v>
      </c>
      <c r="D3616" s="105" t="s">
        <v>3352</v>
      </c>
      <c r="E3616" s="5" t="str">
        <f>VLOOKUP(F3616,'Set up'!$A$2:$C$64,2,FALSE)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up'!$A$2:$C$64,3,FALSE)</f>
        <v>Cash</v>
      </c>
      <c r="J3616" s="5">
        <f>VLOOKUP(F3616,'Set up'!$A$2:$D$64,4,FALSE)</f>
        <v>0</v>
      </c>
      <c r="K3616" s="4">
        <f t="shared" si="1045"/>
        <v>45674</v>
      </c>
      <c r="L3616" s="5">
        <f t="shared" si="1046"/>
        <v>1</v>
      </c>
      <c r="M3616" s="5">
        <f t="shared" si="1047"/>
        <v>2025</v>
      </c>
      <c r="N3616" s="135">
        <v>460</v>
      </c>
      <c r="O3616" s="12"/>
      <c r="P3616" s="12">
        <f t="shared" si="1048"/>
        <v>460</v>
      </c>
      <c r="Q3616" s="7">
        <f t="shared" si="1049"/>
        <v>5935659.1500000004</v>
      </c>
      <c r="R3616" s="44" t="str">
        <f>VLOOKUP(F3616,'Set up'!$A$2:$E$64,5,FALSE)</f>
        <v>Trsf</v>
      </c>
    </row>
    <row r="3617" spans="1:18" ht="16.25" customHeight="1" x14ac:dyDescent="0.35">
      <c r="A3617" s="140">
        <v>45674</v>
      </c>
      <c r="B3617" s="5">
        <f t="shared" si="1050"/>
        <v>1</v>
      </c>
      <c r="C3617" s="5">
        <f t="shared" si="1051"/>
        <v>2025</v>
      </c>
      <c r="D3617" s="105" t="s">
        <v>3352</v>
      </c>
      <c r="E3617" s="5" t="str">
        <f>VLOOKUP(F3617,'Set up'!$A$2:$C$64,2,FALSE)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up'!$A$2:$C$64,3,FALSE)</f>
        <v>Cash</v>
      </c>
      <c r="J3617" s="5">
        <f>VLOOKUP(F3617,'Set up'!$A$2:$D$64,4,FALSE)</f>
        <v>0</v>
      </c>
      <c r="K3617" s="4">
        <f t="shared" si="1045"/>
        <v>45674</v>
      </c>
      <c r="L3617" s="5">
        <f t="shared" si="1046"/>
        <v>1</v>
      </c>
      <c r="M3617" s="5">
        <f t="shared" si="1047"/>
        <v>2025</v>
      </c>
      <c r="N3617" s="135">
        <v>1000</v>
      </c>
      <c r="O3617" s="12"/>
      <c r="P3617" s="12">
        <f t="shared" si="1048"/>
        <v>1000</v>
      </c>
      <c r="Q3617" s="7">
        <f t="shared" si="1049"/>
        <v>5936659.1500000004</v>
      </c>
      <c r="R3617" s="44" t="str">
        <f>VLOOKUP(F3617,'Set up'!$A$2:$E$64,5,FALSE)</f>
        <v>Trsf</v>
      </c>
    </row>
    <row r="3618" spans="1:18" ht="16.25" customHeight="1" x14ac:dyDescent="0.35">
      <c r="A3618" s="140">
        <v>45678</v>
      </c>
      <c r="B3618" s="5">
        <f t="shared" si="1050"/>
        <v>1</v>
      </c>
      <c r="C3618" s="5">
        <f t="shared" si="1051"/>
        <v>2025</v>
      </c>
      <c r="D3618" s="105" t="s">
        <v>3353</v>
      </c>
      <c r="E3618" s="5" t="str">
        <f>VLOOKUP(F3618,'Set up'!$A$2:$C$64,2,FALSE)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up'!$A$2:$C$64,3,FALSE)</f>
        <v>Cash</v>
      </c>
      <c r="J3618" s="5">
        <f>VLOOKUP(F3618,'Set up'!$A$2:$D$64,4,FALSE)</f>
        <v>0</v>
      </c>
      <c r="K3618" s="4">
        <f t="shared" si="1045"/>
        <v>45678</v>
      </c>
      <c r="L3618" s="5">
        <f t="shared" si="1046"/>
        <v>1</v>
      </c>
      <c r="M3618" s="5">
        <f t="shared" si="1047"/>
        <v>2025</v>
      </c>
      <c r="N3618" s="135">
        <v>3465</v>
      </c>
      <c r="O3618" s="12"/>
      <c r="P3618" s="12">
        <f t="shared" si="1048"/>
        <v>3465</v>
      </c>
      <c r="Q3618" s="7">
        <f t="shared" si="1049"/>
        <v>5940124.1500000004</v>
      </c>
      <c r="R3618" s="44" t="str">
        <f>VLOOKUP(F3618,'Set up'!$A$2:$E$64,5,FALSE)</f>
        <v>Trsf</v>
      </c>
    </row>
    <row r="3619" spans="1:18" ht="16.25" customHeight="1" x14ac:dyDescent="0.35">
      <c r="A3619" s="140">
        <v>45678</v>
      </c>
      <c r="B3619" s="5">
        <f t="shared" si="1050"/>
        <v>1</v>
      </c>
      <c r="C3619" s="5">
        <f t="shared" si="1051"/>
        <v>2025</v>
      </c>
      <c r="D3619" s="105" t="s">
        <v>3353</v>
      </c>
      <c r="E3619" s="5" t="str">
        <f>VLOOKUP(F3619,'Set up'!$A$2:$C$64,2,FALSE)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up'!$A$2:$C$64,3,FALSE)</f>
        <v>Cash</v>
      </c>
      <c r="J3619" s="5">
        <f>VLOOKUP(F3619,'Set up'!$A$2:$D$64,4,FALSE)</f>
        <v>0</v>
      </c>
      <c r="K3619" s="4">
        <f t="shared" si="1045"/>
        <v>45678</v>
      </c>
      <c r="L3619" s="5">
        <f t="shared" ref="L3619:L3650" si="1053">MONTH(K3619)</f>
        <v>1</v>
      </c>
      <c r="M3619" s="5">
        <f t="shared" ref="M3619:M3650" si="1054">YEAR(K3619)</f>
        <v>2025</v>
      </c>
      <c r="N3619" s="135">
        <v>1215</v>
      </c>
      <c r="O3619" s="12"/>
      <c r="P3619" s="12">
        <f t="shared" ref="P3619:P3682" si="1055">SUM(N3619+O3619)</f>
        <v>1215</v>
      </c>
      <c r="Q3619" s="7">
        <f t="shared" si="1049"/>
        <v>5941339.1500000004</v>
      </c>
      <c r="R3619" s="44" t="str">
        <f>VLOOKUP(F3619,'Set up'!$A$2:$E$64,5,FALSE)</f>
        <v>Trsf</v>
      </c>
    </row>
    <row r="3620" spans="1:18" ht="16.25" customHeight="1" x14ac:dyDescent="0.35">
      <c r="A3620" s="140">
        <v>45678</v>
      </c>
      <c r="B3620" s="5">
        <f t="shared" si="1050"/>
        <v>1</v>
      </c>
      <c r="C3620" s="5">
        <f t="shared" si="1051"/>
        <v>2025</v>
      </c>
      <c r="D3620" s="105" t="s">
        <v>3353</v>
      </c>
      <c r="E3620" s="5" t="str">
        <f>VLOOKUP(F3620,'Set up'!$A$2:$C$64,2,FALSE)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up'!$A$2:$C$64,3,FALSE)</f>
        <v>Cash</v>
      </c>
      <c r="J3620" s="5">
        <f>VLOOKUP(F3620,'Set up'!$A$2:$D$64,4,FALSE)</f>
        <v>0</v>
      </c>
      <c r="K3620" s="4">
        <f t="shared" ref="K3620:K3683" si="1056">A3620+J3620</f>
        <v>45678</v>
      </c>
      <c r="L3620" s="5">
        <f t="shared" si="1053"/>
        <v>1</v>
      </c>
      <c r="M3620" s="5">
        <f t="shared" si="1054"/>
        <v>2025</v>
      </c>
      <c r="N3620" s="135">
        <v>405</v>
      </c>
      <c r="O3620" s="12"/>
      <c r="P3620" s="12">
        <f t="shared" si="1055"/>
        <v>405</v>
      </c>
      <c r="Q3620" s="7">
        <f t="shared" ref="Q3620:Q3683" si="1057">SUM(Q3619+N3620)</f>
        <v>5941744.1500000004</v>
      </c>
      <c r="R3620" s="44" t="str">
        <f>VLOOKUP(F3620,'Set up'!$A$2:$E$64,5,FALSE)</f>
        <v>Trsf</v>
      </c>
    </row>
    <row r="3621" spans="1:18" ht="16.25" customHeight="1" x14ac:dyDescent="0.35">
      <c r="A3621" s="140">
        <v>45678</v>
      </c>
      <c r="B3621" s="5">
        <f t="shared" si="1050"/>
        <v>1</v>
      </c>
      <c r="C3621" s="5">
        <f t="shared" si="1051"/>
        <v>2025</v>
      </c>
      <c r="D3621" s="105" t="s">
        <v>3353</v>
      </c>
      <c r="E3621" s="5" t="str">
        <f>VLOOKUP(F3621,'Set up'!$A$2:$C$64,2,FALSE)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up'!$A$2:$C$64,3,FALSE)</f>
        <v>Cash</v>
      </c>
      <c r="J3621" s="5">
        <f>VLOOKUP(F3621,'Set up'!$A$2:$D$64,4,FALSE)</f>
        <v>0</v>
      </c>
      <c r="K3621" s="4">
        <f t="shared" si="1056"/>
        <v>45678</v>
      </c>
      <c r="L3621" s="5">
        <f t="shared" si="1053"/>
        <v>1</v>
      </c>
      <c r="M3621" s="5">
        <f t="shared" si="1054"/>
        <v>2025</v>
      </c>
      <c r="N3621" s="135">
        <v>563.20000000000005</v>
      </c>
      <c r="O3621" s="12"/>
      <c r="P3621" s="12">
        <f t="shared" si="1055"/>
        <v>563.20000000000005</v>
      </c>
      <c r="Q3621" s="7">
        <f t="shared" si="1057"/>
        <v>5942307.3500000006</v>
      </c>
      <c r="R3621" s="44" t="str">
        <f>VLOOKUP(F3621,'Set up'!$A$2:$E$64,5,FALSE)</f>
        <v>Trsf</v>
      </c>
    </row>
    <row r="3622" spans="1:18" ht="16.25" customHeight="1" x14ac:dyDescent="0.35">
      <c r="A3622" s="140">
        <v>45678</v>
      </c>
      <c r="B3622" s="5">
        <f t="shared" si="1050"/>
        <v>1</v>
      </c>
      <c r="C3622" s="5">
        <f t="shared" si="1051"/>
        <v>2025</v>
      </c>
      <c r="D3622" s="105" t="s">
        <v>3353</v>
      </c>
      <c r="E3622" s="5" t="str">
        <f>VLOOKUP(F3622,'Set up'!$A$2:$C$64,2,FALSE)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up'!$A$2:$C$64,3,FALSE)</f>
        <v>Cash</v>
      </c>
      <c r="J3622" s="5">
        <f>VLOOKUP(F3622,'Set up'!$A$2:$D$64,4,FALSE)</f>
        <v>0</v>
      </c>
      <c r="K3622" s="4">
        <f t="shared" si="1056"/>
        <v>45678</v>
      </c>
      <c r="L3622" s="5">
        <f t="shared" si="1053"/>
        <v>1</v>
      </c>
      <c r="M3622" s="5">
        <f t="shared" si="1054"/>
        <v>2025</v>
      </c>
      <c r="N3622" s="135">
        <v>62.5</v>
      </c>
      <c r="O3622" s="12"/>
      <c r="P3622" s="12">
        <f t="shared" si="1055"/>
        <v>62.5</v>
      </c>
      <c r="Q3622" s="7">
        <f t="shared" si="1057"/>
        <v>5942369.8500000006</v>
      </c>
      <c r="R3622" s="44" t="str">
        <f>VLOOKUP(F3622,'Set up'!$A$2:$E$64,5,FALSE)</f>
        <v>Trsf</v>
      </c>
    </row>
    <row r="3623" spans="1:18" ht="16.25" customHeight="1" x14ac:dyDescent="0.35">
      <c r="A3623" s="140">
        <v>45678</v>
      </c>
      <c r="B3623" s="5">
        <f t="shared" si="1050"/>
        <v>1</v>
      </c>
      <c r="C3623" s="5">
        <f t="shared" si="1051"/>
        <v>2025</v>
      </c>
      <c r="D3623" s="105" t="s">
        <v>3355</v>
      </c>
      <c r="E3623" s="5" t="str">
        <f>VLOOKUP(F3623,'Set up'!$A$2:$C$64,2,FALSE)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up'!$A$2:$C$64,3,FALSE)</f>
        <v>Cash</v>
      </c>
      <c r="J3623" s="5">
        <f>VLOOKUP(F3623,'Set up'!$A$2:$D$64,4,FALSE)</f>
        <v>0</v>
      </c>
      <c r="K3623" s="4">
        <f t="shared" si="1056"/>
        <v>45678</v>
      </c>
      <c r="L3623" s="5">
        <f t="shared" si="1053"/>
        <v>1</v>
      </c>
      <c r="M3623" s="5">
        <f t="shared" si="1054"/>
        <v>2025</v>
      </c>
      <c r="N3623" s="135">
        <v>62.5</v>
      </c>
      <c r="O3623" s="12"/>
      <c r="P3623" s="12">
        <f t="shared" si="1055"/>
        <v>62.5</v>
      </c>
      <c r="Q3623" s="7">
        <f t="shared" si="1057"/>
        <v>5942432.3500000006</v>
      </c>
      <c r="R3623" s="44" t="str">
        <f>VLOOKUP(F3623,'Set up'!$A$2:$E$64,5,FALSE)</f>
        <v>Trsf</v>
      </c>
    </row>
    <row r="3624" spans="1:18" ht="16.25" customHeight="1" x14ac:dyDescent="0.35">
      <c r="A3624" s="140">
        <v>45678</v>
      </c>
      <c r="B3624" s="5">
        <f t="shared" si="1050"/>
        <v>1</v>
      </c>
      <c r="C3624" s="5">
        <f t="shared" si="1051"/>
        <v>2025</v>
      </c>
      <c r="D3624" s="105" t="s">
        <v>3356</v>
      </c>
      <c r="E3624" s="5" t="str">
        <f>VLOOKUP(F3624,'Set up'!$A$2:$C$64,2,FALSE)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up'!$A$2:$C$64,3,FALSE)</f>
        <v>Cash</v>
      </c>
      <c r="J3624" s="5">
        <f>VLOOKUP(F3624,'Set up'!$A$2:$D$64,4,FALSE)</f>
        <v>0</v>
      </c>
      <c r="K3624" s="4">
        <f t="shared" si="1056"/>
        <v>45678</v>
      </c>
      <c r="L3624" s="5">
        <f t="shared" si="1053"/>
        <v>1</v>
      </c>
      <c r="M3624" s="5">
        <f t="shared" si="1054"/>
        <v>2025</v>
      </c>
      <c r="N3624" s="135">
        <v>1620</v>
      </c>
      <c r="O3624" s="12"/>
      <c r="P3624" s="12">
        <f t="shared" si="1055"/>
        <v>1620</v>
      </c>
      <c r="Q3624" s="7">
        <f t="shared" si="1057"/>
        <v>5944052.3500000006</v>
      </c>
      <c r="R3624" s="44" t="str">
        <f>VLOOKUP(F3624,'Set up'!$A$2:$E$64,5,FALSE)</f>
        <v>Trsf</v>
      </c>
    </row>
    <row r="3625" spans="1:18" ht="16.25" customHeight="1" x14ac:dyDescent="0.35">
      <c r="A3625" s="140">
        <v>45678</v>
      </c>
      <c r="B3625" s="5">
        <f t="shared" si="1050"/>
        <v>1</v>
      </c>
      <c r="C3625" s="5">
        <f t="shared" si="1051"/>
        <v>2025</v>
      </c>
      <c r="D3625" s="105" t="s">
        <v>3356</v>
      </c>
      <c r="E3625" s="5" t="str">
        <f>VLOOKUP(F3625,'Set up'!$A$2:$C$64,2,FALSE)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up'!$A$2:$C$64,3,FALSE)</f>
        <v>Cash</v>
      </c>
      <c r="J3625" s="5">
        <f>VLOOKUP(F3625,'Set up'!$A$2:$D$64,4,FALSE)</f>
        <v>0</v>
      </c>
      <c r="K3625" s="4">
        <f t="shared" si="1056"/>
        <v>45678</v>
      </c>
      <c r="L3625" s="5">
        <f t="shared" si="1053"/>
        <v>1</v>
      </c>
      <c r="M3625" s="5">
        <f t="shared" si="1054"/>
        <v>2025</v>
      </c>
      <c r="N3625" s="135">
        <v>522</v>
      </c>
      <c r="O3625" s="12"/>
      <c r="P3625" s="12">
        <f t="shared" si="1055"/>
        <v>522</v>
      </c>
      <c r="Q3625" s="7">
        <f t="shared" si="1057"/>
        <v>5944574.3500000006</v>
      </c>
      <c r="R3625" s="44" t="str">
        <f>VLOOKUP(F3625,'Set up'!$A$2:$E$64,5,FALSE)</f>
        <v>Trsf</v>
      </c>
    </row>
    <row r="3626" spans="1:18" ht="16.25" customHeight="1" x14ac:dyDescent="0.35">
      <c r="A3626" s="140">
        <v>45678</v>
      </c>
      <c r="B3626" s="5">
        <f t="shared" si="1050"/>
        <v>1</v>
      </c>
      <c r="C3626" s="5">
        <f t="shared" si="1051"/>
        <v>2025</v>
      </c>
      <c r="D3626" s="105" t="s">
        <v>3356</v>
      </c>
      <c r="E3626" s="5" t="str">
        <f>VLOOKUP(F3626,'Set up'!$A$2:$C$64,2,FALSE)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up'!$A$2:$C$64,3,FALSE)</f>
        <v>Cash</v>
      </c>
      <c r="J3626" s="5">
        <f>VLOOKUP(F3626,'Set up'!$A$2:$D$64,4,FALSE)</f>
        <v>0</v>
      </c>
      <c r="K3626" s="4">
        <f t="shared" si="1056"/>
        <v>45678</v>
      </c>
      <c r="L3626" s="5">
        <f t="shared" si="1053"/>
        <v>1</v>
      </c>
      <c r="M3626" s="5">
        <f t="shared" si="1054"/>
        <v>2025</v>
      </c>
      <c r="N3626" s="135">
        <v>247.5</v>
      </c>
      <c r="O3626" s="12"/>
      <c r="P3626" s="12">
        <f t="shared" si="1055"/>
        <v>247.5</v>
      </c>
      <c r="Q3626" s="7">
        <f t="shared" si="1057"/>
        <v>5944821.8500000006</v>
      </c>
      <c r="R3626" s="44" t="str">
        <f>VLOOKUP(F3626,'Set up'!$A$2:$E$64,5,FALSE)</f>
        <v>Trsf</v>
      </c>
    </row>
    <row r="3627" spans="1:18" ht="16.25" customHeight="1" x14ac:dyDescent="0.35">
      <c r="A3627" s="140">
        <v>45678</v>
      </c>
      <c r="B3627" s="5">
        <f t="shared" si="1050"/>
        <v>1</v>
      </c>
      <c r="C3627" s="5">
        <f t="shared" si="1051"/>
        <v>2025</v>
      </c>
      <c r="D3627" s="105" t="s">
        <v>3356</v>
      </c>
      <c r="E3627" s="5" t="str">
        <f>VLOOKUP(F3627,'Set up'!$A$2:$C$64,2,FALSE)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up'!$A$2:$C$64,3,FALSE)</f>
        <v>Cash</v>
      </c>
      <c r="J3627" s="5">
        <f>VLOOKUP(F3627,'Set up'!$A$2:$D$64,4,FALSE)</f>
        <v>0</v>
      </c>
      <c r="K3627" s="4">
        <f t="shared" si="1056"/>
        <v>45678</v>
      </c>
      <c r="L3627" s="5">
        <f t="shared" si="1053"/>
        <v>1</v>
      </c>
      <c r="M3627" s="5">
        <f t="shared" si="1054"/>
        <v>2025</v>
      </c>
      <c r="N3627" s="135">
        <v>975</v>
      </c>
      <c r="O3627" s="12"/>
      <c r="P3627" s="12">
        <f t="shared" si="1055"/>
        <v>975</v>
      </c>
      <c r="Q3627" s="7">
        <f t="shared" si="1057"/>
        <v>5945796.8500000006</v>
      </c>
      <c r="R3627" s="44" t="str">
        <f>VLOOKUP(F3627,'Set up'!$A$2:$E$64,5,FALSE)</f>
        <v>Trsf</v>
      </c>
    </row>
    <row r="3628" spans="1:18" ht="16.25" customHeight="1" x14ac:dyDescent="0.35">
      <c r="A3628" s="140">
        <v>45679</v>
      </c>
      <c r="B3628" s="5">
        <f t="shared" si="1050"/>
        <v>1</v>
      </c>
      <c r="C3628" s="5">
        <f t="shared" si="1051"/>
        <v>2025</v>
      </c>
      <c r="D3628" s="105" t="s">
        <v>3357</v>
      </c>
      <c r="E3628" s="5" t="str">
        <f>VLOOKUP(F3628,'Set up'!$A$2:$C$64,2,FALSE)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up'!$A$2:$C$64,3,FALSE)</f>
        <v>120</v>
      </c>
      <c r="J3628" s="5">
        <f>VLOOKUP(F3628,'Set up'!$A$2:$D$64,4,FALSE)</f>
        <v>120</v>
      </c>
      <c r="K3628" s="4">
        <f t="shared" si="1056"/>
        <v>45799</v>
      </c>
      <c r="L3628" s="5">
        <f t="shared" si="1053"/>
        <v>5</v>
      </c>
      <c r="M3628" s="5">
        <f t="shared" si="1054"/>
        <v>2025</v>
      </c>
      <c r="N3628" s="135">
        <v>9720</v>
      </c>
      <c r="O3628" s="12"/>
      <c r="P3628" s="12">
        <f t="shared" si="1055"/>
        <v>9720</v>
      </c>
      <c r="Q3628" s="7">
        <f t="shared" si="1057"/>
        <v>5955516.8500000006</v>
      </c>
      <c r="R3628" s="44" t="str">
        <f>VLOOKUP(F3628,'Set up'!$A$2:$E$64,5,FALSE)</f>
        <v>Trsf</v>
      </c>
    </row>
    <row r="3629" spans="1:18" ht="16.25" customHeight="1" x14ac:dyDescent="0.35">
      <c r="A3629" s="140">
        <v>45679</v>
      </c>
      <c r="B3629" s="5">
        <f t="shared" si="1050"/>
        <v>1</v>
      </c>
      <c r="C3629" s="5">
        <f t="shared" si="1051"/>
        <v>2025</v>
      </c>
      <c r="D3629" s="105" t="s">
        <v>3357</v>
      </c>
      <c r="E3629" s="5" t="str">
        <f>VLOOKUP(F3629,'Set up'!$A$2:$C$64,2,FALSE)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up'!$A$2:$C$64,3,FALSE)</f>
        <v>120</v>
      </c>
      <c r="J3629" s="5">
        <f>VLOOKUP(F3629,'Set up'!$A$2:$D$64,4,FALSE)</f>
        <v>120</v>
      </c>
      <c r="K3629" s="4">
        <f t="shared" si="1056"/>
        <v>45799</v>
      </c>
      <c r="L3629" s="5">
        <f t="shared" si="1053"/>
        <v>5</v>
      </c>
      <c r="M3629" s="5">
        <f t="shared" si="1054"/>
        <v>2025</v>
      </c>
      <c r="N3629" s="135">
        <v>1740</v>
      </c>
      <c r="O3629" s="12"/>
      <c r="P3629" s="12">
        <f t="shared" si="1055"/>
        <v>1740</v>
      </c>
      <c r="Q3629" s="7">
        <f t="shared" si="1057"/>
        <v>5957256.8500000006</v>
      </c>
      <c r="R3629" s="44" t="str">
        <f>VLOOKUP(F3629,'Set up'!$A$2:$E$64,5,FALSE)</f>
        <v>Trsf</v>
      </c>
    </row>
    <row r="3630" spans="1:18" ht="16.25" customHeight="1" x14ac:dyDescent="0.35">
      <c r="A3630" s="140">
        <v>45679</v>
      </c>
      <c r="B3630" s="5">
        <f t="shared" ref="B3630:B3693" si="1058">MONTH(A3630)</f>
        <v>1</v>
      </c>
      <c r="C3630" s="5">
        <f t="shared" ref="C3630:C3693" si="1059">YEAR(A3630)</f>
        <v>2025</v>
      </c>
      <c r="D3630" s="105" t="s">
        <v>3357</v>
      </c>
      <c r="E3630" s="5" t="str">
        <f>VLOOKUP(F3630,'Set up'!$A$2:$C$64,2,FALSE)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up'!$A$2:$C$64,3,FALSE)</f>
        <v>120</v>
      </c>
      <c r="J3630" s="5">
        <f>VLOOKUP(F3630,'Set up'!$A$2:$D$64,4,FALSE)</f>
        <v>120</v>
      </c>
      <c r="K3630" s="4">
        <f t="shared" si="1056"/>
        <v>45799</v>
      </c>
      <c r="L3630" s="5">
        <f t="shared" si="1053"/>
        <v>5</v>
      </c>
      <c r="M3630" s="5">
        <f t="shared" si="1054"/>
        <v>2025</v>
      </c>
      <c r="N3630" s="135">
        <v>575</v>
      </c>
      <c r="O3630" s="12"/>
      <c r="P3630" s="12">
        <f t="shared" si="1055"/>
        <v>575</v>
      </c>
      <c r="Q3630" s="7">
        <f t="shared" si="1057"/>
        <v>5957831.8500000006</v>
      </c>
      <c r="R3630" s="44" t="str">
        <f>VLOOKUP(F3630,'Set up'!$A$2:$E$64,5,FALSE)</f>
        <v>Trsf</v>
      </c>
    </row>
    <row r="3631" spans="1:18" ht="16.25" customHeight="1" x14ac:dyDescent="0.35">
      <c r="A3631" s="140">
        <v>45679</v>
      </c>
      <c r="B3631" s="5">
        <f t="shared" si="1058"/>
        <v>1</v>
      </c>
      <c r="C3631" s="5">
        <f t="shared" si="1059"/>
        <v>2025</v>
      </c>
      <c r="D3631" s="105" t="s">
        <v>3357</v>
      </c>
      <c r="E3631" s="5" t="str">
        <f>VLOOKUP(F3631,'Set up'!$A$2:$C$64,2,FALSE)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up'!$A$2:$C$64,3,FALSE)</f>
        <v>120</v>
      </c>
      <c r="J3631" s="5">
        <f>VLOOKUP(F3631,'Set up'!$A$2:$D$64,4,FALSE)</f>
        <v>120</v>
      </c>
      <c r="K3631" s="4">
        <f t="shared" si="1056"/>
        <v>45799</v>
      </c>
      <c r="L3631" s="5">
        <f t="shared" si="1053"/>
        <v>5</v>
      </c>
      <c r="M3631" s="5">
        <f t="shared" si="1054"/>
        <v>2025</v>
      </c>
      <c r="N3631" s="135">
        <v>440</v>
      </c>
      <c r="O3631" s="12"/>
      <c r="P3631" s="12">
        <f t="shared" si="1055"/>
        <v>440</v>
      </c>
      <c r="Q3631" s="7">
        <f t="shared" si="1057"/>
        <v>5958271.8500000006</v>
      </c>
      <c r="R3631" s="44" t="str">
        <f>VLOOKUP(F3631,'Set up'!$A$2:$E$64,5,FALSE)</f>
        <v>Trsf</v>
      </c>
    </row>
    <row r="3632" spans="1:18" ht="16.25" customHeight="1" x14ac:dyDescent="0.35">
      <c r="A3632" s="140">
        <v>45679</v>
      </c>
      <c r="B3632" s="5">
        <f t="shared" si="1058"/>
        <v>1</v>
      </c>
      <c r="C3632" s="5">
        <f t="shared" si="1059"/>
        <v>2025</v>
      </c>
      <c r="D3632" s="105" t="s">
        <v>3357</v>
      </c>
      <c r="E3632" s="5" t="str">
        <f>VLOOKUP(F3632,'Set up'!$A$2:$C$64,2,FALSE)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up'!$A$2:$C$64,3,FALSE)</f>
        <v>120</v>
      </c>
      <c r="J3632" s="5">
        <f>VLOOKUP(F3632,'Set up'!$A$2:$D$64,4,FALSE)</f>
        <v>120</v>
      </c>
      <c r="K3632" s="4">
        <f t="shared" si="1056"/>
        <v>45799</v>
      </c>
      <c r="L3632" s="5">
        <f t="shared" si="1053"/>
        <v>5</v>
      </c>
      <c r="M3632" s="5">
        <f t="shared" si="1054"/>
        <v>2025</v>
      </c>
      <c r="N3632" s="135">
        <v>696</v>
      </c>
      <c r="O3632" s="12"/>
      <c r="P3632" s="12">
        <f t="shared" si="1055"/>
        <v>696</v>
      </c>
      <c r="Q3632" s="7">
        <f t="shared" si="1057"/>
        <v>5958967.8500000006</v>
      </c>
      <c r="R3632" s="44" t="str">
        <f>VLOOKUP(F3632,'Set up'!$A$2:$E$64,5,FALSE)</f>
        <v>Trsf</v>
      </c>
    </row>
    <row r="3633" spans="1:21" ht="16.25" customHeight="1" x14ac:dyDescent="0.35">
      <c r="A3633" s="140">
        <v>45681</v>
      </c>
      <c r="B3633" s="5">
        <f t="shared" si="1058"/>
        <v>1</v>
      </c>
      <c r="C3633" s="5">
        <f t="shared" si="1059"/>
        <v>2025</v>
      </c>
      <c r="D3633" s="105" t="s">
        <v>3358</v>
      </c>
      <c r="E3633" s="5" t="str">
        <f>VLOOKUP(F3633,'Set up'!$A$2:$C$64,2,FALSE)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up'!$A$2:$C$64,3,FALSE)</f>
        <v>Cash</v>
      </c>
      <c r="J3633" s="5">
        <f>VLOOKUP(F3633,'Set up'!$A$2:$D$64,4,FALSE)</f>
        <v>0</v>
      </c>
      <c r="K3633" s="4">
        <f t="shared" si="1056"/>
        <v>45681</v>
      </c>
      <c r="L3633" s="5">
        <f t="shared" si="1053"/>
        <v>1</v>
      </c>
      <c r="M3633" s="5">
        <f t="shared" si="1054"/>
        <v>2025</v>
      </c>
      <c r="N3633" s="135">
        <v>1755</v>
      </c>
      <c r="O3633" s="12"/>
      <c r="P3633" s="12">
        <f t="shared" si="1055"/>
        <v>1755</v>
      </c>
      <c r="Q3633" s="7">
        <f t="shared" si="1057"/>
        <v>5960722.8500000006</v>
      </c>
      <c r="R3633" s="44" t="str">
        <f>VLOOKUP(F3633,'Set up'!$A$2:$E$64,5,FALSE)</f>
        <v>Trsf</v>
      </c>
    </row>
    <row r="3634" spans="1:21" ht="16.25" customHeight="1" x14ac:dyDescent="0.35">
      <c r="A3634" s="140">
        <v>45681</v>
      </c>
      <c r="B3634" s="5">
        <f t="shared" si="1058"/>
        <v>1</v>
      </c>
      <c r="C3634" s="5">
        <f t="shared" si="1059"/>
        <v>2025</v>
      </c>
      <c r="D3634" s="105" t="s">
        <v>3358</v>
      </c>
      <c r="E3634" s="5" t="str">
        <f>VLOOKUP(F3634,'Set up'!$A$2:$C$64,2,FALSE)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up'!$A$2:$C$64,3,FALSE)</f>
        <v>Cash</v>
      </c>
      <c r="J3634" s="5">
        <f>VLOOKUP(F3634,'Set up'!$A$2:$D$64,4,FALSE)</f>
        <v>0</v>
      </c>
      <c r="K3634" s="4">
        <f t="shared" si="1056"/>
        <v>45681</v>
      </c>
      <c r="L3634" s="5">
        <f t="shared" si="1053"/>
        <v>1</v>
      </c>
      <c r="M3634" s="5">
        <f t="shared" si="1054"/>
        <v>2025</v>
      </c>
      <c r="N3634" s="135">
        <v>405</v>
      </c>
      <c r="O3634" s="12"/>
      <c r="P3634" s="12">
        <f t="shared" si="1055"/>
        <v>405</v>
      </c>
      <c r="Q3634" s="7">
        <f t="shared" si="1057"/>
        <v>5961127.8500000006</v>
      </c>
      <c r="R3634" s="44" t="str">
        <f>VLOOKUP(F3634,'Set up'!$A$2:$E$64,5,FALSE)</f>
        <v>Trsf</v>
      </c>
    </row>
    <row r="3635" spans="1:21" ht="16.25" customHeight="1" x14ac:dyDescent="0.35">
      <c r="A3635" s="140">
        <v>45681</v>
      </c>
      <c r="B3635" s="5">
        <f t="shared" si="1058"/>
        <v>1</v>
      </c>
      <c r="C3635" s="5">
        <f t="shared" si="1059"/>
        <v>2025</v>
      </c>
      <c r="D3635" s="105" t="s">
        <v>3358</v>
      </c>
      <c r="E3635" s="5" t="str">
        <f>VLOOKUP(F3635,'Set up'!$A$2:$C$64,2,FALSE)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up'!$A$2:$C$64,3,FALSE)</f>
        <v>Cash</v>
      </c>
      <c r="J3635" s="5">
        <f>VLOOKUP(F3635,'Set up'!$A$2:$D$64,4,FALSE)</f>
        <v>0</v>
      </c>
      <c r="K3635" s="4">
        <f t="shared" si="1056"/>
        <v>45681</v>
      </c>
      <c r="L3635" s="5">
        <f t="shared" si="1053"/>
        <v>1</v>
      </c>
      <c r="M3635" s="5">
        <f t="shared" si="1054"/>
        <v>2025</v>
      </c>
      <c r="N3635" s="135">
        <v>110</v>
      </c>
      <c r="O3635" s="12"/>
      <c r="P3635" s="12">
        <f t="shared" si="1055"/>
        <v>110</v>
      </c>
      <c r="Q3635" s="7">
        <f t="shared" si="1057"/>
        <v>5961237.8500000006</v>
      </c>
      <c r="R3635" s="44" t="str">
        <f>VLOOKUP(F3635,'Set up'!$A$2:$E$64,5,FALSE)</f>
        <v>Trsf</v>
      </c>
    </row>
    <row r="3636" spans="1:21" ht="16.25" customHeight="1" x14ac:dyDescent="0.35">
      <c r="A3636" s="140">
        <v>45681</v>
      </c>
      <c r="B3636" s="5">
        <f t="shared" si="1058"/>
        <v>1</v>
      </c>
      <c r="C3636" s="5">
        <f t="shared" si="1059"/>
        <v>2025</v>
      </c>
      <c r="D3636" s="105" t="s">
        <v>3358</v>
      </c>
      <c r="E3636" s="5" t="str">
        <f>VLOOKUP(F3636,'Set up'!$A$2:$C$64,2,FALSE)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up'!$A$2:$C$64,3,FALSE)</f>
        <v>Cash</v>
      </c>
      <c r="J3636" s="5">
        <f>VLOOKUP(F3636,'Set up'!$A$2:$D$64,4,FALSE)</f>
        <v>0</v>
      </c>
      <c r="K3636" s="4">
        <f t="shared" si="1056"/>
        <v>45681</v>
      </c>
      <c r="L3636" s="5">
        <f t="shared" si="1053"/>
        <v>1</v>
      </c>
      <c r="M3636" s="5">
        <f t="shared" si="1054"/>
        <v>2025</v>
      </c>
      <c r="N3636" s="135">
        <v>390</v>
      </c>
      <c r="O3636" s="12"/>
      <c r="P3636" s="12">
        <f t="shared" si="1055"/>
        <v>390</v>
      </c>
      <c r="Q3636" s="7">
        <f t="shared" si="1057"/>
        <v>5961627.8500000006</v>
      </c>
      <c r="R3636" s="44" t="str">
        <f>VLOOKUP(F3636,'Set up'!$A$2:$E$64,5,FALSE)</f>
        <v>Trsf</v>
      </c>
    </row>
    <row r="3637" spans="1:21" ht="16.25" customHeight="1" x14ac:dyDescent="0.35">
      <c r="A3637" s="140">
        <v>45681</v>
      </c>
      <c r="B3637" s="5">
        <f t="shared" si="1058"/>
        <v>1</v>
      </c>
      <c r="C3637" s="5">
        <f t="shared" si="1059"/>
        <v>2025</v>
      </c>
      <c r="D3637" s="105" t="s">
        <v>3358</v>
      </c>
      <c r="E3637" s="5" t="str">
        <f>VLOOKUP(F3637,'Set up'!$A$2:$C$64,2,FALSE)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up'!$A$2:$C$64,3,FALSE)</f>
        <v>Cash</v>
      </c>
      <c r="J3637" s="5">
        <f>VLOOKUP(F3637,'Set up'!$A$2:$D$64,4,FALSE)</f>
        <v>0</v>
      </c>
      <c r="K3637" s="4">
        <f t="shared" si="1056"/>
        <v>45681</v>
      </c>
      <c r="L3637" s="5">
        <f t="shared" si="1053"/>
        <v>1</v>
      </c>
      <c r="M3637" s="5">
        <f t="shared" si="1054"/>
        <v>2025</v>
      </c>
      <c r="N3637" s="135">
        <v>125</v>
      </c>
      <c r="O3637" s="12"/>
      <c r="P3637" s="12">
        <f t="shared" si="1055"/>
        <v>125</v>
      </c>
      <c r="Q3637" s="7">
        <f t="shared" si="1057"/>
        <v>5961752.8500000006</v>
      </c>
      <c r="R3637" s="44" t="str">
        <f>VLOOKUP(F3637,'Set up'!$A$2:$E$64,5,FALSE)</f>
        <v>Trsf</v>
      </c>
    </row>
    <row r="3638" spans="1:21" ht="16.25" customHeight="1" x14ac:dyDescent="0.35">
      <c r="A3638" s="140">
        <v>45681</v>
      </c>
      <c r="B3638" s="5">
        <f t="shared" si="1058"/>
        <v>1</v>
      </c>
      <c r="C3638" s="5">
        <f t="shared" si="1059"/>
        <v>2025</v>
      </c>
      <c r="D3638" s="105" t="s">
        <v>3358</v>
      </c>
      <c r="E3638" s="5" t="str">
        <f>VLOOKUP(F3638,'Set up'!$A$2:$C$64,2,FALSE)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up'!$A$2:$C$64,3,FALSE)</f>
        <v>Cash</v>
      </c>
      <c r="J3638" s="5">
        <f>VLOOKUP(F3638,'Set up'!$A$2:$D$64,4,FALSE)</f>
        <v>0</v>
      </c>
      <c r="K3638" s="4">
        <f t="shared" si="1056"/>
        <v>45681</v>
      </c>
      <c r="L3638" s="5">
        <f t="shared" si="1053"/>
        <v>1</v>
      </c>
      <c r="M3638" s="5">
        <f t="shared" si="1054"/>
        <v>2025</v>
      </c>
      <c r="N3638" s="135">
        <v>160</v>
      </c>
      <c r="O3638" s="12"/>
      <c r="P3638" s="12">
        <f t="shared" si="1055"/>
        <v>160</v>
      </c>
      <c r="Q3638" s="7">
        <f t="shared" si="1057"/>
        <v>5961912.8500000006</v>
      </c>
      <c r="R3638" s="44" t="str">
        <f>VLOOKUP(F3638,'Set up'!$A$2:$E$64,5,FALSE)</f>
        <v>Trsf</v>
      </c>
    </row>
    <row r="3639" spans="1:21" ht="16.25" customHeight="1" x14ac:dyDescent="0.35">
      <c r="A3639" s="140">
        <v>45682</v>
      </c>
      <c r="B3639" s="5">
        <f t="shared" si="1058"/>
        <v>1</v>
      </c>
      <c r="C3639" s="5">
        <f t="shared" si="1059"/>
        <v>2025</v>
      </c>
      <c r="D3639" s="105" t="s">
        <v>3359</v>
      </c>
      <c r="E3639" s="5" t="str">
        <f>VLOOKUP(F3639,'Set up'!$A$2:$C$64,2,FALSE)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up'!$A$2:$C$64,3,FALSE)</f>
        <v>45</v>
      </c>
      <c r="J3639" s="5">
        <f>VLOOKUP(F3639,'Set up'!$A$2:$D$64,4,FALSE)</f>
        <v>45</v>
      </c>
      <c r="K3639" s="4">
        <f t="shared" si="1056"/>
        <v>45727</v>
      </c>
      <c r="L3639" s="5">
        <f t="shared" si="1053"/>
        <v>3</v>
      </c>
      <c r="M3639" s="5">
        <f t="shared" si="1054"/>
        <v>2025</v>
      </c>
      <c r="N3639" s="135">
        <v>1755</v>
      </c>
      <c r="O3639" s="12">
        <f>-1000-755</f>
        <v>-1755</v>
      </c>
      <c r="P3639" s="12">
        <f t="shared" si="1055"/>
        <v>0</v>
      </c>
      <c r="Q3639" s="7">
        <f t="shared" si="1057"/>
        <v>5963667.8500000006</v>
      </c>
      <c r="R3639" s="44" t="str">
        <f>VLOOKUP(F3639,'Set up'!$A$2:$E$64,5,FALSE)</f>
        <v>PD Chq</v>
      </c>
      <c r="S3639" s="1" t="s">
        <v>3604</v>
      </c>
      <c r="U3639" s="1" t="s">
        <v>3603</v>
      </c>
    </row>
    <row r="3640" spans="1:21" ht="16.25" customHeight="1" x14ac:dyDescent="0.35">
      <c r="A3640" s="140">
        <v>45682</v>
      </c>
      <c r="B3640" s="5">
        <f t="shared" si="1058"/>
        <v>1</v>
      </c>
      <c r="C3640" s="5">
        <f t="shared" si="1059"/>
        <v>2025</v>
      </c>
      <c r="D3640" s="105" t="s">
        <v>3359</v>
      </c>
      <c r="E3640" s="5" t="str">
        <f>VLOOKUP(F3640,'Set up'!$A$2:$C$64,2,FALSE)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up'!$A$2:$C$64,3,FALSE)</f>
        <v>45</v>
      </c>
      <c r="J3640" s="5">
        <f>VLOOKUP(F3640,'Set up'!$A$2:$D$64,4,FALSE)</f>
        <v>45</v>
      </c>
      <c r="K3640" s="4">
        <f t="shared" si="1056"/>
        <v>45727</v>
      </c>
      <c r="L3640" s="5">
        <f t="shared" si="1053"/>
        <v>3</v>
      </c>
      <c r="M3640" s="5">
        <f t="shared" si="1054"/>
        <v>2025</v>
      </c>
      <c r="N3640" s="135">
        <v>220</v>
      </c>
      <c r="O3640" s="6">
        <f>-N3640</f>
        <v>-220</v>
      </c>
      <c r="P3640" s="12">
        <f t="shared" si="1055"/>
        <v>0</v>
      </c>
      <c r="Q3640" s="7">
        <f t="shared" si="1057"/>
        <v>5963887.8500000006</v>
      </c>
      <c r="R3640" s="44" t="str">
        <f>VLOOKUP(F3640,'Set up'!$A$2:$E$64,5,FALSE)</f>
        <v>PD Chq</v>
      </c>
      <c r="S3640" s="1" t="s">
        <v>3688</v>
      </c>
    </row>
    <row r="3641" spans="1:21" ht="16.25" customHeight="1" x14ac:dyDescent="0.35">
      <c r="A3641" s="140">
        <v>45682</v>
      </c>
      <c r="B3641" s="5">
        <f t="shared" si="1058"/>
        <v>1</v>
      </c>
      <c r="C3641" s="5">
        <f t="shared" si="1059"/>
        <v>2025</v>
      </c>
      <c r="D3641" s="105" t="s">
        <v>3359</v>
      </c>
      <c r="E3641" s="5" t="str">
        <f>VLOOKUP(F3641,'Set up'!$A$2:$C$64,2,FALSE)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up'!$A$2:$C$64,3,FALSE)</f>
        <v>45</v>
      </c>
      <c r="J3641" s="5">
        <f>VLOOKUP(F3641,'Set up'!$A$2:$D$64,4,FALSE)</f>
        <v>45</v>
      </c>
      <c r="K3641" s="4">
        <f t="shared" si="1056"/>
        <v>45727</v>
      </c>
      <c r="L3641" s="5">
        <f t="shared" si="1053"/>
        <v>3</v>
      </c>
      <c r="M3641" s="5">
        <f t="shared" si="1054"/>
        <v>2025</v>
      </c>
      <c r="N3641" s="135">
        <v>130</v>
      </c>
      <c r="O3641" s="6">
        <f>-N3641</f>
        <v>-130</v>
      </c>
      <c r="P3641" s="12">
        <f t="shared" si="1055"/>
        <v>0</v>
      </c>
      <c r="Q3641" s="7">
        <f t="shared" si="1057"/>
        <v>5964017.8500000006</v>
      </c>
      <c r="R3641" s="44" t="str">
        <f>VLOOKUP(F3641,'Set up'!$A$2:$E$64,5,FALSE)</f>
        <v>PD Chq</v>
      </c>
      <c r="S3641" s="1" t="s">
        <v>3689</v>
      </c>
    </row>
    <row r="3642" spans="1:21" ht="16.25" customHeight="1" x14ac:dyDescent="0.35">
      <c r="A3642" s="140">
        <v>45682</v>
      </c>
      <c r="B3642" s="5">
        <f t="shared" si="1058"/>
        <v>1</v>
      </c>
      <c r="C3642" s="1">
        <f t="shared" si="1059"/>
        <v>2025</v>
      </c>
      <c r="D3642" s="5" t="s">
        <v>3360</v>
      </c>
      <c r="E3642" s="5" t="str">
        <f>VLOOKUP(F3642,'Set up'!$A$2:$C$64,2,FALSE)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up'!$A$2:$C$64,3,FALSE)</f>
        <v>Cash</v>
      </c>
      <c r="J3642" s="5">
        <f>VLOOKUP(F3642,'Set up'!$A$2:$D$64,4,FALSE)</f>
        <v>0</v>
      </c>
      <c r="K3642" s="4">
        <f t="shared" si="1056"/>
        <v>45682</v>
      </c>
      <c r="L3642" s="5">
        <f t="shared" si="1053"/>
        <v>1</v>
      </c>
      <c r="M3642" s="5">
        <f t="shared" si="1054"/>
        <v>2025</v>
      </c>
      <c r="N3642" s="136">
        <v>3082.5</v>
      </c>
      <c r="O3642" s="6">
        <f t="shared" ref="O3642" si="1060">-N3642</f>
        <v>-3082.5</v>
      </c>
      <c r="P3642" s="1">
        <f t="shared" si="1055"/>
        <v>0</v>
      </c>
      <c r="Q3642" s="7">
        <f t="shared" si="1057"/>
        <v>5967100.3500000006</v>
      </c>
      <c r="R3642" s="44" t="str">
        <f>VLOOKUP(F3642,'Set up'!$A$2:$E$64,5,FALSE)</f>
        <v>Cash</v>
      </c>
      <c r="S3642" s="1" t="s">
        <v>3429</v>
      </c>
    </row>
    <row r="3643" spans="1:21" ht="16.25" customHeight="1" x14ac:dyDescent="0.35">
      <c r="A3643" s="140">
        <v>45682</v>
      </c>
      <c r="B3643" s="5">
        <f t="shared" si="1058"/>
        <v>1</v>
      </c>
      <c r="C3643" s="5">
        <f t="shared" si="1059"/>
        <v>2025</v>
      </c>
      <c r="D3643" s="105" t="s">
        <v>3361</v>
      </c>
      <c r="E3643" s="5" t="str">
        <f>VLOOKUP(F3643,'Set up'!$A$2:$C$64,2,FALSE)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up'!$A$2:$C$64,3,FALSE)</f>
        <v>Cash</v>
      </c>
      <c r="J3643" s="5">
        <f>VLOOKUP(F3643,'Set up'!$A$2:$D$64,4,FALSE)</f>
        <v>0</v>
      </c>
      <c r="K3643" s="4">
        <f t="shared" si="1056"/>
        <v>45682</v>
      </c>
      <c r="L3643" s="5">
        <f t="shared" si="1053"/>
        <v>1</v>
      </c>
      <c r="M3643" s="5">
        <f t="shared" si="1054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1057"/>
        <v>5968832.8500000006</v>
      </c>
      <c r="R3643" s="44" t="str">
        <f>VLOOKUP(F3643,'Set up'!$A$2:$E$64,5,FALSE)</f>
        <v>Cash</v>
      </c>
      <c r="S3643" s="1" t="s">
        <v>3428</v>
      </c>
    </row>
    <row r="3644" spans="1:21" ht="16.25" customHeight="1" x14ac:dyDescent="0.35">
      <c r="A3644" s="140">
        <v>45682</v>
      </c>
      <c r="B3644" s="5">
        <f t="shared" si="1058"/>
        <v>1</v>
      </c>
      <c r="C3644" s="5">
        <f t="shared" si="1059"/>
        <v>2025</v>
      </c>
      <c r="D3644" s="105" t="s">
        <v>3361</v>
      </c>
      <c r="E3644" s="5" t="str">
        <f>VLOOKUP(F3644,'Set up'!$A$2:$C$64,2,FALSE)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up'!$A$2:$C$64,3,FALSE)</f>
        <v>Cash</v>
      </c>
      <c r="J3644" s="5">
        <f>VLOOKUP(F3644,'Set up'!$A$2:$D$64,4,FALSE)</f>
        <v>0</v>
      </c>
      <c r="K3644" s="4">
        <f t="shared" si="1056"/>
        <v>45682</v>
      </c>
      <c r="L3644" s="5">
        <f t="shared" si="1053"/>
        <v>1</v>
      </c>
      <c r="M3644" s="5">
        <f t="shared" si="1054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1057"/>
        <v>5969232.8500000006</v>
      </c>
      <c r="R3644" s="44" t="str">
        <f>VLOOKUP(F3644,'Set up'!$A$2:$E$64,5,FALSE)</f>
        <v>Cash</v>
      </c>
      <c r="S3644" s="1" t="s">
        <v>3428</v>
      </c>
    </row>
    <row r="3645" spans="1:21" ht="16.25" customHeight="1" x14ac:dyDescent="0.35">
      <c r="A3645" s="140">
        <v>45682</v>
      </c>
      <c r="B3645" s="5">
        <f t="shared" si="1058"/>
        <v>1</v>
      </c>
      <c r="C3645" s="5">
        <f t="shared" si="1059"/>
        <v>2025</v>
      </c>
      <c r="D3645" s="105" t="s">
        <v>3361</v>
      </c>
      <c r="E3645" s="5" t="str">
        <f>VLOOKUP(F3645,'Set up'!$A$2:$C$64,2,FALSE)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up'!$A$2:$C$64,3,FALSE)</f>
        <v>Cash</v>
      </c>
      <c r="J3645" s="5">
        <f>VLOOKUP(F3645,'Set up'!$A$2:$D$64,4,FALSE)</f>
        <v>0</v>
      </c>
      <c r="K3645" s="4">
        <f t="shared" si="1056"/>
        <v>45682</v>
      </c>
      <c r="L3645" s="5">
        <f t="shared" si="1053"/>
        <v>1</v>
      </c>
      <c r="M3645" s="5">
        <f t="shared" si="1054"/>
        <v>2025</v>
      </c>
      <c r="N3645" s="135">
        <v>62.5</v>
      </c>
      <c r="O3645" s="6">
        <f>-N3645</f>
        <v>-62.5</v>
      </c>
      <c r="P3645" s="12">
        <f t="shared" si="1055"/>
        <v>0</v>
      </c>
      <c r="Q3645" s="7">
        <f t="shared" si="1057"/>
        <v>5969295.3500000006</v>
      </c>
      <c r="R3645" s="44" t="str">
        <f>VLOOKUP(F3645,'Set up'!$A$2:$E$64,5,FALSE)</f>
        <v>Cash</v>
      </c>
      <c r="S3645" s="1" t="s">
        <v>3428</v>
      </c>
    </row>
    <row r="3646" spans="1:21" ht="16.25" customHeight="1" x14ac:dyDescent="0.35">
      <c r="A3646" s="140">
        <v>45684</v>
      </c>
      <c r="B3646" s="5">
        <f t="shared" si="1058"/>
        <v>1</v>
      </c>
      <c r="C3646" s="5">
        <f t="shared" si="1059"/>
        <v>2025</v>
      </c>
      <c r="D3646" s="105" t="s">
        <v>3362</v>
      </c>
      <c r="E3646" s="5" t="str">
        <f>VLOOKUP(F3646,'Set up'!$A$2:$C$64,2,FALSE)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up'!$A$2:$C$64,3,FALSE)</f>
        <v>Cash</v>
      </c>
      <c r="J3646" s="5">
        <f>VLOOKUP(F3646,'Set up'!$A$2:$D$64,4,FALSE)</f>
        <v>0</v>
      </c>
      <c r="K3646" s="4">
        <f t="shared" si="1056"/>
        <v>45684</v>
      </c>
      <c r="L3646" s="5">
        <f t="shared" si="1053"/>
        <v>1</v>
      </c>
      <c r="M3646" s="5">
        <f t="shared" si="1054"/>
        <v>2025</v>
      </c>
      <c r="N3646" s="135">
        <v>187.5</v>
      </c>
      <c r="O3646" s="12"/>
      <c r="P3646" s="12">
        <f t="shared" si="1055"/>
        <v>187.5</v>
      </c>
      <c r="Q3646" s="7">
        <f t="shared" si="1057"/>
        <v>5969482.8500000006</v>
      </c>
      <c r="R3646" s="44" t="str">
        <f>VLOOKUP(F3646,'Set up'!$A$2:$E$64,5,FALSE)</f>
        <v>Trsf</v>
      </c>
    </row>
    <row r="3647" spans="1:21" ht="16.25" customHeight="1" x14ac:dyDescent="0.35">
      <c r="A3647" s="140">
        <v>45684</v>
      </c>
      <c r="B3647" s="5">
        <f t="shared" si="1058"/>
        <v>1</v>
      </c>
      <c r="C3647" s="5">
        <f t="shared" si="1059"/>
        <v>2025</v>
      </c>
      <c r="D3647" s="105" t="s">
        <v>3363</v>
      </c>
      <c r="E3647" s="5" t="str">
        <f>VLOOKUP(F3647,'Set up'!$A$2:$C$64,2,FALSE)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up'!$A$2:$C$64,3,FALSE)</f>
        <v>Cash</v>
      </c>
      <c r="J3647" s="5">
        <f>VLOOKUP(F3647,'Set up'!$A$2:$D$64,4,FALSE)</f>
        <v>0</v>
      </c>
      <c r="K3647" s="4">
        <f t="shared" si="1056"/>
        <v>45684</v>
      </c>
      <c r="L3647" s="5">
        <f t="shared" si="1053"/>
        <v>1</v>
      </c>
      <c r="M3647" s="5">
        <f t="shared" si="1054"/>
        <v>2025</v>
      </c>
      <c r="N3647" s="135">
        <v>11340</v>
      </c>
      <c r="O3647" s="12"/>
      <c r="P3647" s="12">
        <f t="shared" si="1055"/>
        <v>11340</v>
      </c>
      <c r="Q3647" s="7">
        <f t="shared" si="1057"/>
        <v>5980822.8500000006</v>
      </c>
      <c r="R3647" s="44" t="str">
        <f>VLOOKUP(F3647,'Set up'!$A$2:$E$64,5,FALSE)</f>
        <v>Trsf</v>
      </c>
    </row>
    <row r="3648" spans="1:21" ht="16.25" customHeight="1" x14ac:dyDescent="0.35">
      <c r="A3648" s="140">
        <v>45684</v>
      </c>
      <c r="B3648" s="5">
        <f t="shared" si="1058"/>
        <v>1</v>
      </c>
      <c r="C3648" s="5">
        <f t="shared" si="1059"/>
        <v>2025</v>
      </c>
      <c r="D3648" s="105" t="s">
        <v>3363</v>
      </c>
      <c r="E3648" s="5" t="str">
        <f>VLOOKUP(F3648,'Set up'!$A$2:$C$64,2,FALSE)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up'!$A$2:$C$64,3,FALSE)</f>
        <v>Cash</v>
      </c>
      <c r="J3648" s="5">
        <f>VLOOKUP(F3648,'Set up'!$A$2:$D$64,4,FALSE)</f>
        <v>0</v>
      </c>
      <c r="K3648" s="4">
        <f t="shared" si="1056"/>
        <v>45684</v>
      </c>
      <c r="L3648" s="5">
        <f t="shared" si="1053"/>
        <v>1</v>
      </c>
      <c r="M3648" s="5">
        <f t="shared" si="1054"/>
        <v>2025</v>
      </c>
      <c r="N3648" s="135">
        <v>3480</v>
      </c>
      <c r="O3648" s="12"/>
      <c r="P3648" s="12">
        <f t="shared" si="1055"/>
        <v>3480</v>
      </c>
      <c r="Q3648" s="7">
        <f t="shared" si="1057"/>
        <v>5984302.8500000006</v>
      </c>
      <c r="R3648" s="44" t="str">
        <f>VLOOKUP(F3648,'Set up'!$A$2:$E$64,5,FALSE)</f>
        <v>Trsf</v>
      </c>
    </row>
    <row r="3649" spans="1:19" ht="16.25" customHeight="1" x14ac:dyDescent="0.35">
      <c r="A3649" s="140">
        <v>45684</v>
      </c>
      <c r="B3649" s="5">
        <f t="shared" si="1058"/>
        <v>1</v>
      </c>
      <c r="C3649" s="5">
        <f t="shared" si="1059"/>
        <v>2025</v>
      </c>
      <c r="D3649" s="105" t="s">
        <v>3363</v>
      </c>
      <c r="E3649" s="5" t="str">
        <f>VLOOKUP(F3649,'Set up'!$A$2:$C$64,2,FALSE)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up'!$A$2:$C$64,3,FALSE)</f>
        <v>Cash</v>
      </c>
      <c r="J3649" s="5">
        <f>VLOOKUP(F3649,'Set up'!$A$2:$D$64,4,FALSE)</f>
        <v>0</v>
      </c>
      <c r="K3649" s="4">
        <f t="shared" si="1056"/>
        <v>45684</v>
      </c>
      <c r="L3649" s="5">
        <f t="shared" si="1053"/>
        <v>1</v>
      </c>
      <c r="M3649" s="5">
        <f t="shared" si="1054"/>
        <v>2025</v>
      </c>
      <c r="N3649" s="135">
        <v>2475</v>
      </c>
      <c r="O3649" s="12"/>
      <c r="P3649" s="12">
        <f t="shared" si="1055"/>
        <v>2475</v>
      </c>
      <c r="Q3649" s="7">
        <f t="shared" si="1057"/>
        <v>5986777.8500000006</v>
      </c>
      <c r="R3649" s="44" t="str">
        <f>VLOOKUP(F3649,'Set up'!$A$2:$E$64,5,FALSE)</f>
        <v>Trsf</v>
      </c>
    </row>
    <row r="3650" spans="1:19" ht="16.25" customHeight="1" x14ac:dyDescent="0.35">
      <c r="A3650" s="140">
        <v>45684</v>
      </c>
      <c r="B3650" s="5">
        <f t="shared" si="1058"/>
        <v>1</v>
      </c>
      <c r="C3650" s="5">
        <f t="shared" si="1059"/>
        <v>2025</v>
      </c>
      <c r="D3650" s="105" t="s">
        <v>3363</v>
      </c>
      <c r="E3650" s="5" t="str">
        <f>VLOOKUP(F3650,'Set up'!$A$2:$C$64,2,FALSE)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up'!$A$2:$C$64,3,FALSE)</f>
        <v>Cash</v>
      </c>
      <c r="J3650" s="5">
        <f>VLOOKUP(F3650,'Set up'!$A$2:$D$64,4,FALSE)</f>
        <v>0</v>
      </c>
      <c r="K3650" s="4">
        <f t="shared" si="1056"/>
        <v>45684</v>
      </c>
      <c r="L3650" s="5">
        <f t="shared" si="1053"/>
        <v>1</v>
      </c>
      <c r="M3650" s="5">
        <f t="shared" si="1054"/>
        <v>2025</v>
      </c>
      <c r="N3650" s="135">
        <v>1000</v>
      </c>
      <c r="O3650" s="12"/>
      <c r="P3650" s="12">
        <f t="shared" si="1055"/>
        <v>1000</v>
      </c>
      <c r="Q3650" s="7">
        <f t="shared" si="1057"/>
        <v>5987777.8500000006</v>
      </c>
      <c r="R3650" s="44" t="str">
        <f>VLOOKUP(F3650,'Set up'!$A$2:$E$64,5,FALSE)</f>
        <v>Trsf</v>
      </c>
    </row>
    <row r="3651" spans="1:19" ht="16.25" customHeight="1" x14ac:dyDescent="0.35">
      <c r="A3651" s="140">
        <v>45691</v>
      </c>
      <c r="B3651" s="5">
        <f t="shared" si="1058"/>
        <v>2</v>
      </c>
      <c r="C3651" s="5">
        <f t="shared" si="1059"/>
        <v>2025</v>
      </c>
      <c r="D3651" s="105" t="s">
        <v>3442</v>
      </c>
      <c r="E3651" s="5" t="str">
        <f>VLOOKUP(F3651,'Set up'!$A$2:$C$64,2,FALSE)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up'!$A$2:$C$64,3,FALSE)</f>
        <v>45</v>
      </c>
      <c r="J3651" s="5">
        <f>VLOOKUP(F3651,'Set up'!$A$2:$D$64,4,FALSE)</f>
        <v>45</v>
      </c>
      <c r="K3651" s="4">
        <f t="shared" si="1056"/>
        <v>45736</v>
      </c>
      <c r="L3651" s="5">
        <f t="shared" ref="L3651:L3714" si="1061">MONTH(K3651)</f>
        <v>3</v>
      </c>
      <c r="M3651" s="5">
        <f t="shared" ref="M3651:M3714" si="1062">YEAR(K3651)</f>
        <v>2025</v>
      </c>
      <c r="N3651" s="135">
        <v>1450</v>
      </c>
      <c r="O3651" s="6">
        <f>-N3651</f>
        <v>-1450</v>
      </c>
      <c r="P3651" s="12">
        <f t="shared" si="1055"/>
        <v>0</v>
      </c>
      <c r="Q3651" s="7">
        <f t="shared" si="1057"/>
        <v>5989227.8500000006</v>
      </c>
      <c r="R3651" s="44" t="str">
        <f>VLOOKUP(F3651,'Set up'!$A$2:$E$64,5,FALSE)</f>
        <v>PD Chq</v>
      </c>
      <c r="S3651" s="1" t="s">
        <v>3687</v>
      </c>
    </row>
    <row r="3652" spans="1:19" ht="16.25" customHeight="1" x14ac:dyDescent="0.35">
      <c r="A3652" s="140">
        <v>45691</v>
      </c>
      <c r="B3652" s="5">
        <f t="shared" si="1058"/>
        <v>2</v>
      </c>
      <c r="C3652" s="5">
        <f t="shared" si="1059"/>
        <v>2025</v>
      </c>
      <c r="D3652" s="105" t="s">
        <v>3443</v>
      </c>
      <c r="E3652" s="5" t="str">
        <f>VLOOKUP(F3652,'Set up'!$A$2:$C$64,2,FALSE)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up'!$A$2:$C$64,3,FALSE)</f>
        <v>Cash</v>
      </c>
      <c r="J3652" s="5">
        <f>VLOOKUP(F3652,'Set up'!$A$2:$D$64,4,FALSE)</f>
        <v>0</v>
      </c>
      <c r="K3652" s="4">
        <f t="shared" si="1056"/>
        <v>45691</v>
      </c>
      <c r="L3652" s="5">
        <f t="shared" si="1061"/>
        <v>2</v>
      </c>
      <c r="M3652" s="5">
        <f t="shared" si="1062"/>
        <v>2025</v>
      </c>
      <c r="N3652" s="135">
        <v>125</v>
      </c>
      <c r="O3652" s="99"/>
      <c r="P3652" s="12">
        <f t="shared" si="1055"/>
        <v>125</v>
      </c>
      <c r="Q3652" s="7">
        <f t="shared" si="1057"/>
        <v>5989352.8500000006</v>
      </c>
      <c r="R3652" s="44" t="str">
        <f>VLOOKUP(F3652,'Set up'!$A$2:$E$64,5,FALSE)</f>
        <v>Trsf</v>
      </c>
    </row>
    <row r="3653" spans="1:19" ht="16.25" customHeight="1" x14ac:dyDescent="0.35">
      <c r="A3653" s="140">
        <v>45691</v>
      </c>
      <c r="B3653" s="5">
        <f t="shared" si="1058"/>
        <v>2</v>
      </c>
      <c r="C3653" s="5">
        <f t="shared" si="1059"/>
        <v>2025</v>
      </c>
      <c r="D3653" s="105" t="s">
        <v>3444</v>
      </c>
      <c r="E3653" s="5" t="str">
        <f>VLOOKUP(F3653,'Set up'!$A$2:$C$64,2,FALSE)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up'!$A$2:$C$64,3,FALSE)</f>
        <v>Cash</v>
      </c>
      <c r="J3653" s="5">
        <f>VLOOKUP(F3653,'Set up'!$A$2:$D$64,4,FALSE)</f>
        <v>0</v>
      </c>
      <c r="K3653" s="4">
        <f t="shared" si="1056"/>
        <v>45691</v>
      </c>
      <c r="L3653" s="5">
        <f t="shared" si="1061"/>
        <v>2</v>
      </c>
      <c r="M3653" s="5">
        <f t="shared" si="1062"/>
        <v>2025</v>
      </c>
      <c r="N3653" s="135">
        <v>6480</v>
      </c>
      <c r="O3653" s="99"/>
      <c r="P3653" s="12">
        <f t="shared" si="1055"/>
        <v>6480</v>
      </c>
      <c r="Q3653" s="7">
        <f t="shared" si="1057"/>
        <v>5995832.8500000006</v>
      </c>
      <c r="R3653" s="44" t="str">
        <f>VLOOKUP(F3653,'Set up'!$A$2:$E$64,5,FALSE)</f>
        <v>Trsf</v>
      </c>
    </row>
    <row r="3654" spans="1:19" ht="16.25" customHeight="1" x14ac:dyDescent="0.35">
      <c r="A3654" s="140">
        <v>45691</v>
      </c>
      <c r="B3654" s="5">
        <f t="shared" si="1058"/>
        <v>2</v>
      </c>
      <c r="C3654" s="5">
        <f t="shared" si="1059"/>
        <v>2025</v>
      </c>
      <c r="D3654" s="105" t="s">
        <v>3444</v>
      </c>
      <c r="E3654" s="5" t="str">
        <f>VLOOKUP(F3654,'Set up'!$A$2:$C$64,2,FALSE)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up'!$A$2:$C$64,3,FALSE)</f>
        <v>Cash</v>
      </c>
      <c r="J3654" s="5">
        <f>VLOOKUP(F3654,'Set up'!$A$2:$D$64,4,FALSE)</f>
        <v>0</v>
      </c>
      <c r="K3654" s="4">
        <f t="shared" si="1056"/>
        <v>45691</v>
      </c>
      <c r="L3654" s="5">
        <f t="shared" si="1061"/>
        <v>2</v>
      </c>
      <c r="M3654" s="5">
        <f t="shared" si="1062"/>
        <v>2025</v>
      </c>
      <c r="N3654" s="135">
        <v>2088</v>
      </c>
      <c r="O3654" s="99"/>
      <c r="P3654" s="12">
        <f t="shared" si="1055"/>
        <v>2088</v>
      </c>
      <c r="Q3654" s="7">
        <f t="shared" si="1057"/>
        <v>5997920.8500000006</v>
      </c>
      <c r="R3654" s="44" t="str">
        <f>VLOOKUP(F3654,'Set up'!$A$2:$E$64,5,FALSE)</f>
        <v>Trsf</v>
      </c>
    </row>
    <row r="3655" spans="1:19" ht="16.25" customHeight="1" x14ac:dyDescent="0.35">
      <c r="A3655" s="140">
        <v>45691</v>
      </c>
      <c r="B3655" s="5">
        <f t="shared" si="1058"/>
        <v>2</v>
      </c>
      <c r="C3655" s="5">
        <f t="shared" si="1059"/>
        <v>2025</v>
      </c>
      <c r="D3655" s="105" t="s">
        <v>3444</v>
      </c>
      <c r="E3655" s="5" t="str">
        <f>VLOOKUP(F3655,'Set up'!$A$2:$C$64,2,FALSE)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up'!$A$2:$C$64,3,FALSE)</f>
        <v>Cash</v>
      </c>
      <c r="J3655" s="5">
        <f>VLOOKUP(F3655,'Set up'!$A$2:$D$64,4,FALSE)</f>
        <v>0</v>
      </c>
      <c r="K3655" s="4">
        <f t="shared" si="1056"/>
        <v>45691</v>
      </c>
      <c r="L3655" s="5">
        <f t="shared" si="1061"/>
        <v>2</v>
      </c>
      <c r="M3655" s="5">
        <f t="shared" si="1062"/>
        <v>2025</v>
      </c>
      <c r="N3655" s="135">
        <v>1485</v>
      </c>
      <c r="O3655" s="99"/>
      <c r="P3655" s="12">
        <f t="shared" si="1055"/>
        <v>1485</v>
      </c>
      <c r="Q3655" s="7">
        <f t="shared" si="1057"/>
        <v>5999405.8500000006</v>
      </c>
      <c r="R3655" s="44" t="str">
        <f>VLOOKUP(F3655,'Set up'!$A$2:$E$64,5,FALSE)</f>
        <v>Trsf</v>
      </c>
    </row>
    <row r="3656" spans="1:19" ht="16.25" customHeight="1" x14ac:dyDescent="0.35">
      <c r="A3656" s="140">
        <v>45691</v>
      </c>
      <c r="B3656" s="5">
        <f t="shared" si="1058"/>
        <v>2</v>
      </c>
      <c r="C3656" s="5">
        <f t="shared" si="1059"/>
        <v>2025</v>
      </c>
      <c r="D3656" s="105" t="s">
        <v>3444</v>
      </c>
      <c r="E3656" s="5" t="str">
        <f>VLOOKUP(F3656,'Set up'!$A$2:$C$64,2,FALSE)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up'!$A$2:$C$64,3,FALSE)</f>
        <v>Cash</v>
      </c>
      <c r="J3656" s="5">
        <f>VLOOKUP(F3656,'Set up'!$A$2:$D$64,4,FALSE)</f>
        <v>0</v>
      </c>
      <c r="K3656" s="4">
        <f t="shared" si="1056"/>
        <v>45691</v>
      </c>
      <c r="L3656" s="5">
        <f t="shared" si="1061"/>
        <v>2</v>
      </c>
      <c r="M3656" s="5">
        <f t="shared" si="1062"/>
        <v>2025</v>
      </c>
      <c r="N3656" s="135">
        <v>460</v>
      </c>
      <c r="O3656" s="99"/>
      <c r="P3656" s="12">
        <f t="shared" si="1055"/>
        <v>460</v>
      </c>
      <c r="Q3656" s="7">
        <f t="shared" si="1057"/>
        <v>5999865.8500000006</v>
      </c>
      <c r="R3656" s="44" t="str">
        <f>VLOOKUP(F3656,'Set up'!$A$2:$E$64,5,FALSE)</f>
        <v>Trsf</v>
      </c>
    </row>
    <row r="3657" spans="1:19" ht="16.25" customHeight="1" x14ac:dyDescent="0.35">
      <c r="A3657" s="140">
        <v>45691</v>
      </c>
      <c r="B3657" s="5">
        <f t="shared" si="1058"/>
        <v>2</v>
      </c>
      <c r="C3657" s="5">
        <f t="shared" si="1059"/>
        <v>2025</v>
      </c>
      <c r="D3657" s="105" t="s">
        <v>3444</v>
      </c>
      <c r="E3657" s="5" t="str">
        <f>VLOOKUP(F3657,'Set up'!$A$2:$C$64,2,FALSE)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up'!$A$2:$C$64,3,FALSE)</f>
        <v>Cash</v>
      </c>
      <c r="J3657" s="5">
        <f>VLOOKUP(F3657,'Set up'!$A$2:$D$64,4,FALSE)</f>
        <v>0</v>
      </c>
      <c r="K3657" s="4">
        <f t="shared" si="1056"/>
        <v>45691</v>
      </c>
      <c r="L3657" s="5">
        <f t="shared" si="1061"/>
        <v>2</v>
      </c>
      <c r="M3657" s="5">
        <f t="shared" si="1062"/>
        <v>2025</v>
      </c>
      <c r="N3657" s="135">
        <v>1000</v>
      </c>
      <c r="O3657" s="99"/>
      <c r="P3657" s="12">
        <f t="shared" si="1055"/>
        <v>1000</v>
      </c>
      <c r="Q3657" s="7">
        <f t="shared" si="1057"/>
        <v>6000865.8500000006</v>
      </c>
      <c r="R3657" s="44" t="str">
        <f>VLOOKUP(F3657,'Set up'!$A$2:$E$64,5,FALSE)</f>
        <v>Trsf</v>
      </c>
    </row>
    <row r="3658" spans="1:19" ht="16.25" customHeight="1" x14ac:dyDescent="0.35">
      <c r="A3658" s="140">
        <v>45693</v>
      </c>
      <c r="B3658" s="5">
        <f t="shared" si="1058"/>
        <v>2</v>
      </c>
      <c r="C3658" s="5">
        <f t="shared" si="1059"/>
        <v>2025</v>
      </c>
      <c r="D3658" s="105" t="s">
        <v>3445</v>
      </c>
      <c r="E3658" s="5" t="str">
        <f>VLOOKUP(F3658,'Set up'!$A$2:$C$64,2,FALSE)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up'!$A$2:$C$64,3,FALSE)</f>
        <v>Cash</v>
      </c>
      <c r="J3658" s="5">
        <f>VLOOKUP(F3658,'Set up'!$A$2:$D$64,4,FALSE)</f>
        <v>0</v>
      </c>
      <c r="K3658" s="4">
        <f t="shared" si="1056"/>
        <v>45693</v>
      </c>
      <c r="L3658" s="5">
        <f t="shared" si="1061"/>
        <v>2</v>
      </c>
      <c r="M3658" s="5">
        <f t="shared" si="1062"/>
        <v>2025</v>
      </c>
      <c r="N3658" s="135">
        <v>62.5</v>
      </c>
      <c r="O3658" s="99"/>
      <c r="P3658" s="12">
        <f t="shared" si="1055"/>
        <v>62.5</v>
      </c>
      <c r="Q3658" s="7">
        <f t="shared" si="1057"/>
        <v>6000928.3500000006</v>
      </c>
      <c r="R3658" s="44" t="str">
        <f>VLOOKUP(F3658,'Set up'!$A$2:$E$64,5,FALSE)</f>
        <v>Trsf</v>
      </c>
    </row>
    <row r="3659" spans="1:19" ht="16.25" customHeight="1" x14ac:dyDescent="0.35">
      <c r="A3659" s="140">
        <v>45693</v>
      </c>
      <c r="B3659" s="5">
        <f t="shared" si="1058"/>
        <v>2</v>
      </c>
      <c r="C3659" s="5">
        <f t="shared" si="1059"/>
        <v>2025</v>
      </c>
      <c r="D3659" s="105" t="s">
        <v>3446</v>
      </c>
      <c r="E3659" s="5" t="str">
        <f>VLOOKUP(F3659,'Set up'!$A$2:$C$64,2,FALSE)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up'!$A$2:$C$64,3,FALSE)</f>
        <v>Cash</v>
      </c>
      <c r="J3659" s="5">
        <f>VLOOKUP(F3659,'Set up'!$A$2:$D$64,4,FALSE)</f>
        <v>0</v>
      </c>
      <c r="K3659" s="4">
        <f t="shared" si="1056"/>
        <v>45693</v>
      </c>
      <c r="L3659" s="5">
        <f t="shared" si="1061"/>
        <v>2</v>
      </c>
      <c r="M3659" s="5">
        <f t="shared" si="1062"/>
        <v>2025</v>
      </c>
      <c r="N3659" s="135">
        <v>4860</v>
      </c>
      <c r="O3659" s="99"/>
      <c r="P3659" s="12">
        <f t="shared" si="1055"/>
        <v>4860</v>
      </c>
      <c r="Q3659" s="7">
        <f t="shared" si="1057"/>
        <v>6005788.3500000006</v>
      </c>
      <c r="R3659" s="44" t="str">
        <f>VLOOKUP(F3659,'Set up'!$A$2:$E$64,5,FALSE)</f>
        <v>Trsf</v>
      </c>
    </row>
    <row r="3660" spans="1:19" ht="16.25" customHeight="1" x14ac:dyDescent="0.35">
      <c r="A3660" s="140">
        <v>45693</v>
      </c>
      <c r="B3660" s="5">
        <f t="shared" si="1058"/>
        <v>2</v>
      </c>
      <c r="C3660" s="5">
        <f t="shared" si="1059"/>
        <v>2025</v>
      </c>
      <c r="D3660" s="105" t="s">
        <v>3446</v>
      </c>
      <c r="E3660" s="5" t="str">
        <f>VLOOKUP(F3660,'Set up'!$A$2:$C$64,2,FALSE)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up'!$A$2:$C$64,3,FALSE)</f>
        <v>Cash</v>
      </c>
      <c r="J3660" s="5">
        <f>VLOOKUP(F3660,'Set up'!$A$2:$D$64,4,FALSE)</f>
        <v>0</v>
      </c>
      <c r="K3660" s="4">
        <f t="shared" si="1056"/>
        <v>45693</v>
      </c>
      <c r="L3660" s="5">
        <f t="shared" si="1061"/>
        <v>2</v>
      </c>
      <c r="M3660" s="5">
        <f t="shared" si="1062"/>
        <v>2025</v>
      </c>
      <c r="N3660" s="135">
        <v>1566</v>
      </c>
      <c r="O3660" s="99"/>
      <c r="P3660" s="12">
        <f t="shared" si="1055"/>
        <v>1566</v>
      </c>
      <c r="Q3660" s="7">
        <f t="shared" si="1057"/>
        <v>6007354.3500000006</v>
      </c>
      <c r="R3660" s="44" t="str">
        <f>VLOOKUP(F3660,'Set up'!$A$2:$E$64,5,FALSE)</f>
        <v>Trsf</v>
      </c>
    </row>
    <row r="3661" spans="1:19" ht="16.25" customHeight="1" x14ac:dyDescent="0.35">
      <c r="A3661" s="140">
        <v>45693</v>
      </c>
      <c r="B3661" s="5">
        <f t="shared" si="1058"/>
        <v>2</v>
      </c>
      <c r="C3661" s="5">
        <f t="shared" si="1059"/>
        <v>2025</v>
      </c>
      <c r="D3661" s="105" t="s">
        <v>3446</v>
      </c>
      <c r="E3661" s="5" t="str">
        <f>VLOOKUP(F3661,'Set up'!$A$2:$C$64,2,FALSE)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up'!$A$2:$C$64,3,FALSE)</f>
        <v>Cash</v>
      </c>
      <c r="J3661" s="5">
        <f>VLOOKUP(F3661,'Set up'!$A$2:$D$64,4,FALSE)</f>
        <v>0</v>
      </c>
      <c r="K3661" s="4">
        <f t="shared" si="1056"/>
        <v>45693</v>
      </c>
      <c r="L3661" s="5">
        <f t="shared" si="1061"/>
        <v>2</v>
      </c>
      <c r="M3661" s="5">
        <f t="shared" si="1062"/>
        <v>2025</v>
      </c>
      <c r="N3661" s="135">
        <v>990</v>
      </c>
      <c r="O3661" s="99"/>
      <c r="P3661" s="12">
        <f t="shared" si="1055"/>
        <v>990</v>
      </c>
      <c r="Q3661" s="7">
        <f t="shared" si="1057"/>
        <v>6008344.3500000006</v>
      </c>
      <c r="R3661" s="44" t="str">
        <f>VLOOKUP(F3661,'Set up'!$A$2:$E$64,5,FALSE)</f>
        <v>Trsf</v>
      </c>
    </row>
    <row r="3662" spans="1:19" ht="16.25" customHeight="1" x14ac:dyDescent="0.35">
      <c r="A3662" s="140">
        <v>45695</v>
      </c>
      <c r="B3662" s="5">
        <f t="shared" si="1058"/>
        <v>2</v>
      </c>
      <c r="C3662" s="5">
        <f t="shared" si="1059"/>
        <v>2025</v>
      </c>
      <c r="D3662" s="105" t="s">
        <v>3447</v>
      </c>
      <c r="E3662" s="5" t="str">
        <f>VLOOKUP(F3662,'Set up'!$A$2:$C$64,2,FALSE)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up'!$A$2:$C$64,3,FALSE)</f>
        <v>Cash</v>
      </c>
      <c r="J3662" s="5">
        <f>VLOOKUP(F3662,'Set up'!$A$2:$D$64,4,FALSE)</f>
        <v>0</v>
      </c>
      <c r="K3662" s="4">
        <f t="shared" si="1056"/>
        <v>45695</v>
      </c>
      <c r="L3662" s="5">
        <f t="shared" si="1061"/>
        <v>2</v>
      </c>
      <c r="M3662" s="5">
        <f t="shared" si="1062"/>
        <v>2025</v>
      </c>
      <c r="N3662" s="135">
        <v>300</v>
      </c>
      <c r="O3662" s="99"/>
      <c r="P3662" s="12">
        <f t="shared" si="1055"/>
        <v>300</v>
      </c>
      <c r="Q3662" s="7">
        <f t="shared" si="1057"/>
        <v>6008644.3500000006</v>
      </c>
      <c r="R3662" s="44" t="str">
        <f>VLOOKUP(F3662,'Set up'!$A$2:$E$64,5,FALSE)</f>
        <v>Cash</v>
      </c>
    </row>
    <row r="3663" spans="1:19" ht="16.25" customHeight="1" x14ac:dyDescent="0.35">
      <c r="A3663" s="140">
        <v>45695</v>
      </c>
      <c r="B3663" s="5">
        <f t="shared" si="1058"/>
        <v>2</v>
      </c>
      <c r="C3663" s="5">
        <f t="shared" si="1059"/>
        <v>2025</v>
      </c>
      <c r="D3663" s="105" t="s">
        <v>3447</v>
      </c>
      <c r="E3663" s="5" t="str">
        <f>VLOOKUP(F3663,'Set up'!$A$2:$C$64,2,FALSE)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up'!$A$2:$C$64,3,FALSE)</f>
        <v>Cash</v>
      </c>
      <c r="J3663" s="5">
        <f>VLOOKUP(F3663,'Set up'!$A$2:$D$64,4,FALSE)</f>
        <v>0</v>
      </c>
      <c r="K3663" s="4">
        <f t="shared" si="1056"/>
        <v>45695</v>
      </c>
      <c r="L3663" s="5">
        <f t="shared" si="1061"/>
        <v>2</v>
      </c>
      <c r="M3663" s="5">
        <f t="shared" si="1062"/>
        <v>2025</v>
      </c>
      <c r="N3663" s="135">
        <v>225</v>
      </c>
      <c r="O3663" s="99"/>
      <c r="P3663" s="12">
        <f t="shared" si="1055"/>
        <v>225</v>
      </c>
      <c r="Q3663" s="7">
        <f t="shared" si="1057"/>
        <v>6008869.3500000006</v>
      </c>
      <c r="R3663" s="44" t="str">
        <f>VLOOKUP(F3663,'Set up'!$A$2:$E$64,5,FALSE)</f>
        <v>Cash</v>
      </c>
    </row>
    <row r="3664" spans="1:19" ht="16.25" customHeight="1" x14ac:dyDescent="0.35">
      <c r="A3664" s="140">
        <v>45695</v>
      </c>
      <c r="B3664" s="5">
        <f t="shared" si="1058"/>
        <v>2</v>
      </c>
      <c r="C3664" s="5">
        <f t="shared" si="1059"/>
        <v>2025</v>
      </c>
      <c r="D3664" s="105" t="s">
        <v>3448</v>
      </c>
      <c r="E3664" s="5" t="str">
        <f>VLOOKUP(F3664,'Set up'!$A$2:$C$64,2,FALSE)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up'!$A$2:$C$64,3,FALSE)</f>
        <v>Cash</v>
      </c>
      <c r="J3664" s="5">
        <f>VLOOKUP(F3664,'Set up'!$A$2:$D$64,4,FALSE)</f>
        <v>0</v>
      </c>
      <c r="K3664" s="4">
        <f t="shared" si="1056"/>
        <v>45695</v>
      </c>
      <c r="L3664" s="5">
        <f t="shared" si="1061"/>
        <v>2</v>
      </c>
      <c r="M3664" s="5">
        <f t="shared" si="1062"/>
        <v>2025</v>
      </c>
      <c r="N3664" s="135">
        <v>1755</v>
      </c>
      <c r="O3664" s="99"/>
      <c r="P3664" s="12">
        <f t="shared" si="1055"/>
        <v>1755</v>
      </c>
      <c r="Q3664" s="7">
        <f t="shared" si="1057"/>
        <v>6010624.3500000006</v>
      </c>
      <c r="R3664" s="44" t="str">
        <f>VLOOKUP(F3664,'Set up'!$A$2:$E$64,5,FALSE)</f>
        <v>Trsf</v>
      </c>
    </row>
    <row r="3665" spans="1:19" ht="16.25" customHeight="1" x14ac:dyDescent="0.35">
      <c r="A3665" s="140">
        <v>45695</v>
      </c>
      <c r="B3665" s="5">
        <f t="shared" si="1058"/>
        <v>2</v>
      </c>
      <c r="C3665" s="5">
        <f t="shared" si="1059"/>
        <v>2025</v>
      </c>
      <c r="D3665" s="105" t="s">
        <v>3448</v>
      </c>
      <c r="E3665" s="5" t="str">
        <f>VLOOKUP(F3665,'Set up'!$A$2:$C$64,2,FALSE)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up'!$A$2:$C$64,3,FALSE)</f>
        <v>Cash</v>
      </c>
      <c r="J3665" s="5">
        <f>VLOOKUP(F3665,'Set up'!$A$2:$D$64,4,FALSE)</f>
        <v>0</v>
      </c>
      <c r="K3665" s="4">
        <f t="shared" si="1056"/>
        <v>45695</v>
      </c>
      <c r="L3665" s="5">
        <f t="shared" si="1061"/>
        <v>2</v>
      </c>
      <c r="M3665" s="5">
        <f t="shared" si="1062"/>
        <v>2025</v>
      </c>
      <c r="N3665" s="135">
        <v>405</v>
      </c>
      <c r="O3665" s="99"/>
      <c r="P3665" s="12">
        <f t="shared" si="1055"/>
        <v>405</v>
      </c>
      <c r="Q3665" s="7">
        <f t="shared" si="1057"/>
        <v>6011029.3500000006</v>
      </c>
      <c r="R3665" s="44" t="str">
        <f>VLOOKUP(F3665,'Set up'!$A$2:$E$64,5,FALSE)</f>
        <v>Trsf</v>
      </c>
    </row>
    <row r="3666" spans="1:19" ht="16.25" customHeight="1" x14ac:dyDescent="0.35">
      <c r="A3666" s="140">
        <v>45695</v>
      </c>
      <c r="B3666" s="5">
        <f t="shared" si="1058"/>
        <v>2</v>
      </c>
      <c r="C3666" s="5">
        <f t="shared" si="1059"/>
        <v>2025</v>
      </c>
      <c r="D3666" s="105" t="s">
        <v>3448</v>
      </c>
      <c r="E3666" s="5" t="str">
        <f>VLOOKUP(F3666,'Set up'!$A$2:$C$64,2,FALSE)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up'!$A$2:$C$64,3,FALSE)</f>
        <v>Cash</v>
      </c>
      <c r="J3666" s="5">
        <f>VLOOKUP(F3666,'Set up'!$A$2:$D$64,4,FALSE)</f>
        <v>0</v>
      </c>
      <c r="K3666" s="4">
        <f t="shared" si="1056"/>
        <v>45695</v>
      </c>
      <c r="L3666" s="5">
        <f t="shared" si="1061"/>
        <v>2</v>
      </c>
      <c r="M3666" s="5">
        <f t="shared" si="1062"/>
        <v>2025</v>
      </c>
      <c r="N3666" s="135">
        <v>110</v>
      </c>
      <c r="O3666" s="99"/>
      <c r="P3666" s="12">
        <f t="shared" si="1055"/>
        <v>110</v>
      </c>
      <c r="Q3666" s="7">
        <f t="shared" si="1057"/>
        <v>6011139.3500000006</v>
      </c>
      <c r="R3666" s="44" t="str">
        <f>VLOOKUP(F3666,'Set up'!$A$2:$E$64,5,FALSE)</f>
        <v>Trsf</v>
      </c>
    </row>
    <row r="3667" spans="1:19" ht="16.25" customHeight="1" x14ac:dyDescent="0.35">
      <c r="A3667" s="140">
        <v>45695</v>
      </c>
      <c r="B3667" s="5">
        <f t="shared" si="1058"/>
        <v>2</v>
      </c>
      <c r="C3667" s="5">
        <f t="shared" si="1059"/>
        <v>2025</v>
      </c>
      <c r="D3667" s="105" t="s">
        <v>3448</v>
      </c>
      <c r="E3667" s="5" t="str">
        <f>VLOOKUP(F3667,'Set up'!$A$2:$C$64,2,FALSE)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up'!$A$2:$C$64,3,FALSE)</f>
        <v>Cash</v>
      </c>
      <c r="J3667" s="5">
        <f>VLOOKUP(F3667,'Set up'!$A$2:$D$64,4,FALSE)</f>
        <v>0</v>
      </c>
      <c r="K3667" s="4">
        <f t="shared" si="1056"/>
        <v>45695</v>
      </c>
      <c r="L3667" s="5">
        <f t="shared" si="1061"/>
        <v>2</v>
      </c>
      <c r="M3667" s="5">
        <f t="shared" si="1062"/>
        <v>2025</v>
      </c>
      <c r="N3667" s="135">
        <v>187.5</v>
      </c>
      <c r="O3667" s="99"/>
      <c r="P3667" s="12">
        <f t="shared" si="1055"/>
        <v>187.5</v>
      </c>
      <c r="Q3667" s="7">
        <f t="shared" si="1057"/>
        <v>6011326.8500000006</v>
      </c>
      <c r="R3667" s="44" t="str">
        <f>VLOOKUP(F3667,'Set up'!$A$2:$E$64,5,FALSE)</f>
        <v>Trsf</v>
      </c>
    </row>
    <row r="3668" spans="1:19" ht="16.25" customHeight="1" x14ac:dyDescent="0.35">
      <c r="A3668" s="140">
        <v>45699</v>
      </c>
      <c r="B3668" s="5">
        <f t="shared" si="1058"/>
        <v>2</v>
      </c>
      <c r="C3668" s="5">
        <f t="shared" si="1059"/>
        <v>2025</v>
      </c>
      <c r="D3668" s="105" t="s">
        <v>3449</v>
      </c>
      <c r="E3668" s="5" t="str">
        <f>VLOOKUP(F3668,'Set up'!$A$2:$C$64,2,FALSE)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up'!$A$2:$C$64,3,FALSE)</f>
        <v>Cash</v>
      </c>
      <c r="J3668" s="5">
        <f>VLOOKUP(F3668,'Set up'!$A$2:$D$64,4,FALSE)</f>
        <v>0</v>
      </c>
      <c r="K3668" s="4">
        <f t="shared" si="1056"/>
        <v>45699</v>
      </c>
      <c r="L3668" s="5">
        <f t="shared" si="1061"/>
        <v>2</v>
      </c>
      <c r="M3668" s="5">
        <f t="shared" si="1062"/>
        <v>2025</v>
      </c>
      <c r="N3668" s="135">
        <v>375</v>
      </c>
      <c r="O3668" s="99"/>
      <c r="P3668" s="12">
        <f t="shared" si="1055"/>
        <v>375</v>
      </c>
      <c r="Q3668" s="7">
        <f t="shared" si="1057"/>
        <v>6011701.8500000006</v>
      </c>
      <c r="R3668" s="44" t="str">
        <f>VLOOKUP(F3668,'Set up'!$A$2:$E$64,5,FALSE)</f>
        <v>Trsf</v>
      </c>
    </row>
    <row r="3669" spans="1:19" ht="16.25" customHeight="1" x14ac:dyDescent="0.35">
      <c r="A3669" s="140">
        <v>45699</v>
      </c>
      <c r="B3669" s="5">
        <f t="shared" si="1058"/>
        <v>2</v>
      </c>
      <c r="C3669" s="5">
        <f t="shared" si="1059"/>
        <v>2025</v>
      </c>
      <c r="D3669" s="105" t="s">
        <v>3450</v>
      </c>
      <c r="E3669" s="5" t="str">
        <f>VLOOKUP(F3669,'Set up'!$A$2:$C$64,2,FALSE)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up'!$A$2:$C$64,3,FALSE)</f>
        <v>Cash</v>
      </c>
      <c r="J3669" s="5">
        <f>VLOOKUP(F3669,'Set up'!$A$2:$D$64,4,FALSE)</f>
        <v>0</v>
      </c>
      <c r="K3669" s="4">
        <f t="shared" si="1056"/>
        <v>45699</v>
      </c>
      <c r="L3669" s="5">
        <f t="shared" si="1061"/>
        <v>2</v>
      </c>
      <c r="M3669" s="5">
        <f t="shared" si="1062"/>
        <v>2025</v>
      </c>
      <c r="N3669" s="135">
        <v>19440</v>
      </c>
      <c r="O3669" s="99"/>
      <c r="P3669" s="12">
        <f t="shared" si="1055"/>
        <v>19440</v>
      </c>
      <c r="Q3669" s="7">
        <f t="shared" si="1057"/>
        <v>6031141.8500000006</v>
      </c>
      <c r="R3669" s="44" t="str">
        <f>VLOOKUP(F3669,'Set up'!$A$2:$E$64,5,FALSE)</f>
        <v>Trsf</v>
      </c>
    </row>
    <row r="3670" spans="1:19" ht="16.25" customHeight="1" x14ac:dyDescent="0.35">
      <c r="A3670" s="140">
        <v>45699</v>
      </c>
      <c r="B3670" s="5">
        <f t="shared" si="1058"/>
        <v>2</v>
      </c>
      <c r="C3670" s="5">
        <f t="shared" si="1059"/>
        <v>2025</v>
      </c>
      <c r="D3670" s="105" t="s">
        <v>3450</v>
      </c>
      <c r="E3670" s="5" t="str">
        <f>VLOOKUP(F3670,'Set up'!$A$2:$C$64,2,FALSE)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up'!$A$2:$C$64,3,FALSE)</f>
        <v>Cash</v>
      </c>
      <c r="J3670" s="5">
        <f>VLOOKUP(F3670,'Set up'!$A$2:$D$64,4,FALSE)</f>
        <v>0</v>
      </c>
      <c r="K3670" s="4">
        <f t="shared" si="1056"/>
        <v>45699</v>
      </c>
      <c r="L3670" s="5">
        <f t="shared" si="1061"/>
        <v>2</v>
      </c>
      <c r="M3670" s="5">
        <f t="shared" si="1062"/>
        <v>2025</v>
      </c>
      <c r="N3670" s="135">
        <v>6264</v>
      </c>
      <c r="O3670" s="99"/>
      <c r="P3670" s="12">
        <f t="shared" si="1055"/>
        <v>6264</v>
      </c>
      <c r="Q3670" s="7">
        <f t="shared" si="1057"/>
        <v>6037405.8500000006</v>
      </c>
      <c r="R3670" s="44" t="str">
        <f>VLOOKUP(F3670,'Set up'!$A$2:$E$64,5,FALSE)</f>
        <v>Trsf</v>
      </c>
    </row>
    <row r="3671" spans="1:19" ht="16.25" customHeight="1" x14ac:dyDescent="0.35">
      <c r="A3671" s="140">
        <v>45699</v>
      </c>
      <c r="B3671" s="5">
        <f t="shared" si="1058"/>
        <v>2</v>
      </c>
      <c r="C3671" s="5">
        <f t="shared" si="1059"/>
        <v>2025</v>
      </c>
      <c r="D3671" s="105" t="s">
        <v>3450</v>
      </c>
      <c r="E3671" s="5" t="str">
        <f>VLOOKUP(F3671,'Set up'!$A$2:$C$64,2,FALSE)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up'!$A$2:$C$64,3,FALSE)</f>
        <v>Cash</v>
      </c>
      <c r="J3671" s="5">
        <f>VLOOKUP(F3671,'Set up'!$A$2:$D$64,4,FALSE)</f>
        <v>0</v>
      </c>
      <c r="K3671" s="4">
        <f t="shared" si="1056"/>
        <v>45699</v>
      </c>
      <c r="L3671" s="5">
        <f t="shared" si="1061"/>
        <v>2</v>
      </c>
      <c r="M3671" s="5">
        <f t="shared" si="1062"/>
        <v>2025</v>
      </c>
      <c r="N3671" s="135">
        <v>4455</v>
      </c>
      <c r="O3671" s="99"/>
      <c r="P3671" s="12">
        <f t="shared" si="1055"/>
        <v>4455</v>
      </c>
      <c r="Q3671" s="7">
        <f t="shared" si="1057"/>
        <v>6041860.8500000006</v>
      </c>
      <c r="R3671" s="44" t="str">
        <f>VLOOKUP(F3671,'Set up'!$A$2:$E$64,5,FALSE)</f>
        <v>Trsf</v>
      </c>
    </row>
    <row r="3672" spans="1:19" ht="16.25" customHeight="1" x14ac:dyDescent="0.35">
      <c r="A3672" s="140">
        <v>45699</v>
      </c>
      <c r="B3672" s="5">
        <f t="shared" si="1058"/>
        <v>2</v>
      </c>
      <c r="C3672" s="5">
        <f t="shared" si="1059"/>
        <v>2025</v>
      </c>
      <c r="D3672" s="105" t="s">
        <v>3450</v>
      </c>
      <c r="E3672" s="5" t="str">
        <f>VLOOKUP(F3672,'Set up'!$A$2:$C$64,2,FALSE)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up'!$A$2:$C$64,3,FALSE)</f>
        <v>Cash</v>
      </c>
      <c r="J3672" s="5">
        <f>VLOOKUP(F3672,'Set up'!$A$2:$D$64,4,FALSE)</f>
        <v>0</v>
      </c>
      <c r="K3672" s="4">
        <f t="shared" si="1056"/>
        <v>45699</v>
      </c>
      <c r="L3672" s="5">
        <f t="shared" si="1061"/>
        <v>2</v>
      </c>
      <c r="M3672" s="5">
        <f t="shared" si="1062"/>
        <v>2025</v>
      </c>
      <c r="N3672" s="135">
        <v>920</v>
      </c>
      <c r="O3672" s="99"/>
      <c r="P3672" s="12">
        <f t="shared" si="1055"/>
        <v>920</v>
      </c>
      <c r="Q3672" s="7">
        <f t="shared" si="1057"/>
        <v>6042780.8500000006</v>
      </c>
      <c r="R3672" s="44" t="str">
        <f>VLOOKUP(F3672,'Set up'!$A$2:$E$64,5,FALSE)</f>
        <v>Trsf</v>
      </c>
    </row>
    <row r="3673" spans="1:19" ht="16.25" customHeight="1" x14ac:dyDescent="0.35">
      <c r="A3673" s="140">
        <v>45699</v>
      </c>
      <c r="B3673" s="5">
        <f t="shared" si="1058"/>
        <v>2</v>
      </c>
      <c r="C3673" s="5">
        <f t="shared" si="1059"/>
        <v>2025</v>
      </c>
      <c r="D3673" s="105" t="s">
        <v>3450</v>
      </c>
      <c r="E3673" s="5" t="str">
        <f>VLOOKUP(F3673,'Set up'!$A$2:$C$64,2,FALSE)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up'!$A$2:$C$64,3,FALSE)</f>
        <v>Cash</v>
      </c>
      <c r="J3673" s="5">
        <f>VLOOKUP(F3673,'Set up'!$A$2:$D$64,4,FALSE)</f>
        <v>0</v>
      </c>
      <c r="K3673" s="4">
        <f t="shared" si="1056"/>
        <v>45699</v>
      </c>
      <c r="L3673" s="5">
        <f t="shared" si="1061"/>
        <v>2</v>
      </c>
      <c r="M3673" s="5">
        <f t="shared" si="1062"/>
        <v>2025</v>
      </c>
      <c r="N3673" s="135">
        <v>1950</v>
      </c>
      <c r="O3673" s="99"/>
      <c r="P3673" s="12">
        <f t="shared" si="1055"/>
        <v>1950</v>
      </c>
      <c r="Q3673" s="7">
        <f t="shared" si="1057"/>
        <v>6044730.8500000006</v>
      </c>
      <c r="R3673" s="44" t="str">
        <f>VLOOKUP(F3673,'Set up'!$A$2:$E$64,5,FALSE)</f>
        <v>Trsf</v>
      </c>
    </row>
    <row r="3674" spans="1:19" ht="16.25" customHeight="1" x14ac:dyDescent="0.35">
      <c r="A3674" s="140">
        <v>45700</v>
      </c>
      <c r="B3674" s="5">
        <f t="shared" si="1058"/>
        <v>2</v>
      </c>
      <c r="C3674" s="5">
        <f t="shared" si="1059"/>
        <v>2025</v>
      </c>
      <c r="D3674" s="105" t="s">
        <v>3451</v>
      </c>
      <c r="E3674" s="5" t="str">
        <f>VLOOKUP(F3674,'Set up'!$A$2:$C$64,2,FALSE)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up'!$A$2:$C$64,3,FALSE)</f>
        <v>Cash</v>
      </c>
      <c r="J3674" s="5">
        <f>VLOOKUP(F3674,'Set up'!$A$2:$D$64,4,FALSE)</f>
        <v>0</v>
      </c>
      <c r="K3674" s="4">
        <f t="shared" si="1056"/>
        <v>45700</v>
      </c>
      <c r="L3674" s="5">
        <f t="shared" si="1061"/>
        <v>2</v>
      </c>
      <c r="M3674" s="5">
        <f t="shared" si="1062"/>
        <v>2025</v>
      </c>
      <c r="N3674" s="135">
        <v>185</v>
      </c>
      <c r="O3674" s="6">
        <f t="shared" ref="O3674" si="1063">-N3674</f>
        <v>-185</v>
      </c>
      <c r="P3674" s="12">
        <f t="shared" si="1055"/>
        <v>0</v>
      </c>
      <c r="Q3674" s="7">
        <f t="shared" si="1057"/>
        <v>6044915.8500000006</v>
      </c>
      <c r="R3674" s="44" t="str">
        <f>VLOOKUP(F3674,'Set up'!$A$2:$E$64,5,FALSE)</f>
        <v>Trsf</v>
      </c>
      <c r="S3674" s="1" t="s">
        <v>3499</v>
      </c>
    </row>
    <row r="3675" spans="1:19" ht="16.25" customHeight="1" x14ac:dyDescent="0.35">
      <c r="A3675" s="140">
        <v>45700</v>
      </c>
      <c r="B3675" s="5">
        <f t="shared" si="1058"/>
        <v>2</v>
      </c>
      <c r="C3675" s="5">
        <f t="shared" si="1059"/>
        <v>2025</v>
      </c>
      <c r="D3675" s="105" t="s">
        <v>3452</v>
      </c>
      <c r="E3675" s="5" t="str">
        <f>VLOOKUP(F3675,'Set up'!$A$2:$C$64,2,FALSE)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up'!$A$2:$C$64,3,FALSE)</f>
        <v>Cash</v>
      </c>
      <c r="J3675" s="5">
        <f>VLOOKUP(F3675,'Set up'!$A$2:$D$64,4,FALSE)</f>
        <v>0</v>
      </c>
      <c r="K3675" s="4">
        <f t="shared" si="1056"/>
        <v>45700</v>
      </c>
      <c r="L3675" s="5">
        <f t="shared" si="1061"/>
        <v>2</v>
      </c>
      <c r="M3675" s="5">
        <f t="shared" si="1062"/>
        <v>2025</v>
      </c>
      <c r="N3675" s="135">
        <v>250</v>
      </c>
      <c r="O3675" s="6">
        <f>-N3675</f>
        <v>-250</v>
      </c>
      <c r="P3675" s="12">
        <f t="shared" si="1055"/>
        <v>0</v>
      </c>
      <c r="Q3675" s="7">
        <f t="shared" si="1057"/>
        <v>6045165.8500000006</v>
      </c>
      <c r="R3675" s="44" t="str">
        <f>VLOOKUP(F3675,'Set up'!$A$2:$E$64,5,FALSE)</f>
        <v>Cash</v>
      </c>
      <c r="S3675" s="1" t="s">
        <v>3500</v>
      </c>
    </row>
    <row r="3676" spans="1:19" ht="16.25" customHeight="1" x14ac:dyDescent="0.35">
      <c r="A3676" s="140">
        <v>45700</v>
      </c>
      <c r="B3676" s="5">
        <f t="shared" si="1058"/>
        <v>2</v>
      </c>
      <c r="C3676" s="5">
        <f t="shared" si="1059"/>
        <v>2025</v>
      </c>
      <c r="D3676" s="105" t="s">
        <v>3452</v>
      </c>
      <c r="E3676" s="5" t="str">
        <f>VLOOKUP(F3676,'Set up'!$A$2:$C$64,2,FALSE)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up'!$A$2:$C$64,3,FALSE)</f>
        <v>Cash</v>
      </c>
      <c r="J3676" s="5">
        <f>VLOOKUP(F3676,'Set up'!$A$2:$D$64,4,FALSE)</f>
        <v>0</v>
      </c>
      <c r="K3676" s="4">
        <f t="shared" si="1056"/>
        <v>45700</v>
      </c>
      <c r="L3676" s="5">
        <f t="shared" si="1061"/>
        <v>2</v>
      </c>
      <c r="M3676" s="5">
        <f t="shared" si="1062"/>
        <v>2025</v>
      </c>
      <c r="N3676" s="135">
        <v>432</v>
      </c>
      <c r="O3676" s="6">
        <f>-N3676</f>
        <v>-432</v>
      </c>
      <c r="P3676" s="12">
        <f t="shared" si="1055"/>
        <v>0</v>
      </c>
      <c r="Q3676" s="7">
        <f t="shared" si="1057"/>
        <v>6045597.8500000006</v>
      </c>
      <c r="R3676" s="44" t="str">
        <f>VLOOKUP(F3676,'Set up'!$A$2:$E$64,5,FALSE)</f>
        <v>Cash</v>
      </c>
      <c r="S3676" s="1" t="s">
        <v>3500</v>
      </c>
    </row>
    <row r="3677" spans="1:19" ht="16.25" customHeight="1" x14ac:dyDescent="0.35">
      <c r="A3677" s="140">
        <v>45700</v>
      </c>
      <c r="B3677" s="5">
        <f t="shared" si="1058"/>
        <v>2</v>
      </c>
      <c r="C3677" s="5">
        <f t="shared" si="1059"/>
        <v>2025</v>
      </c>
      <c r="D3677" s="105" t="s">
        <v>3452</v>
      </c>
      <c r="E3677" s="5" t="str">
        <f>VLOOKUP(F3677,'Set up'!$A$2:$C$64,2,FALSE)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up'!$A$2:$C$64,3,FALSE)</f>
        <v>Cash</v>
      </c>
      <c r="J3677" s="5">
        <f>VLOOKUP(F3677,'Set up'!$A$2:$D$64,4,FALSE)</f>
        <v>0</v>
      </c>
      <c r="K3677" s="4">
        <f t="shared" si="1056"/>
        <v>45700</v>
      </c>
      <c r="L3677" s="5">
        <f t="shared" si="1061"/>
        <v>2</v>
      </c>
      <c r="M3677" s="5">
        <f t="shared" si="1062"/>
        <v>2025</v>
      </c>
      <c r="N3677" s="135">
        <v>280</v>
      </c>
      <c r="O3677" s="6">
        <f>-N3677</f>
        <v>-280</v>
      </c>
      <c r="P3677" s="12">
        <f t="shared" si="1055"/>
        <v>0</v>
      </c>
      <c r="Q3677" s="7">
        <f t="shared" si="1057"/>
        <v>6045877.8500000006</v>
      </c>
      <c r="R3677" s="44" t="str">
        <f>VLOOKUP(F3677,'Set up'!$A$2:$E$64,5,FALSE)</f>
        <v>Cash</v>
      </c>
      <c r="S3677" s="1" t="s">
        <v>3500</v>
      </c>
    </row>
    <row r="3678" spans="1:19" ht="16.25" customHeight="1" x14ac:dyDescent="0.35">
      <c r="A3678" s="140">
        <v>45700</v>
      </c>
      <c r="B3678" s="5">
        <f t="shared" si="1058"/>
        <v>2</v>
      </c>
      <c r="C3678" s="5">
        <f t="shared" si="1059"/>
        <v>2025</v>
      </c>
      <c r="D3678" s="105" t="s">
        <v>3452</v>
      </c>
      <c r="E3678" s="5" t="str">
        <f>VLOOKUP(F3678,'Set up'!$A$2:$C$64,2,FALSE)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up'!$A$2:$C$64,3,FALSE)</f>
        <v>Cash</v>
      </c>
      <c r="J3678" s="5">
        <f>VLOOKUP(F3678,'Set up'!$A$2:$D$64,4,FALSE)</f>
        <v>0</v>
      </c>
      <c r="K3678" s="4">
        <f t="shared" si="1056"/>
        <v>45700</v>
      </c>
      <c r="L3678" s="5">
        <f t="shared" si="1061"/>
        <v>2</v>
      </c>
      <c r="M3678" s="5">
        <f t="shared" si="1062"/>
        <v>2025</v>
      </c>
      <c r="N3678" s="135">
        <v>110</v>
      </c>
      <c r="O3678" s="6">
        <f>-N3678</f>
        <v>-110</v>
      </c>
      <c r="P3678" s="12">
        <f t="shared" si="1055"/>
        <v>0</v>
      </c>
      <c r="Q3678" s="7">
        <f t="shared" si="1057"/>
        <v>6045987.8500000006</v>
      </c>
      <c r="R3678" s="44" t="str">
        <f>VLOOKUP(F3678,'Set up'!$A$2:$E$64,5,FALSE)</f>
        <v>Cash</v>
      </c>
      <c r="S3678" s="1" t="s">
        <v>3500</v>
      </c>
    </row>
    <row r="3679" spans="1:19" ht="16.25" customHeight="1" x14ac:dyDescent="0.35">
      <c r="A3679" s="140">
        <v>45700</v>
      </c>
      <c r="B3679" s="5">
        <f t="shared" si="1058"/>
        <v>2</v>
      </c>
      <c r="C3679" s="5">
        <f t="shared" si="1059"/>
        <v>2025</v>
      </c>
      <c r="D3679" s="105" t="s">
        <v>3452</v>
      </c>
      <c r="E3679" s="5" t="str">
        <f>VLOOKUP(F3679,'Set up'!$A$2:$C$64,2,FALSE)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up'!$A$2:$C$64,3,FALSE)</f>
        <v>Cash</v>
      </c>
      <c r="J3679" s="5">
        <f>VLOOKUP(F3679,'Set up'!$A$2:$D$64,4,FALSE)</f>
        <v>0</v>
      </c>
      <c r="K3679" s="4">
        <f t="shared" si="1056"/>
        <v>45700</v>
      </c>
      <c r="L3679" s="5">
        <f t="shared" si="1061"/>
        <v>2</v>
      </c>
      <c r="M3679" s="5">
        <f t="shared" si="1062"/>
        <v>2025</v>
      </c>
      <c r="N3679" s="135">
        <v>875</v>
      </c>
      <c r="O3679" s="6">
        <f>-N3679</f>
        <v>-875</v>
      </c>
      <c r="P3679" s="12">
        <f t="shared" si="1055"/>
        <v>0</v>
      </c>
      <c r="Q3679" s="7">
        <f>SUM(Q3678+N3679)</f>
        <v>6046862.8500000006</v>
      </c>
      <c r="R3679" s="44" t="str">
        <f>VLOOKUP(F3679,'Set up'!$A$2:$E$64,5,FALSE)</f>
        <v>Cash</v>
      </c>
      <c r="S3679" s="1" t="s">
        <v>3500</v>
      </c>
    </row>
    <row r="3680" spans="1:19" ht="16.25" customHeight="1" x14ac:dyDescent="0.35">
      <c r="A3680" s="140">
        <v>45702</v>
      </c>
      <c r="B3680" s="5">
        <f t="shared" si="1058"/>
        <v>2</v>
      </c>
      <c r="C3680" s="5">
        <f t="shared" si="1059"/>
        <v>2025</v>
      </c>
      <c r="D3680" s="105" t="s">
        <v>3453</v>
      </c>
      <c r="E3680" s="5" t="str">
        <f>VLOOKUP(F3680,'Set up'!$A$2:$C$64,2,FALSE)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up'!$A$2:$C$64,3,FALSE)</f>
        <v>Cash</v>
      </c>
      <c r="J3680" s="5">
        <f>VLOOKUP(F3680,'Set up'!$A$2:$D$64,4,FALSE)</f>
        <v>0</v>
      </c>
      <c r="K3680" s="4">
        <f t="shared" si="1056"/>
        <v>45702</v>
      </c>
      <c r="L3680" s="5">
        <f t="shared" si="1061"/>
        <v>2</v>
      </c>
      <c r="M3680" s="5">
        <f t="shared" si="1062"/>
        <v>2025</v>
      </c>
      <c r="N3680" s="98">
        <v>390</v>
      </c>
      <c r="O3680" s="99"/>
      <c r="P3680" s="12">
        <f t="shared" si="1055"/>
        <v>390</v>
      </c>
      <c r="Q3680" s="7">
        <f t="shared" ref="Q3680:Q3681" si="1064">SUM(Q3679+N3680)</f>
        <v>6047252.8500000006</v>
      </c>
      <c r="R3680" s="44" t="str">
        <f>VLOOKUP(F3680,'Set up'!$A$2:$E$64,5,FALSE)</f>
        <v>Trsf</v>
      </c>
    </row>
    <row r="3681" spans="1:19" ht="16.25" customHeight="1" x14ac:dyDescent="0.35">
      <c r="A3681" s="140">
        <v>45702</v>
      </c>
      <c r="B3681" s="5">
        <f t="shared" si="1058"/>
        <v>2</v>
      </c>
      <c r="C3681" s="5">
        <f t="shared" si="1059"/>
        <v>2025</v>
      </c>
      <c r="D3681" s="105" t="s">
        <v>3453</v>
      </c>
      <c r="E3681" s="5" t="str">
        <f>VLOOKUP(F3681,'Set up'!$A$2:$C$64,2,FALSE)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up'!$A$2:$C$64,3,FALSE)</f>
        <v>Cash</v>
      </c>
      <c r="J3681" s="5">
        <f>VLOOKUP(F3681,'Set up'!$A$2:$D$64,4,FALSE)</f>
        <v>0</v>
      </c>
      <c r="K3681" s="4">
        <f t="shared" si="1056"/>
        <v>45702</v>
      </c>
      <c r="L3681" s="5">
        <f t="shared" si="1061"/>
        <v>2</v>
      </c>
      <c r="M3681" s="5">
        <f t="shared" si="1062"/>
        <v>2025</v>
      </c>
      <c r="N3681" s="98">
        <v>283.8</v>
      </c>
      <c r="O3681" s="99"/>
      <c r="P3681" s="12">
        <f t="shared" si="1055"/>
        <v>283.8</v>
      </c>
      <c r="Q3681" s="7">
        <f t="shared" si="1064"/>
        <v>6047536.6500000004</v>
      </c>
      <c r="R3681" s="44" t="str">
        <f>VLOOKUP(F3681,'Set up'!$A$2:$E$64,5,FALSE)</f>
        <v>Trsf</v>
      </c>
    </row>
    <row r="3682" spans="1:19" ht="16.25" customHeight="1" x14ac:dyDescent="0.35">
      <c r="A3682" s="140">
        <v>45702</v>
      </c>
      <c r="B3682" s="5">
        <f t="shared" si="1058"/>
        <v>2</v>
      </c>
      <c r="C3682" s="5">
        <f t="shared" si="1059"/>
        <v>2025</v>
      </c>
      <c r="D3682" s="105" t="s">
        <v>3454</v>
      </c>
      <c r="E3682" s="5" t="str">
        <f>VLOOKUP(F3682,'Set up'!$A$2:$C$64,2,FALSE)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up'!$A$2:$C$64,3,FALSE)</f>
        <v>Cash</v>
      </c>
      <c r="J3682" s="5">
        <f>VLOOKUP(F3682,'Set up'!$A$2:$D$64,4,FALSE)</f>
        <v>0</v>
      </c>
      <c r="K3682" s="4">
        <f t="shared" si="1056"/>
        <v>45702</v>
      </c>
      <c r="L3682" s="5">
        <f t="shared" si="1061"/>
        <v>2</v>
      </c>
      <c r="M3682" s="5">
        <f t="shared" si="1062"/>
        <v>2025</v>
      </c>
      <c r="N3682" s="135">
        <v>500</v>
      </c>
      <c r="O3682" s="6">
        <f>-N3682</f>
        <v>-500</v>
      </c>
      <c r="P3682" s="12">
        <f t="shared" si="1055"/>
        <v>0</v>
      </c>
      <c r="Q3682" s="7">
        <f>SUM(Q3679+N3682)</f>
        <v>6047362.8500000006</v>
      </c>
      <c r="R3682" s="44" t="str">
        <f>VLOOKUP(F3682,'Set up'!$A$2:$E$64,5,FALSE)</f>
        <v>Cash</v>
      </c>
      <c r="S3682" s="1" t="s">
        <v>3501</v>
      </c>
    </row>
    <row r="3683" spans="1:19" ht="16.25" customHeight="1" x14ac:dyDescent="0.35">
      <c r="A3683" s="140">
        <v>45702</v>
      </c>
      <c r="B3683" s="5">
        <f t="shared" si="1058"/>
        <v>2</v>
      </c>
      <c r="C3683" s="5">
        <f t="shared" si="1059"/>
        <v>2025</v>
      </c>
      <c r="D3683" s="105" t="s">
        <v>3454</v>
      </c>
      <c r="E3683" s="5" t="str">
        <f>VLOOKUP(F3683,'Set up'!$A$2:$C$64,2,FALSE)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up'!$A$2:$C$64,3,FALSE)</f>
        <v>Cash</v>
      </c>
      <c r="J3683" s="5">
        <f>VLOOKUP(F3683,'Set up'!$A$2:$D$64,4,FALSE)</f>
        <v>0</v>
      </c>
      <c r="K3683" s="4">
        <f t="shared" si="1056"/>
        <v>45702</v>
      </c>
      <c r="L3683" s="5">
        <f t="shared" si="1061"/>
        <v>2</v>
      </c>
      <c r="M3683" s="5">
        <f t="shared" si="1062"/>
        <v>2025</v>
      </c>
      <c r="N3683" s="135">
        <v>200</v>
      </c>
      <c r="O3683" s="6">
        <f>-N3683</f>
        <v>-200</v>
      </c>
      <c r="P3683" s="12">
        <f t="shared" ref="P3683:P3723" si="1065">SUM(N3683+O3683)</f>
        <v>0</v>
      </c>
      <c r="Q3683" s="7">
        <f t="shared" si="1057"/>
        <v>6047562.8500000006</v>
      </c>
      <c r="R3683" s="44" t="str">
        <f>VLOOKUP(F3683,'Set up'!$A$2:$E$64,5,FALSE)</f>
        <v>Cash</v>
      </c>
      <c r="S3683" s="1" t="s">
        <v>3501</v>
      </c>
    </row>
    <row r="3684" spans="1:19" ht="16.25" customHeight="1" x14ac:dyDescent="0.35">
      <c r="A3684" s="140">
        <v>45705</v>
      </c>
      <c r="B3684" s="5">
        <f t="shared" si="1058"/>
        <v>2</v>
      </c>
      <c r="C3684" s="5">
        <f t="shared" si="1059"/>
        <v>2025</v>
      </c>
      <c r="D3684" s="105" t="s">
        <v>3456</v>
      </c>
      <c r="E3684" s="5" t="str">
        <f>VLOOKUP(F3684,'Set up'!$A$2:$C$64,2,FALSE)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up'!$A$2:$C$64,3,FALSE)</f>
        <v>Cash</v>
      </c>
      <c r="J3684" s="5">
        <f>VLOOKUP(F3684,'Set up'!$A$2:$D$64,4,FALSE)</f>
        <v>0</v>
      </c>
      <c r="K3684" s="4">
        <f t="shared" ref="K3684:K3747" si="1066">A3684+J3684</f>
        <v>45705</v>
      </c>
      <c r="L3684" s="5">
        <f t="shared" si="1061"/>
        <v>2</v>
      </c>
      <c r="M3684" s="5">
        <f t="shared" si="1062"/>
        <v>2025</v>
      </c>
      <c r="N3684" s="96">
        <v>1755</v>
      </c>
      <c r="O3684" s="6">
        <f t="shared" ref="O3684:O3686" si="1067">-N3684</f>
        <v>-1755</v>
      </c>
      <c r="P3684" s="12">
        <f t="shared" si="1065"/>
        <v>0</v>
      </c>
      <c r="Q3684" s="7">
        <f t="shared" ref="Q3684:Q3686" si="1068">SUM(Q3683+N3684)</f>
        <v>6049317.8500000006</v>
      </c>
      <c r="R3684" s="44" t="str">
        <f>VLOOKUP(F3684,'Set up'!$A$2:$E$64,5,FALSE)</f>
        <v>Cash</v>
      </c>
      <c r="S3684" s="1" t="s">
        <v>3503</v>
      </c>
    </row>
    <row r="3685" spans="1:19" ht="16.25" customHeight="1" x14ac:dyDescent="0.35">
      <c r="A3685" s="140">
        <v>45705</v>
      </c>
      <c r="B3685" s="5">
        <f t="shared" si="1058"/>
        <v>2</v>
      </c>
      <c r="C3685" s="5">
        <f t="shared" si="1059"/>
        <v>2025</v>
      </c>
      <c r="D3685" s="105" t="s">
        <v>3456</v>
      </c>
      <c r="E3685" s="5" t="str">
        <f>VLOOKUP(F3685,'Set up'!$A$2:$C$64,2,FALSE)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up'!$A$2:$C$64,3,FALSE)</f>
        <v>Cash</v>
      </c>
      <c r="J3685" s="5">
        <f>VLOOKUP(F3685,'Set up'!$A$2:$D$64,4,FALSE)</f>
        <v>0</v>
      </c>
      <c r="K3685" s="4">
        <f t="shared" si="1066"/>
        <v>45705</v>
      </c>
      <c r="L3685" s="5">
        <f t="shared" si="1061"/>
        <v>2</v>
      </c>
      <c r="M3685" s="5">
        <f t="shared" si="1062"/>
        <v>2025</v>
      </c>
      <c r="N3685" s="96">
        <v>277.5</v>
      </c>
      <c r="O3685" s="6">
        <f t="shared" si="1067"/>
        <v>-277.5</v>
      </c>
      <c r="P3685" s="12">
        <f t="shared" si="1065"/>
        <v>0</v>
      </c>
      <c r="Q3685" s="7">
        <f t="shared" si="1068"/>
        <v>6049595.3500000006</v>
      </c>
      <c r="R3685" s="44" t="str">
        <f>VLOOKUP(F3685,'Set up'!$A$2:$E$64,5,FALSE)</f>
        <v>Cash</v>
      </c>
      <c r="S3685" s="1" t="s">
        <v>3503</v>
      </c>
    </row>
    <row r="3686" spans="1:19" ht="16.25" customHeight="1" x14ac:dyDescent="0.35">
      <c r="A3686" s="140">
        <v>45705</v>
      </c>
      <c r="B3686" s="5">
        <f t="shared" si="1058"/>
        <v>2</v>
      </c>
      <c r="C3686" s="5">
        <f t="shared" si="1059"/>
        <v>2025</v>
      </c>
      <c r="D3686" s="105" t="s">
        <v>3456</v>
      </c>
      <c r="E3686" s="5" t="str">
        <f>VLOOKUP(F3686,'Set up'!$A$2:$C$64,2,FALSE)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up'!$A$2:$C$64,3,FALSE)</f>
        <v>Cash</v>
      </c>
      <c r="J3686" s="5">
        <f>VLOOKUP(F3686,'Set up'!$A$2:$D$64,4,FALSE)</f>
        <v>0</v>
      </c>
      <c r="K3686" s="4">
        <f t="shared" si="1066"/>
        <v>45705</v>
      </c>
      <c r="L3686" s="5">
        <f t="shared" si="1061"/>
        <v>2</v>
      </c>
      <c r="M3686" s="5">
        <f t="shared" si="1062"/>
        <v>2025</v>
      </c>
      <c r="N3686" s="96">
        <v>95</v>
      </c>
      <c r="O3686" s="6">
        <f t="shared" si="1067"/>
        <v>-95</v>
      </c>
      <c r="P3686" s="12">
        <f t="shared" si="1065"/>
        <v>0</v>
      </c>
      <c r="Q3686" s="7">
        <f t="shared" si="1068"/>
        <v>6049690.3500000006</v>
      </c>
      <c r="R3686" s="44" t="str">
        <f>VLOOKUP(F3686,'Set up'!$A$2:$E$64,5,FALSE)</f>
        <v>Cash</v>
      </c>
      <c r="S3686" s="1" t="s">
        <v>3503</v>
      </c>
    </row>
    <row r="3687" spans="1:19" ht="16.25" customHeight="1" x14ac:dyDescent="0.35">
      <c r="A3687" s="140">
        <v>45705</v>
      </c>
      <c r="B3687" s="5">
        <f t="shared" si="1058"/>
        <v>2</v>
      </c>
      <c r="C3687" s="5">
        <f t="shared" si="1059"/>
        <v>2025</v>
      </c>
      <c r="D3687" s="105" t="s">
        <v>3457</v>
      </c>
      <c r="E3687" s="5" t="str">
        <f>VLOOKUP(F3687,'Set up'!$A$2:$C$64,2,FALSE)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up'!$A$2:$C$64,3,FALSE)</f>
        <v>45</v>
      </c>
      <c r="J3687" s="5">
        <f>VLOOKUP(F3687,'Set up'!$A$2:$D$64,4,FALSE)</f>
        <v>45</v>
      </c>
      <c r="K3687" s="4">
        <f t="shared" si="1066"/>
        <v>45750</v>
      </c>
      <c r="L3687" s="5">
        <f t="shared" si="1061"/>
        <v>4</v>
      </c>
      <c r="M3687" s="5">
        <f t="shared" si="1062"/>
        <v>2025</v>
      </c>
      <c r="N3687" s="135">
        <v>1755</v>
      </c>
      <c r="O3687" s="141">
        <f>-1000-755</f>
        <v>-1755</v>
      </c>
      <c r="P3687" s="12">
        <f t="shared" si="1065"/>
        <v>0</v>
      </c>
      <c r="Q3687" s="7">
        <f>SUM(Q3683+N3687)</f>
        <v>6049317.8500000006</v>
      </c>
      <c r="R3687" s="44" t="str">
        <f>VLOOKUP(F3687,'Set up'!$A$2:$E$64,5,FALSE)</f>
        <v>PD Chq</v>
      </c>
      <c r="S3687" s="1" t="s">
        <v>3690</v>
      </c>
    </row>
    <row r="3688" spans="1:19" ht="16.25" customHeight="1" x14ac:dyDescent="0.35">
      <c r="A3688" s="140">
        <v>45705</v>
      </c>
      <c r="B3688" s="5">
        <f t="shared" si="1058"/>
        <v>2</v>
      </c>
      <c r="C3688" s="5">
        <f t="shared" si="1059"/>
        <v>2025</v>
      </c>
      <c r="D3688" s="105" t="s">
        <v>3457</v>
      </c>
      <c r="E3688" s="5" t="str">
        <f>VLOOKUP(F3688,'Set up'!$A$2:$C$64,2,FALSE)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up'!$A$2:$C$64,3,FALSE)</f>
        <v>45</v>
      </c>
      <c r="J3688" s="5">
        <f>VLOOKUP(F3688,'Set up'!$A$2:$D$64,4,FALSE)</f>
        <v>45</v>
      </c>
      <c r="K3688" s="4">
        <f t="shared" si="1066"/>
        <v>45750</v>
      </c>
      <c r="L3688" s="5">
        <f t="shared" si="1061"/>
        <v>4</v>
      </c>
      <c r="M3688" s="5">
        <f t="shared" si="1062"/>
        <v>2025</v>
      </c>
      <c r="N3688" s="135">
        <v>228</v>
      </c>
      <c r="O3688" s="6">
        <f>-N3688</f>
        <v>-228</v>
      </c>
      <c r="P3688" s="12">
        <f t="shared" si="1065"/>
        <v>0</v>
      </c>
      <c r="Q3688" s="7">
        <f t="shared" ref="Q3688:Q3720" si="1069">SUM(Q3687+N3688)</f>
        <v>6049545.8500000006</v>
      </c>
      <c r="R3688" s="44" t="str">
        <f>VLOOKUP(F3688,'Set up'!$A$2:$E$64,5,FALSE)</f>
        <v>PD Chq</v>
      </c>
      <c r="S3688" s="1" t="s">
        <v>3691</v>
      </c>
    </row>
    <row r="3689" spans="1:19" ht="16.25" customHeight="1" x14ac:dyDescent="0.35">
      <c r="A3689" s="140">
        <v>45705</v>
      </c>
      <c r="B3689" s="5">
        <f t="shared" si="1058"/>
        <v>2</v>
      </c>
      <c r="C3689" s="5">
        <f t="shared" si="1059"/>
        <v>2025</v>
      </c>
      <c r="D3689" s="105" t="s">
        <v>3457</v>
      </c>
      <c r="E3689" s="5" t="str">
        <f>VLOOKUP(F3689,'Set up'!$A$2:$C$64,2,FALSE)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up'!$A$2:$C$64,3,FALSE)</f>
        <v>45</v>
      </c>
      <c r="J3689" s="5">
        <f>VLOOKUP(F3689,'Set up'!$A$2:$D$64,4,FALSE)</f>
        <v>45</v>
      </c>
      <c r="K3689" s="4">
        <f t="shared" si="1066"/>
        <v>45750</v>
      </c>
      <c r="L3689" s="5">
        <f t="shared" si="1061"/>
        <v>4</v>
      </c>
      <c r="M3689" s="5">
        <f t="shared" si="1062"/>
        <v>2025</v>
      </c>
      <c r="N3689" s="135">
        <v>220</v>
      </c>
      <c r="O3689" s="6">
        <f>-N3689</f>
        <v>-220</v>
      </c>
      <c r="P3689" s="12">
        <f t="shared" si="1065"/>
        <v>0</v>
      </c>
      <c r="Q3689" s="7">
        <f t="shared" si="1069"/>
        <v>6049765.8500000006</v>
      </c>
      <c r="R3689" s="44" t="str">
        <f>VLOOKUP(F3689,'Set up'!$A$2:$E$64,5,FALSE)</f>
        <v>PD Chq</v>
      </c>
      <c r="S3689" s="1" t="s">
        <v>3692</v>
      </c>
    </row>
    <row r="3690" spans="1:19" ht="16.25" customHeight="1" x14ac:dyDescent="0.35">
      <c r="A3690" s="140">
        <v>45705</v>
      </c>
      <c r="B3690" s="5">
        <f t="shared" si="1058"/>
        <v>2</v>
      </c>
      <c r="C3690" s="5">
        <f t="shared" si="1059"/>
        <v>2025</v>
      </c>
      <c r="D3690" s="105" t="s">
        <v>3457</v>
      </c>
      <c r="E3690" s="5" t="str">
        <f>VLOOKUP(F3690,'Set up'!$A$2:$C$64,2,FALSE)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up'!$A$2:$C$64,3,FALSE)</f>
        <v>45</v>
      </c>
      <c r="J3690" s="5">
        <f>VLOOKUP(F3690,'Set up'!$A$2:$D$64,4,FALSE)</f>
        <v>45</v>
      </c>
      <c r="K3690" s="4">
        <f t="shared" si="1066"/>
        <v>45750</v>
      </c>
      <c r="L3690" s="5">
        <f t="shared" si="1061"/>
        <v>4</v>
      </c>
      <c r="M3690" s="5">
        <f t="shared" si="1062"/>
        <v>2025</v>
      </c>
      <c r="N3690" s="135">
        <v>130</v>
      </c>
      <c r="O3690" s="6">
        <f>-N3690</f>
        <v>-130</v>
      </c>
      <c r="P3690" s="12">
        <f t="shared" si="1065"/>
        <v>0</v>
      </c>
      <c r="Q3690" s="7">
        <f t="shared" si="1069"/>
        <v>6049895.8500000006</v>
      </c>
      <c r="R3690" s="44" t="str">
        <f>VLOOKUP(F3690,'Set up'!$A$2:$E$64,5,FALSE)</f>
        <v>PD Chq</v>
      </c>
      <c r="S3690" s="1" t="s">
        <v>3693</v>
      </c>
    </row>
    <row r="3691" spans="1:19" ht="16.25" customHeight="1" x14ac:dyDescent="0.35">
      <c r="A3691" s="140">
        <v>45705</v>
      </c>
      <c r="B3691" s="5">
        <f t="shared" si="1058"/>
        <v>2</v>
      </c>
      <c r="C3691" s="5">
        <f t="shared" si="1059"/>
        <v>2025</v>
      </c>
      <c r="D3691" s="105" t="s">
        <v>3458</v>
      </c>
      <c r="E3691" s="5" t="str">
        <f>VLOOKUP(F3691,'Set up'!$A$2:$C$64,2,FALSE)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up'!$A$2:$C$64,3,FALSE)</f>
        <v>Cash</v>
      </c>
      <c r="J3691" s="5">
        <f>VLOOKUP(F3691,'Set up'!$A$2:$D$64,4,FALSE)</f>
        <v>0</v>
      </c>
      <c r="K3691" s="4">
        <f t="shared" si="1066"/>
        <v>45705</v>
      </c>
      <c r="L3691" s="5">
        <f t="shared" si="1061"/>
        <v>2</v>
      </c>
      <c r="M3691" s="5">
        <f t="shared" si="1062"/>
        <v>2025</v>
      </c>
      <c r="N3691" s="135">
        <v>125</v>
      </c>
      <c r="O3691" s="99"/>
      <c r="P3691" s="12">
        <f t="shared" si="1065"/>
        <v>125</v>
      </c>
      <c r="Q3691" s="7">
        <f t="shared" si="1069"/>
        <v>6050020.8500000006</v>
      </c>
      <c r="R3691" s="44" t="str">
        <f>VLOOKUP(F3691,'Set up'!$A$2:$E$64,5,FALSE)</f>
        <v>Trsf</v>
      </c>
    </row>
    <row r="3692" spans="1:19" ht="16.25" customHeight="1" x14ac:dyDescent="0.35">
      <c r="A3692" s="140">
        <v>45705</v>
      </c>
      <c r="B3692" s="5">
        <f t="shared" si="1058"/>
        <v>2</v>
      </c>
      <c r="C3692" s="5">
        <f t="shared" si="1059"/>
        <v>2025</v>
      </c>
      <c r="D3692" s="105" t="s">
        <v>3459</v>
      </c>
      <c r="E3692" s="5" t="str">
        <f>VLOOKUP(F3692,'Set up'!$A$2:$C$64,2,FALSE)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up'!$A$2:$C$64,3,FALSE)</f>
        <v>Cash</v>
      </c>
      <c r="J3692" s="5">
        <f>VLOOKUP(F3692,'Set up'!$A$2:$D$64,4,FALSE)</f>
        <v>0</v>
      </c>
      <c r="K3692" s="4">
        <f t="shared" si="1066"/>
        <v>45705</v>
      </c>
      <c r="L3692" s="5">
        <f t="shared" si="1061"/>
        <v>2</v>
      </c>
      <c r="M3692" s="5">
        <f t="shared" si="1062"/>
        <v>2025</v>
      </c>
      <c r="N3692" s="135">
        <v>6480</v>
      </c>
      <c r="O3692" s="99"/>
      <c r="P3692" s="12">
        <f t="shared" si="1065"/>
        <v>6480</v>
      </c>
      <c r="Q3692" s="7">
        <f t="shared" si="1069"/>
        <v>6056500.8500000006</v>
      </c>
      <c r="R3692" s="44" t="str">
        <f>VLOOKUP(F3692,'Set up'!$A$2:$E$64,5,FALSE)</f>
        <v>Trsf</v>
      </c>
    </row>
    <row r="3693" spans="1:19" ht="16.25" customHeight="1" x14ac:dyDescent="0.35">
      <c r="A3693" s="140">
        <v>45705</v>
      </c>
      <c r="B3693" s="5">
        <f t="shared" si="1058"/>
        <v>2</v>
      </c>
      <c r="C3693" s="5">
        <f t="shared" si="1059"/>
        <v>2025</v>
      </c>
      <c r="D3693" s="105" t="s">
        <v>3459</v>
      </c>
      <c r="E3693" s="5" t="str">
        <f>VLOOKUP(F3693,'Set up'!$A$2:$C$64,2,FALSE)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up'!$A$2:$C$64,3,FALSE)</f>
        <v>Cash</v>
      </c>
      <c r="J3693" s="5">
        <f>VLOOKUP(F3693,'Set up'!$A$2:$D$64,4,FALSE)</f>
        <v>0</v>
      </c>
      <c r="K3693" s="4">
        <f t="shared" si="1066"/>
        <v>45705</v>
      </c>
      <c r="L3693" s="5">
        <f t="shared" si="1061"/>
        <v>2</v>
      </c>
      <c r="M3693" s="5">
        <f t="shared" si="1062"/>
        <v>2025</v>
      </c>
      <c r="N3693" s="135">
        <v>1740</v>
      </c>
      <c r="O3693" s="99"/>
      <c r="P3693" s="12">
        <f t="shared" si="1065"/>
        <v>1740</v>
      </c>
      <c r="Q3693" s="7">
        <f t="shared" si="1069"/>
        <v>6058240.8500000006</v>
      </c>
      <c r="R3693" s="44" t="str">
        <f>VLOOKUP(F3693,'Set up'!$A$2:$E$64,5,FALSE)</f>
        <v>Trsf</v>
      </c>
    </row>
    <row r="3694" spans="1:19" ht="16.25" customHeight="1" x14ac:dyDescent="0.35">
      <c r="A3694" s="140">
        <v>45705</v>
      </c>
      <c r="B3694" s="5">
        <f t="shared" ref="B3694:B3720" si="1070">MONTH(A3694)</f>
        <v>2</v>
      </c>
      <c r="C3694" s="5">
        <f t="shared" ref="C3694:C3720" si="1071">YEAR(A3694)</f>
        <v>2025</v>
      </c>
      <c r="D3694" s="105" t="s">
        <v>3459</v>
      </c>
      <c r="E3694" s="5" t="str">
        <f>VLOOKUP(F3694,'Set up'!$A$2:$C$64,2,FALSE)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up'!$A$2:$C$64,3,FALSE)</f>
        <v>Cash</v>
      </c>
      <c r="J3694" s="5">
        <f>VLOOKUP(F3694,'Set up'!$A$2:$D$64,4,FALSE)</f>
        <v>0</v>
      </c>
      <c r="K3694" s="4">
        <f t="shared" si="1066"/>
        <v>45705</v>
      </c>
      <c r="L3694" s="5">
        <f t="shared" si="1061"/>
        <v>2</v>
      </c>
      <c r="M3694" s="5">
        <f t="shared" si="1062"/>
        <v>2025</v>
      </c>
      <c r="N3694" s="135">
        <v>1485</v>
      </c>
      <c r="O3694" s="99"/>
      <c r="P3694" s="12">
        <f t="shared" si="1065"/>
        <v>1485</v>
      </c>
      <c r="Q3694" s="7">
        <f t="shared" si="1069"/>
        <v>6059725.8500000006</v>
      </c>
      <c r="R3694" s="44" t="str">
        <f>VLOOKUP(F3694,'Set up'!$A$2:$E$64,5,FALSE)</f>
        <v>Trsf</v>
      </c>
    </row>
    <row r="3695" spans="1:19" ht="16.25" customHeight="1" x14ac:dyDescent="0.35">
      <c r="A3695" s="140">
        <v>45707</v>
      </c>
      <c r="B3695" s="5">
        <f t="shared" si="1070"/>
        <v>2</v>
      </c>
      <c r="C3695" s="5">
        <f t="shared" si="1071"/>
        <v>2025</v>
      </c>
      <c r="D3695" s="105" t="s">
        <v>3460</v>
      </c>
      <c r="E3695" s="5" t="str">
        <f>VLOOKUP(F3695,'Set up'!$A$2:$C$64,2,FALSE)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up'!$A$2:$C$64,3,FALSE)</f>
        <v>30</v>
      </c>
      <c r="J3695" s="5">
        <f>VLOOKUP(F3695,'Set up'!$A$2:$D$64,4,FALSE)</f>
        <v>30</v>
      </c>
      <c r="K3695" s="4">
        <f t="shared" si="1066"/>
        <v>45737</v>
      </c>
      <c r="L3695" s="5">
        <f t="shared" si="1061"/>
        <v>3</v>
      </c>
      <c r="M3695" s="5">
        <f t="shared" si="1062"/>
        <v>2025</v>
      </c>
      <c r="N3695" s="135">
        <v>5265</v>
      </c>
      <c r="O3695" s="99"/>
      <c r="P3695" s="12">
        <f t="shared" si="1065"/>
        <v>5265</v>
      </c>
      <c r="Q3695" s="7">
        <f t="shared" si="1069"/>
        <v>6064990.8500000006</v>
      </c>
      <c r="R3695" s="44" t="str">
        <f>VLOOKUP(F3695,'Set up'!$A$2:$E$64,5,FALSE)</f>
        <v>Chq</v>
      </c>
    </row>
    <row r="3696" spans="1:19" ht="16.25" customHeight="1" x14ac:dyDescent="0.35">
      <c r="A3696" s="140">
        <v>45707</v>
      </c>
      <c r="B3696" s="5">
        <f t="shared" si="1070"/>
        <v>2</v>
      </c>
      <c r="C3696" s="5">
        <f t="shared" si="1071"/>
        <v>2025</v>
      </c>
      <c r="D3696" s="105" t="s">
        <v>3460</v>
      </c>
      <c r="E3696" s="5" t="str">
        <f>VLOOKUP(F3696,'Set up'!$A$2:$C$64,2,FALSE)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up'!$A$2:$C$64,3,FALSE)</f>
        <v>30</v>
      </c>
      <c r="J3696" s="5">
        <f>VLOOKUP(F3696,'Set up'!$A$2:$D$64,4,FALSE)</f>
        <v>30</v>
      </c>
      <c r="K3696" s="4">
        <f t="shared" si="1066"/>
        <v>45737</v>
      </c>
      <c r="L3696" s="5">
        <f t="shared" si="1061"/>
        <v>3</v>
      </c>
      <c r="M3696" s="5">
        <f t="shared" si="1062"/>
        <v>2025</v>
      </c>
      <c r="N3696" s="135">
        <v>1263.5999999999999</v>
      </c>
      <c r="O3696" s="99"/>
      <c r="P3696" s="12">
        <f t="shared" si="1065"/>
        <v>1263.5999999999999</v>
      </c>
      <c r="Q3696" s="7">
        <f t="shared" si="1069"/>
        <v>6066254.4500000002</v>
      </c>
      <c r="R3696" s="44" t="str">
        <f>VLOOKUP(F3696,'Set up'!$A$2:$E$64,5,FALSE)</f>
        <v>Chq</v>
      </c>
    </row>
    <row r="3697" spans="1:18" ht="16.25" customHeight="1" x14ac:dyDescent="0.35">
      <c r="A3697" s="140">
        <v>45707</v>
      </c>
      <c r="B3697" s="5">
        <f t="shared" si="1070"/>
        <v>2</v>
      </c>
      <c r="C3697" s="5">
        <f t="shared" si="1071"/>
        <v>2025</v>
      </c>
      <c r="D3697" s="105" t="s">
        <v>3460</v>
      </c>
      <c r="E3697" s="5" t="str">
        <f>VLOOKUP(F3697,'Set up'!$A$2:$C$64,2,FALSE)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up'!$A$2:$C$64,3,FALSE)</f>
        <v>30</v>
      </c>
      <c r="J3697" s="5">
        <f>VLOOKUP(F3697,'Set up'!$A$2:$D$64,4,FALSE)</f>
        <v>30</v>
      </c>
      <c r="K3697" s="4">
        <f t="shared" si="1066"/>
        <v>45737</v>
      </c>
      <c r="L3697" s="5">
        <f t="shared" si="1061"/>
        <v>3</v>
      </c>
      <c r="M3697" s="5">
        <f t="shared" si="1062"/>
        <v>2025</v>
      </c>
      <c r="N3697" s="135">
        <v>842.4</v>
      </c>
      <c r="O3697" s="99"/>
      <c r="P3697" s="12">
        <f t="shared" si="1065"/>
        <v>842.4</v>
      </c>
      <c r="Q3697" s="7">
        <f t="shared" si="1069"/>
        <v>6067096.8500000006</v>
      </c>
      <c r="R3697" s="44" t="str">
        <f>VLOOKUP(F3697,'Set up'!$A$2:$E$64,5,FALSE)</f>
        <v>Chq</v>
      </c>
    </row>
    <row r="3698" spans="1:18" ht="16.25" customHeight="1" x14ac:dyDescent="0.35">
      <c r="A3698" s="140">
        <v>45707</v>
      </c>
      <c r="B3698" s="5">
        <f t="shared" si="1070"/>
        <v>2</v>
      </c>
      <c r="C3698" s="5">
        <f t="shared" si="1071"/>
        <v>2025</v>
      </c>
      <c r="D3698" s="105" t="s">
        <v>3460</v>
      </c>
      <c r="E3698" s="5" t="str">
        <f>VLOOKUP(F3698,'Set up'!$A$2:$C$64,2,FALSE)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up'!$A$2:$C$64,3,FALSE)</f>
        <v>30</v>
      </c>
      <c r="J3698" s="5">
        <f>VLOOKUP(F3698,'Set up'!$A$2:$D$64,4,FALSE)</f>
        <v>30</v>
      </c>
      <c r="K3698" s="4">
        <f t="shared" si="1066"/>
        <v>45737</v>
      </c>
      <c r="L3698" s="5">
        <f t="shared" si="1061"/>
        <v>3</v>
      </c>
      <c r="M3698" s="5">
        <f t="shared" si="1062"/>
        <v>2025</v>
      </c>
      <c r="N3698" s="135">
        <v>180</v>
      </c>
      <c r="O3698" s="99"/>
      <c r="P3698" s="12">
        <f t="shared" si="1065"/>
        <v>180</v>
      </c>
      <c r="Q3698" s="7">
        <f t="shared" si="1069"/>
        <v>6067276.8500000006</v>
      </c>
      <c r="R3698" s="44" t="str">
        <f>VLOOKUP(F3698,'Set up'!$A$2:$E$64,5,FALSE)</f>
        <v>Chq</v>
      </c>
    </row>
    <row r="3699" spans="1:18" ht="16.25" customHeight="1" x14ac:dyDescent="0.35">
      <c r="A3699" s="140">
        <v>45707</v>
      </c>
      <c r="B3699" s="5">
        <f t="shared" si="1070"/>
        <v>2</v>
      </c>
      <c r="C3699" s="5">
        <f t="shared" si="1071"/>
        <v>2025</v>
      </c>
      <c r="D3699" s="105" t="s">
        <v>3460</v>
      </c>
      <c r="E3699" s="5" t="str">
        <f>VLOOKUP(F3699,'Set up'!$A$2:$C$64,2,FALSE)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up'!$A$2:$C$64,3,FALSE)</f>
        <v>30</v>
      </c>
      <c r="J3699" s="5">
        <f>VLOOKUP(F3699,'Set up'!$A$2:$D$64,4,FALSE)</f>
        <v>30</v>
      </c>
      <c r="K3699" s="4">
        <f t="shared" si="1066"/>
        <v>45737</v>
      </c>
      <c r="L3699" s="5">
        <f t="shared" si="1061"/>
        <v>3</v>
      </c>
      <c r="M3699" s="5">
        <f t="shared" si="1062"/>
        <v>2025</v>
      </c>
      <c r="N3699" s="135">
        <v>312.5</v>
      </c>
      <c r="O3699" s="99"/>
      <c r="P3699" s="12">
        <f t="shared" si="1065"/>
        <v>312.5</v>
      </c>
      <c r="Q3699" s="7">
        <f t="shared" si="1069"/>
        <v>6067589.3500000006</v>
      </c>
      <c r="R3699" s="44" t="str">
        <f>VLOOKUP(F3699,'Set up'!$A$2:$E$64,5,FALSE)</f>
        <v>Chq</v>
      </c>
    </row>
    <row r="3700" spans="1:18" ht="16.25" customHeight="1" x14ac:dyDescent="0.35">
      <c r="A3700" s="140">
        <v>45707</v>
      </c>
      <c r="B3700" s="5">
        <f t="shared" si="1070"/>
        <v>2</v>
      </c>
      <c r="C3700" s="5">
        <f t="shared" si="1071"/>
        <v>2025</v>
      </c>
      <c r="D3700" s="105" t="s">
        <v>3460</v>
      </c>
      <c r="E3700" s="5" t="str">
        <f>VLOOKUP(F3700,'Set up'!$A$2:$C$64,2,FALSE)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up'!$A$2:$C$64,3,FALSE)</f>
        <v>30</v>
      </c>
      <c r="J3700" s="5">
        <f>VLOOKUP(F3700,'Set up'!$A$2:$D$64,4,FALSE)</f>
        <v>30</v>
      </c>
      <c r="K3700" s="4">
        <f t="shared" si="1066"/>
        <v>45737</v>
      </c>
      <c r="L3700" s="5">
        <f t="shared" si="1061"/>
        <v>3</v>
      </c>
      <c r="M3700" s="5">
        <f t="shared" si="1062"/>
        <v>2025</v>
      </c>
      <c r="N3700" s="135">
        <v>95</v>
      </c>
      <c r="O3700" s="99"/>
      <c r="P3700" s="12">
        <f t="shared" si="1065"/>
        <v>95</v>
      </c>
      <c r="Q3700" s="7">
        <f t="shared" si="1069"/>
        <v>6067684.3500000006</v>
      </c>
      <c r="R3700" s="44" t="str">
        <f>VLOOKUP(F3700,'Set up'!$A$2:$E$64,5,FALSE)</f>
        <v>Chq</v>
      </c>
    </row>
    <row r="3701" spans="1:18" ht="16.25" customHeight="1" x14ac:dyDescent="0.35">
      <c r="A3701" s="140">
        <v>45707</v>
      </c>
      <c r="B3701" s="5">
        <f t="shared" si="1070"/>
        <v>2</v>
      </c>
      <c r="C3701" s="5">
        <f t="shared" si="1071"/>
        <v>2025</v>
      </c>
      <c r="D3701" s="105" t="s">
        <v>3460</v>
      </c>
      <c r="E3701" s="5" t="str">
        <f>VLOOKUP(F3701,'Set up'!$A$2:$C$64,2,FALSE)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up'!$A$2:$C$64,3,FALSE)</f>
        <v>30</v>
      </c>
      <c r="J3701" s="5">
        <f>VLOOKUP(F3701,'Set up'!$A$2:$D$64,4,FALSE)</f>
        <v>30</v>
      </c>
      <c r="K3701" s="4">
        <f t="shared" si="1066"/>
        <v>45737</v>
      </c>
      <c r="L3701" s="5">
        <f t="shared" si="1061"/>
        <v>3</v>
      </c>
      <c r="M3701" s="5">
        <f t="shared" si="1062"/>
        <v>2025</v>
      </c>
      <c r="N3701" s="135">
        <v>930</v>
      </c>
      <c r="O3701" s="99"/>
      <c r="P3701" s="12">
        <f t="shared" si="1065"/>
        <v>930</v>
      </c>
      <c r="Q3701" s="7">
        <f t="shared" si="1069"/>
        <v>6068614.3500000006</v>
      </c>
      <c r="R3701" s="44" t="str">
        <f>VLOOKUP(F3701,'Set up'!$A$2:$E$64,5,FALSE)</f>
        <v>Chq</v>
      </c>
    </row>
    <row r="3702" spans="1:18" ht="16.25" customHeight="1" x14ac:dyDescent="0.35">
      <c r="A3702" s="140">
        <v>45707</v>
      </c>
      <c r="B3702" s="5">
        <f t="shared" si="1070"/>
        <v>2</v>
      </c>
      <c r="C3702" s="5">
        <f t="shared" si="1071"/>
        <v>2025</v>
      </c>
      <c r="D3702" s="105" t="s">
        <v>3460</v>
      </c>
      <c r="E3702" s="5" t="str">
        <f>VLOOKUP(F3702,'Set up'!$A$2:$C$64,2,FALSE)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up'!$A$2:$C$64,3,FALSE)</f>
        <v>30</v>
      </c>
      <c r="J3702" s="5">
        <f>VLOOKUP(F3702,'Set up'!$A$2:$D$64,4,FALSE)</f>
        <v>30</v>
      </c>
      <c r="K3702" s="4">
        <f t="shared" si="1066"/>
        <v>45737</v>
      </c>
      <c r="L3702" s="5">
        <f t="shared" si="1061"/>
        <v>3</v>
      </c>
      <c r="M3702" s="5">
        <f t="shared" si="1062"/>
        <v>2025</v>
      </c>
      <c r="N3702" s="135">
        <v>280</v>
      </c>
      <c r="O3702" s="99"/>
      <c r="P3702" s="12">
        <f t="shared" si="1065"/>
        <v>280</v>
      </c>
      <c r="Q3702" s="7">
        <f t="shared" si="1069"/>
        <v>6068894.3500000006</v>
      </c>
      <c r="R3702" s="44" t="str">
        <f>VLOOKUP(F3702,'Set up'!$A$2:$E$64,5,FALSE)</f>
        <v>Chq</v>
      </c>
    </row>
    <row r="3703" spans="1:18" ht="16.25" customHeight="1" x14ac:dyDescent="0.35">
      <c r="A3703" s="140">
        <v>45707</v>
      </c>
      <c r="B3703" s="5">
        <f t="shared" si="1070"/>
        <v>2</v>
      </c>
      <c r="C3703" s="5">
        <f t="shared" si="1071"/>
        <v>2025</v>
      </c>
      <c r="D3703" s="105" t="s">
        <v>3460</v>
      </c>
      <c r="E3703" s="5" t="str">
        <f>VLOOKUP(F3703,'Set up'!$A$2:$C$64,2,FALSE)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up'!$A$2:$C$64,3,FALSE)</f>
        <v>30</v>
      </c>
      <c r="J3703" s="5">
        <f>VLOOKUP(F3703,'Set up'!$A$2:$D$64,4,FALSE)</f>
        <v>30</v>
      </c>
      <c r="K3703" s="4">
        <f t="shared" si="1066"/>
        <v>45737</v>
      </c>
      <c r="L3703" s="5">
        <f t="shared" si="1061"/>
        <v>3</v>
      </c>
      <c r="M3703" s="5">
        <f t="shared" si="1062"/>
        <v>2025</v>
      </c>
      <c r="N3703" s="139">
        <v>0</v>
      </c>
      <c r="O3703" s="99"/>
      <c r="P3703" s="12">
        <f t="shared" si="1065"/>
        <v>0</v>
      </c>
      <c r="Q3703" s="7">
        <f t="shared" si="1069"/>
        <v>6068894.3500000006</v>
      </c>
      <c r="R3703" s="44" t="str">
        <f>VLOOKUP(F3703,'Set up'!$A$2:$E$64,5,FALSE)</f>
        <v>Chq</v>
      </c>
    </row>
    <row r="3704" spans="1:18" ht="16.25" customHeight="1" x14ac:dyDescent="0.35">
      <c r="A3704" s="140">
        <v>45707</v>
      </c>
      <c r="B3704" s="5">
        <f t="shared" si="1070"/>
        <v>2</v>
      </c>
      <c r="C3704" s="5">
        <f t="shared" si="1071"/>
        <v>2025</v>
      </c>
      <c r="D3704" s="105" t="s">
        <v>3464</v>
      </c>
      <c r="E3704" s="5" t="str">
        <f>VLOOKUP(F3704,'Set up'!$A$2:$C$64,2,FALSE)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up'!$A$2:$C$64,3,FALSE)</f>
        <v>Cash</v>
      </c>
      <c r="J3704" s="5">
        <f>VLOOKUP(F3704,'Set up'!$A$2:$D$64,4,FALSE)</f>
        <v>0</v>
      </c>
      <c r="K3704" s="4">
        <f t="shared" si="1066"/>
        <v>45707</v>
      </c>
      <c r="L3704" s="5">
        <f t="shared" si="1061"/>
        <v>2</v>
      </c>
      <c r="M3704" s="5">
        <f t="shared" si="1062"/>
        <v>2025</v>
      </c>
      <c r="N3704" s="135">
        <v>125</v>
      </c>
      <c r="O3704" s="99"/>
      <c r="P3704" s="12">
        <f t="shared" si="1065"/>
        <v>125</v>
      </c>
      <c r="Q3704" s="7">
        <f t="shared" si="1069"/>
        <v>6069019.3500000006</v>
      </c>
      <c r="R3704" s="44" t="str">
        <f>VLOOKUP(F3704,'Set up'!$A$2:$E$64,5,FALSE)</f>
        <v>Trsf</v>
      </c>
    </row>
    <row r="3705" spans="1:18" ht="16.25" customHeight="1" x14ac:dyDescent="0.35">
      <c r="A3705" s="140">
        <v>45707</v>
      </c>
      <c r="B3705" s="5">
        <f t="shared" si="1070"/>
        <v>2</v>
      </c>
      <c r="C3705" s="5">
        <f t="shared" si="1071"/>
        <v>2025</v>
      </c>
      <c r="D3705" s="105" t="s">
        <v>3465</v>
      </c>
      <c r="E3705" s="5" t="str">
        <f>VLOOKUP(F3705,'Set up'!$A$2:$C$64,2,FALSE)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up'!$A$2:$C$64,3,FALSE)</f>
        <v>Cash</v>
      </c>
      <c r="J3705" s="5">
        <f>VLOOKUP(F3705,'Set up'!$A$2:$D$64,4,FALSE)</f>
        <v>0</v>
      </c>
      <c r="K3705" s="4">
        <f t="shared" si="1066"/>
        <v>45707</v>
      </c>
      <c r="L3705" s="5">
        <f t="shared" si="1061"/>
        <v>2</v>
      </c>
      <c r="M3705" s="5">
        <f t="shared" si="1062"/>
        <v>2025</v>
      </c>
      <c r="N3705" s="135">
        <v>6480</v>
      </c>
      <c r="O3705" s="99"/>
      <c r="P3705" s="12">
        <f t="shared" si="1065"/>
        <v>6480</v>
      </c>
      <c r="Q3705" s="7">
        <f t="shared" si="1069"/>
        <v>6075499.3500000006</v>
      </c>
      <c r="R3705" s="44" t="str">
        <f>VLOOKUP(F3705,'Set up'!$A$2:$E$64,5,FALSE)</f>
        <v>Trsf</v>
      </c>
    </row>
    <row r="3706" spans="1:18" ht="16.25" customHeight="1" x14ac:dyDescent="0.35">
      <c r="A3706" s="140">
        <v>45707</v>
      </c>
      <c r="B3706" s="5">
        <f t="shared" si="1070"/>
        <v>2</v>
      </c>
      <c r="C3706" s="5">
        <f t="shared" si="1071"/>
        <v>2025</v>
      </c>
      <c r="D3706" s="105" t="s">
        <v>3465</v>
      </c>
      <c r="E3706" s="5" t="str">
        <f>VLOOKUP(F3706,'Set up'!$A$2:$C$64,2,FALSE)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up'!$A$2:$C$64,3,FALSE)</f>
        <v>Cash</v>
      </c>
      <c r="J3706" s="5">
        <f>VLOOKUP(F3706,'Set up'!$A$2:$D$64,4,FALSE)</f>
        <v>0</v>
      </c>
      <c r="K3706" s="4">
        <f t="shared" si="1066"/>
        <v>45707</v>
      </c>
      <c r="L3706" s="5">
        <f t="shared" si="1061"/>
        <v>2</v>
      </c>
      <c r="M3706" s="5">
        <f t="shared" si="1062"/>
        <v>2025</v>
      </c>
      <c r="N3706" s="135">
        <v>2088</v>
      </c>
      <c r="O3706" s="99"/>
      <c r="P3706" s="12">
        <f t="shared" si="1065"/>
        <v>2088</v>
      </c>
      <c r="Q3706" s="7">
        <f t="shared" si="1069"/>
        <v>6077587.3500000006</v>
      </c>
      <c r="R3706" s="44" t="str">
        <f>VLOOKUP(F3706,'Set up'!$A$2:$E$64,5,FALSE)</f>
        <v>Trsf</v>
      </c>
    </row>
    <row r="3707" spans="1:18" ht="16.25" customHeight="1" x14ac:dyDescent="0.35">
      <c r="A3707" s="140">
        <v>45707</v>
      </c>
      <c r="B3707" s="5">
        <f t="shared" si="1070"/>
        <v>2</v>
      </c>
      <c r="C3707" s="5">
        <f t="shared" si="1071"/>
        <v>2025</v>
      </c>
      <c r="D3707" s="105" t="s">
        <v>3465</v>
      </c>
      <c r="E3707" s="5" t="str">
        <f>VLOOKUP(F3707,'Set up'!$A$2:$C$64,2,FALSE)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up'!$A$2:$C$64,3,FALSE)</f>
        <v>Cash</v>
      </c>
      <c r="J3707" s="5">
        <f>VLOOKUP(F3707,'Set up'!$A$2:$D$64,4,FALSE)</f>
        <v>0</v>
      </c>
      <c r="K3707" s="4">
        <f t="shared" si="1066"/>
        <v>45707</v>
      </c>
      <c r="L3707" s="5">
        <f t="shared" si="1061"/>
        <v>2</v>
      </c>
      <c r="M3707" s="5">
        <f t="shared" si="1062"/>
        <v>2025</v>
      </c>
      <c r="N3707" s="135">
        <v>1485</v>
      </c>
      <c r="O3707" s="99"/>
      <c r="P3707" s="12">
        <f t="shared" si="1065"/>
        <v>1485</v>
      </c>
      <c r="Q3707" s="7">
        <f t="shared" si="1069"/>
        <v>6079072.3500000006</v>
      </c>
      <c r="R3707" s="44" t="str">
        <f>VLOOKUP(F3707,'Set up'!$A$2:$E$64,5,FALSE)</f>
        <v>Trsf</v>
      </c>
    </row>
    <row r="3708" spans="1:18" ht="16.25" customHeight="1" x14ac:dyDescent="0.35">
      <c r="A3708" s="140">
        <v>45707</v>
      </c>
      <c r="B3708" s="5">
        <f t="shared" si="1070"/>
        <v>2</v>
      </c>
      <c r="C3708" s="5">
        <f t="shared" si="1071"/>
        <v>2025</v>
      </c>
      <c r="D3708" s="105" t="s">
        <v>3465</v>
      </c>
      <c r="E3708" s="5" t="str">
        <f>VLOOKUP(F3708,'Set up'!$A$2:$C$64,2,FALSE)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up'!$A$2:$C$64,3,FALSE)</f>
        <v>Cash</v>
      </c>
      <c r="J3708" s="5">
        <f>VLOOKUP(F3708,'Set up'!$A$2:$D$64,4,FALSE)</f>
        <v>0</v>
      </c>
      <c r="K3708" s="4">
        <f t="shared" si="1066"/>
        <v>45707</v>
      </c>
      <c r="L3708" s="5">
        <f t="shared" si="1061"/>
        <v>2</v>
      </c>
      <c r="M3708" s="5">
        <f t="shared" si="1062"/>
        <v>2025</v>
      </c>
      <c r="N3708" s="135">
        <v>690</v>
      </c>
      <c r="O3708" s="99"/>
      <c r="P3708" s="12">
        <f t="shared" si="1065"/>
        <v>690</v>
      </c>
      <c r="Q3708" s="7">
        <f t="shared" si="1069"/>
        <v>6079762.3500000006</v>
      </c>
      <c r="R3708" s="44" t="str">
        <f>VLOOKUP(F3708,'Set up'!$A$2:$E$64,5,FALSE)</f>
        <v>Trsf</v>
      </c>
    </row>
    <row r="3709" spans="1:18" ht="16.25" customHeight="1" x14ac:dyDescent="0.35">
      <c r="A3709" s="140">
        <v>45707</v>
      </c>
      <c r="B3709" s="5">
        <f t="shared" si="1070"/>
        <v>2</v>
      </c>
      <c r="C3709" s="5">
        <f t="shared" si="1071"/>
        <v>2025</v>
      </c>
      <c r="D3709" s="105" t="s">
        <v>3465</v>
      </c>
      <c r="E3709" s="5" t="str">
        <f>VLOOKUP(F3709,'Set up'!$A$2:$C$64,2,FALSE)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up'!$A$2:$C$64,3,FALSE)</f>
        <v>Cash</v>
      </c>
      <c r="J3709" s="5">
        <f>VLOOKUP(F3709,'Set up'!$A$2:$D$64,4,FALSE)</f>
        <v>0</v>
      </c>
      <c r="K3709" s="4">
        <f t="shared" si="1066"/>
        <v>45707</v>
      </c>
      <c r="L3709" s="5">
        <f t="shared" si="1061"/>
        <v>2</v>
      </c>
      <c r="M3709" s="5">
        <f t="shared" si="1062"/>
        <v>2025</v>
      </c>
      <c r="N3709" s="135">
        <v>1000</v>
      </c>
      <c r="O3709" s="99"/>
      <c r="P3709" s="12">
        <f t="shared" si="1065"/>
        <v>1000</v>
      </c>
      <c r="Q3709" s="7">
        <f t="shared" si="1069"/>
        <v>6080762.3500000006</v>
      </c>
      <c r="R3709" s="44" t="str">
        <f>VLOOKUP(F3709,'Set up'!$A$2:$E$64,5,FALSE)</f>
        <v>Trsf</v>
      </c>
    </row>
    <row r="3710" spans="1:18" ht="16.25" customHeight="1" x14ac:dyDescent="0.35">
      <c r="A3710" s="140">
        <v>45712</v>
      </c>
      <c r="B3710" s="5">
        <f t="shared" si="1070"/>
        <v>2</v>
      </c>
      <c r="C3710" s="5">
        <f t="shared" si="1071"/>
        <v>2025</v>
      </c>
      <c r="D3710" s="105" t="s">
        <v>3466</v>
      </c>
      <c r="E3710" s="5" t="str">
        <f>VLOOKUP(F3710,'Set up'!$A$2:$C$64,2,FALSE)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up'!$A$2:$C$64,3,FALSE)</f>
        <v>Cash</v>
      </c>
      <c r="J3710" s="5">
        <f>VLOOKUP(F3710,'Set up'!$A$2:$D$64,4,FALSE)</f>
        <v>0</v>
      </c>
      <c r="K3710" s="4">
        <f t="shared" si="1066"/>
        <v>45712</v>
      </c>
      <c r="L3710" s="5">
        <f t="shared" si="1061"/>
        <v>2</v>
      </c>
      <c r="M3710" s="5">
        <f t="shared" si="1062"/>
        <v>2025</v>
      </c>
      <c r="N3710" s="135">
        <v>312.5</v>
      </c>
      <c r="O3710" s="99"/>
      <c r="P3710" s="12">
        <f t="shared" si="1065"/>
        <v>312.5</v>
      </c>
      <c r="Q3710" s="7">
        <f t="shared" si="1069"/>
        <v>6081074.8500000006</v>
      </c>
      <c r="R3710" s="44" t="str">
        <f>VLOOKUP(F3710,'Set up'!$A$2:$E$64,5,FALSE)</f>
        <v>Trsf</v>
      </c>
    </row>
    <row r="3711" spans="1:18" ht="16.25" customHeight="1" x14ac:dyDescent="0.35">
      <c r="A3711" s="140">
        <v>45712</v>
      </c>
      <c r="B3711" s="5">
        <f t="shared" si="1070"/>
        <v>2</v>
      </c>
      <c r="C3711" s="5">
        <f t="shared" si="1071"/>
        <v>2025</v>
      </c>
      <c r="D3711" s="105" t="s">
        <v>3467</v>
      </c>
      <c r="E3711" s="5" t="str">
        <f>VLOOKUP(F3711,'Set up'!$A$2:$C$64,2,FALSE)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up'!$A$2:$C$64,3,FALSE)</f>
        <v>Cash</v>
      </c>
      <c r="J3711" s="5">
        <f>VLOOKUP(F3711,'Set up'!$A$2:$D$64,4,FALSE)</f>
        <v>0</v>
      </c>
      <c r="K3711" s="4">
        <f t="shared" si="1066"/>
        <v>45712</v>
      </c>
      <c r="L3711" s="5">
        <f t="shared" si="1061"/>
        <v>2</v>
      </c>
      <c r="M3711" s="5">
        <f t="shared" si="1062"/>
        <v>2025</v>
      </c>
      <c r="N3711" s="135">
        <v>16200</v>
      </c>
      <c r="O3711" s="99"/>
      <c r="P3711" s="12">
        <f t="shared" si="1065"/>
        <v>16200</v>
      </c>
      <c r="Q3711" s="7">
        <f t="shared" si="1069"/>
        <v>6097274.8500000006</v>
      </c>
      <c r="R3711" s="44" t="str">
        <f>VLOOKUP(F3711,'Set up'!$A$2:$E$64,5,FALSE)</f>
        <v>Trsf</v>
      </c>
    </row>
    <row r="3712" spans="1:18" ht="16.25" customHeight="1" x14ac:dyDescent="0.35">
      <c r="A3712" s="140">
        <v>45712</v>
      </c>
      <c r="B3712" s="5">
        <f t="shared" si="1070"/>
        <v>2</v>
      </c>
      <c r="C3712" s="5">
        <f t="shared" si="1071"/>
        <v>2025</v>
      </c>
      <c r="D3712" s="105" t="s">
        <v>3467</v>
      </c>
      <c r="E3712" s="5" t="str">
        <f>VLOOKUP(F3712,'Set up'!$A$2:$C$64,2,FALSE)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up'!$A$2:$C$64,3,FALSE)</f>
        <v>Cash</v>
      </c>
      <c r="J3712" s="5">
        <f>VLOOKUP(F3712,'Set up'!$A$2:$D$64,4,FALSE)</f>
        <v>0</v>
      </c>
      <c r="K3712" s="4">
        <f t="shared" si="1066"/>
        <v>45712</v>
      </c>
      <c r="L3712" s="5">
        <f t="shared" si="1061"/>
        <v>2</v>
      </c>
      <c r="M3712" s="5">
        <f t="shared" si="1062"/>
        <v>2025</v>
      </c>
      <c r="N3712" s="135">
        <v>4350</v>
      </c>
      <c r="O3712" s="99"/>
      <c r="P3712" s="12">
        <f t="shared" si="1065"/>
        <v>4350</v>
      </c>
      <c r="Q3712" s="7">
        <f t="shared" si="1069"/>
        <v>6101624.8500000006</v>
      </c>
      <c r="R3712" s="44" t="str">
        <f>VLOOKUP(F3712,'Set up'!$A$2:$E$64,5,FALSE)</f>
        <v>Trsf</v>
      </c>
    </row>
    <row r="3713" spans="1:19" ht="16.25" customHeight="1" x14ac:dyDescent="0.35">
      <c r="A3713" s="140">
        <v>45712</v>
      </c>
      <c r="B3713" s="5">
        <f t="shared" si="1070"/>
        <v>2</v>
      </c>
      <c r="C3713" s="5">
        <f t="shared" si="1071"/>
        <v>2025</v>
      </c>
      <c r="D3713" s="105" t="s">
        <v>3467</v>
      </c>
      <c r="E3713" s="5" t="str">
        <f>VLOOKUP(F3713,'Set up'!$A$2:$C$64,2,FALSE)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up'!$A$2:$C$64,3,FALSE)</f>
        <v>Cash</v>
      </c>
      <c r="J3713" s="5">
        <f>VLOOKUP(F3713,'Set up'!$A$2:$D$64,4,FALSE)</f>
        <v>0</v>
      </c>
      <c r="K3713" s="4">
        <f t="shared" si="1066"/>
        <v>45712</v>
      </c>
      <c r="L3713" s="5">
        <f t="shared" si="1061"/>
        <v>2</v>
      </c>
      <c r="M3713" s="5">
        <f t="shared" si="1062"/>
        <v>2025</v>
      </c>
      <c r="N3713" s="135">
        <v>3712.5</v>
      </c>
      <c r="O3713" s="99"/>
      <c r="P3713" s="12">
        <f t="shared" si="1065"/>
        <v>3712.5</v>
      </c>
      <c r="Q3713" s="7">
        <f t="shared" si="1069"/>
        <v>6105337.3500000006</v>
      </c>
      <c r="R3713" s="44" t="str">
        <f>VLOOKUP(F3713,'Set up'!$A$2:$E$64,5,FALSE)</f>
        <v>Trsf</v>
      </c>
    </row>
    <row r="3714" spans="1:19" ht="16.25" customHeight="1" x14ac:dyDescent="0.35">
      <c r="A3714" s="140">
        <v>45712</v>
      </c>
      <c r="B3714" s="5">
        <f t="shared" si="1070"/>
        <v>2</v>
      </c>
      <c r="C3714" s="5">
        <f t="shared" si="1071"/>
        <v>2025</v>
      </c>
      <c r="D3714" s="105" t="s">
        <v>3467</v>
      </c>
      <c r="E3714" s="5" t="str">
        <f>VLOOKUP(F3714,'Set up'!$A$2:$C$64,2,FALSE)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up'!$A$2:$C$64,3,FALSE)</f>
        <v>Cash</v>
      </c>
      <c r="J3714" s="5">
        <f>VLOOKUP(F3714,'Set up'!$A$2:$D$64,4,FALSE)</f>
        <v>0</v>
      </c>
      <c r="K3714" s="4">
        <f t="shared" si="1066"/>
        <v>45712</v>
      </c>
      <c r="L3714" s="5">
        <f t="shared" si="1061"/>
        <v>2</v>
      </c>
      <c r="M3714" s="5">
        <f t="shared" si="1062"/>
        <v>2025</v>
      </c>
      <c r="N3714" s="135">
        <v>460</v>
      </c>
      <c r="O3714" s="99"/>
      <c r="P3714" s="12">
        <f t="shared" si="1065"/>
        <v>460</v>
      </c>
      <c r="Q3714" s="7">
        <f t="shared" si="1069"/>
        <v>6105797.3500000006</v>
      </c>
      <c r="R3714" s="44" t="str">
        <f>VLOOKUP(F3714,'Set up'!$A$2:$E$64,5,FALSE)</f>
        <v>Trsf</v>
      </c>
    </row>
    <row r="3715" spans="1:19" ht="16.25" customHeight="1" x14ac:dyDescent="0.35">
      <c r="A3715" s="140">
        <v>45712</v>
      </c>
      <c r="B3715" s="5">
        <f t="shared" si="1070"/>
        <v>2</v>
      </c>
      <c r="C3715" s="5">
        <f t="shared" si="1071"/>
        <v>2025</v>
      </c>
      <c r="D3715" s="105" t="s">
        <v>3467</v>
      </c>
      <c r="E3715" s="5" t="str">
        <f>VLOOKUP(F3715,'Set up'!$A$2:$C$64,2,FALSE)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up'!$A$2:$C$64,3,FALSE)</f>
        <v>Cash</v>
      </c>
      <c r="J3715" s="5">
        <f>VLOOKUP(F3715,'Set up'!$A$2:$D$64,4,FALSE)</f>
        <v>0</v>
      </c>
      <c r="K3715" s="4">
        <f t="shared" si="1066"/>
        <v>45712</v>
      </c>
      <c r="L3715" s="5">
        <f t="shared" ref="L3715:L3778" si="1072">MONTH(K3715)</f>
        <v>2</v>
      </c>
      <c r="M3715" s="5">
        <f t="shared" ref="M3715:M3778" si="1073">YEAR(K3715)</f>
        <v>2025</v>
      </c>
      <c r="N3715" s="135">
        <v>1000</v>
      </c>
      <c r="O3715" s="99"/>
      <c r="P3715" s="12">
        <f t="shared" si="1065"/>
        <v>1000</v>
      </c>
      <c r="Q3715" s="7">
        <f t="shared" si="1069"/>
        <v>6106797.3500000006</v>
      </c>
      <c r="R3715" s="44" t="str">
        <f>VLOOKUP(F3715,'Set up'!$A$2:$E$64,5,FALSE)</f>
        <v>Trsf</v>
      </c>
    </row>
    <row r="3716" spans="1:19" ht="16.25" customHeight="1" x14ac:dyDescent="0.35">
      <c r="A3716" s="140">
        <v>45712</v>
      </c>
      <c r="B3716" s="5">
        <f t="shared" si="1070"/>
        <v>2</v>
      </c>
      <c r="C3716" s="5">
        <f t="shared" si="1071"/>
        <v>2025</v>
      </c>
      <c r="D3716" s="105" t="s">
        <v>3468</v>
      </c>
      <c r="E3716" s="5" t="str">
        <f>VLOOKUP(F3716,'Set up'!$A$2:$C$64,2,FALSE)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up'!$A$2:$C$64,3,FALSE)</f>
        <v>Cash</v>
      </c>
      <c r="J3716" s="5">
        <f>VLOOKUP(F3716,'Set up'!$A$2:$D$64,4,FALSE)</f>
        <v>0</v>
      </c>
      <c r="K3716" s="4">
        <f t="shared" si="1066"/>
        <v>45712</v>
      </c>
      <c r="L3716" s="5">
        <f t="shared" si="1072"/>
        <v>2</v>
      </c>
      <c r="M3716" s="5">
        <f t="shared" si="1073"/>
        <v>2025</v>
      </c>
      <c r="N3716" s="135">
        <v>250</v>
      </c>
      <c r="O3716" s="99"/>
      <c r="P3716" s="12">
        <f t="shared" si="1065"/>
        <v>250</v>
      </c>
      <c r="Q3716" s="7">
        <f t="shared" si="1069"/>
        <v>6107047.3500000006</v>
      </c>
      <c r="R3716" s="44" t="str">
        <f>VLOOKUP(F3716,'Set up'!$A$2:$E$64,5,FALSE)</f>
        <v>Trsf</v>
      </c>
    </row>
    <row r="3717" spans="1:19" ht="16.25" customHeight="1" x14ac:dyDescent="0.35">
      <c r="A3717" s="140">
        <v>45712</v>
      </c>
      <c r="B3717" s="5">
        <f t="shared" si="1070"/>
        <v>2</v>
      </c>
      <c r="C3717" s="5">
        <f t="shared" si="1071"/>
        <v>2025</v>
      </c>
      <c r="D3717" s="105" t="s">
        <v>3468</v>
      </c>
      <c r="E3717" s="5" t="str">
        <f>VLOOKUP(F3717,'Set up'!$A$2:$C$64,2,FALSE)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up'!$A$2:$C$64,3,FALSE)</f>
        <v>Cash</v>
      </c>
      <c r="J3717" s="5">
        <f>VLOOKUP(F3717,'Set up'!$A$2:$D$64,4,FALSE)</f>
        <v>0</v>
      </c>
      <c r="K3717" s="4">
        <f t="shared" si="1066"/>
        <v>45712</v>
      </c>
      <c r="L3717" s="5">
        <f t="shared" si="1072"/>
        <v>2</v>
      </c>
      <c r="M3717" s="5">
        <f t="shared" si="1073"/>
        <v>2025</v>
      </c>
      <c r="N3717" s="135">
        <v>1755</v>
      </c>
      <c r="O3717" s="99"/>
      <c r="P3717" s="12">
        <f t="shared" si="1065"/>
        <v>1755</v>
      </c>
      <c r="Q3717" s="7">
        <f t="shared" si="1069"/>
        <v>6108802.3500000006</v>
      </c>
      <c r="R3717" s="44" t="str">
        <f>VLOOKUP(F3717,'Set up'!$A$2:$E$64,5,FALSE)</f>
        <v>Trsf</v>
      </c>
    </row>
    <row r="3718" spans="1:19" ht="16.25" customHeight="1" x14ac:dyDescent="0.35">
      <c r="A3718" s="140">
        <v>45712</v>
      </c>
      <c r="B3718" s="5">
        <f t="shared" si="1070"/>
        <v>2</v>
      </c>
      <c r="C3718" s="5">
        <f t="shared" si="1071"/>
        <v>2025</v>
      </c>
      <c r="D3718" s="105" t="s">
        <v>3468</v>
      </c>
      <c r="E3718" s="5" t="str">
        <f>VLOOKUP(F3718,'Set up'!$A$2:$C$64,2,FALSE)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up'!$A$2:$C$64,3,FALSE)</f>
        <v>Cash</v>
      </c>
      <c r="J3718" s="5">
        <f>VLOOKUP(F3718,'Set up'!$A$2:$D$64,4,FALSE)</f>
        <v>0</v>
      </c>
      <c r="K3718" s="4">
        <f t="shared" si="1066"/>
        <v>45712</v>
      </c>
      <c r="L3718" s="5">
        <f t="shared" si="1072"/>
        <v>2</v>
      </c>
      <c r="M3718" s="5">
        <f t="shared" si="1073"/>
        <v>2025</v>
      </c>
      <c r="N3718" s="135">
        <v>405</v>
      </c>
      <c r="O3718" s="99"/>
      <c r="P3718" s="12">
        <f t="shared" si="1065"/>
        <v>405</v>
      </c>
      <c r="Q3718" s="7">
        <f t="shared" si="1069"/>
        <v>6109207.3500000006</v>
      </c>
      <c r="R3718" s="44" t="str">
        <f>VLOOKUP(F3718,'Set up'!$A$2:$E$64,5,FALSE)</f>
        <v>Trsf</v>
      </c>
    </row>
    <row r="3719" spans="1:19" ht="16.25" customHeight="1" x14ac:dyDescent="0.35">
      <c r="A3719" s="140">
        <v>45713</v>
      </c>
      <c r="B3719" s="5">
        <f t="shared" si="1070"/>
        <v>2</v>
      </c>
      <c r="C3719" s="5">
        <f t="shared" si="1071"/>
        <v>2025</v>
      </c>
      <c r="D3719" s="105" t="s">
        <v>3469</v>
      </c>
      <c r="E3719" s="5" t="str">
        <f>VLOOKUP(F3719,'Set up'!$A$2:$C$64,2,FALSE)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up'!$A$2:$C$64,3,FALSE)</f>
        <v>Cash</v>
      </c>
      <c r="J3719" s="5">
        <f>VLOOKUP(F3719,'Set up'!$A$2:$D$64,4,FALSE)</f>
        <v>0</v>
      </c>
      <c r="K3719" s="4">
        <f t="shared" si="1066"/>
        <v>45713</v>
      </c>
      <c r="L3719" s="5">
        <f t="shared" si="1072"/>
        <v>2</v>
      </c>
      <c r="M3719" s="5">
        <f t="shared" si="1073"/>
        <v>2025</v>
      </c>
      <c r="N3719" s="135">
        <v>1732.5</v>
      </c>
      <c r="O3719" s="6">
        <f>-N3719</f>
        <v>-1732.5</v>
      </c>
      <c r="P3719" s="12">
        <f t="shared" si="1065"/>
        <v>0</v>
      </c>
      <c r="Q3719" s="7">
        <f t="shared" si="1069"/>
        <v>6110939.8500000006</v>
      </c>
      <c r="R3719" s="44" t="str">
        <f>VLOOKUP(F3719,'Set up'!$A$2:$E$64,5,FALSE)</f>
        <v>Cash</v>
      </c>
      <c r="S3719" s="1" t="s">
        <v>3502</v>
      </c>
    </row>
    <row r="3720" spans="1:19" ht="16.25" customHeight="1" x14ac:dyDescent="0.35">
      <c r="A3720" s="140">
        <v>45713</v>
      </c>
      <c r="B3720" s="5">
        <f t="shared" si="1070"/>
        <v>2</v>
      </c>
      <c r="C3720" s="5">
        <f t="shared" si="1071"/>
        <v>2025</v>
      </c>
      <c r="D3720" s="105" t="s">
        <v>3469</v>
      </c>
      <c r="E3720" s="5" t="str">
        <f>VLOOKUP(F3720,'Set up'!$A$2:$C$64,2,FALSE)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up'!$A$2:$C$64,3,FALSE)</f>
        <v>Cash</v>
      </c>
      <c r="J3720" s="5">
        <f>VLOOKUP(F3720,'Set up'!$A$2:$D$64,4,FALSE)</f>
        <v>0</v>
      </c>
      <c r="K3720" s="4">
        <f t="shared" si="1066"/>
        <v>45713</v>
      </c>
      <c r="L3720" s="5">
        <f t="shared" si="1072"/>
        <v>2</v>
      </c>
      <c r="M3720" s="5">
        <f t="shared" si="1073"/>
        <v>2025</v>
      </c>
      <c r="N3720" s="135">
        <v>432</v>
      </c>
      <c r="O3720" s="141">
        <f>-431.5</f>
        <v>-431.5</v>
      </c>
      <c r="P3720" s="12">
        <f t="shared" si="1065"/>
        <v>0.5</v>
      </c>
      <c r="Q3720" s="7">
        <f t="shared" si="1069"/>
        <v>6111371.8500000006</v>
      </c>
      <c r="R3720" s="44" t="str">
        <f>VLOOKUP(F3720,'Set up'!$A$2:$E$64,5,FALSE)</f>
        <v>Cash</v>
      </c>
      <c r="S3720" s="1" t="s">
        <v>3502</v>
      </c>
    </row>
    <row r="3721" spans="1:19" ht="16.25" customHeight="1" x14ac:dyDescent="0.35">
      <c r="A3721" s="140">
        <v>45717</v>
      </c>
      <c r="B3721" s="5">
        <v>3</v>
      </c>
      <c r="C3721" s="5">
        <v>2025</v>
      </c>
      <c r="D3721" s="105" t="s">
        <v>3504</v>
      </c>
      <c r="E3721" s="5" t="str">
        <f>VLOOKUP(F3721,'Set up'!$A$2:$C$64,2,FALSE)</f>
        <v>C00000050</v>
      </c>
      <c r="F3721" s="99" t="s">
        <v>2656</v>
      </c>
      <c r="G3721" s="99" t="s">
        <v>3122</v>
      </c>
      <c r="H3721" s="137">
        <v>1</v>
      </c>
      <c r="I3721" s="5" t="str">
        <f>VLOOKUP(F3721,'Set up'!$A$2:$C$64,3,FALSE)</f>
        <v>Cash</v>
      </c>
      <c r="J3721" s="5">
        <f>VLOOKUP(F3721,'Set up'!$A$2:$D$64,4,FALSE)</f>
        <v>0</v>
      </c>
      <c r="K3721" s="4">
        <f t="shared" si="1066"/>
        <v>45717</v>
      </c>
      <c r="L3721" s="5">
        <f t="shared" si="1072"/>
        <v>3</v>
      </c>
      <c r="M3721" s="5">
        <f t="shared" si="1073"/>
        <v>2025</v>
      </c>
      <c r="N3721" s="135">
        <v>1755</v>
      </c>
      <c r="O3721" s="6">
        <f t="shared" ref="O3721:O3723" si="1074">-N3721</f>
        <v>-1755</v>
      </c>
      <c r="P3721" s="12">
        <f t="shared" si="1065"/>
        <v>0</v>
      </c>
      <c r="Q3721" s="7">
        <v>6113126.8500000006</v>
      </c>
      <c r="R3721" s="44" t="str">
        <f>VLOOKUP(F3721,'Set up'!$A$2:$E$64,5,FALSE)</f>
        <v>Cash</v>
      </c>
      <c r="S3721" s="1" t="s">
        <v>3599</v>
      </c>
    </row>
    <row r="3722" spans="1:19" ht="16.25" customHeight="1" x14ac:dyDescent="0.35">
      <c r="A3722" s="140">
        <v>45717</v>
      </c>
      <c r="B3722" s="5">
        <v>3</v>
      </c>
      <c r="C3722" s="5">
        <v>2025</v>
      </c>
      <c r="D3722" s="105" t="s">
        <v>3504</v>
      </c>
      <c r="E3722" s="5" t="str">
        <f>VLOOKUP(F3722,'Set up'!$A$2:$C$64,2,FALSE)</f>
        <v>C00000050</v>
      </c>
      <c r="F3722" s="99" t="s">
        <v>2656</v>
      </c>
      <c r="G3722" s="99" t="s">
        <v>2129</v>
      </c>
      <c r="H3722" s="137">
        <v>3</v>
      </c>
      <c r="I3722" s="5" t="str">
        <f>VLOOKUP(F3722,'Set up'!$A$2:$C$64,3,FALSE)</f>
        <v>Cash</v>
      </c>
      <c r="J3722" s="5">
        <f>VLOOKUP(F3722,'Set up'!$A$2:$D$64,4,FALSE)</f>
        <v>0</v>
      </c>
      <c r="K3722" s="4">
        <f t="shared" si="1066"/>
        <v>45717</v>
      </c>
      <c r="L3722" s="5">
        <f t="shared" si="1072"/>
        <v>3</v>
      </c>
      <c r="M3722" s="5">
        <f t="shared" si="1073"/>
        <v>2025</v>
      </c>
      <c r="N3722" s="135">
        <v>832.5</v>
      </c>
      <c r="O3722" s="6">
        <f t="shared" si="1074"/>
        <v>-832.5</v>
      </c>
      <c r="P3722" s="12">
        <f t="shared" si="1065"/>
        <v>0</v>
      </c>
      <c r="Q3722" s="7">
        <v>6113959.3500000006</v>
      </c>
      <c r="R3722" s="44" t="str">
        <f>VLOOKUP(F3722,'Set up'!$A$2:$E$64,5,FALSE)</f>
        <v>Cash</v>
      </c>
      <c r="S3722" s="1" t="s">
        <v>3599</v>
      </c>
    </row>
    <row r="3723" spans="1:19" ht="16.25" customHeight="1" x14ac:dyDescent="0.35">
      <c r="A3723" s="140">
        <v>45717</v>
      </c>
      <c r="B3723" s="5">
        <v>3</v>
      </c>
      <c r="C3723" s="5">
        <v>2025</v>
      </c>
      <c r="D3723" s="105" t="s">
        <v>3504</v>
      </c>
      <c r="E3723" s="5" t="str">
        <f>VLOOKUP(F3723,'Set up'!$A$2:$C$64,2,FALSE)</f>
        <v>C00000050</v>
      </c>
      <c r="F3723" s="99" t="s">
        <v>2656</v>
      </c>
      <c r="G3723" s="99" t="s">
        <v>2519</v>
      </c>
      <c r="H3723" s="137">
        <v>12</v>
      </c>
      <c r="I3723" s="5" t="str">
        <f>VLOOKUP(F3723,'Set up'!$A$2:$C$64,3,FALSE)</f>
        <v>Cash</v>
      </c>
      <c r="J3723" s="5">
        <f>VLOOKUP(F3723,'Set up'!$A$2:$D$64,4,FALSE)</f>
        <v>0</v>
      </c>
      <c r="K3723" s="4">
        <f t="shared" si="1066"/>
        <v>45717</v>
      </c>
      <c r="L3723" s="5">
        <f t="shared" si="1072"/>
        <v>3</v>
      </c>
      <c r="M3723" s="5">
        <f t="shared" si="1073"/>
        <v>2025</v>
      </c>
      <c r="N3723" s="135">
        <v>540</v>
      </c>
      <c r="O3723" s="6">
        <f t="shared" si="1074"/>
        <v>-540</v>
      </c>
      <c r="P3723" s="12">
        <f t="shared" si="1065"/>
        <v>0</v>
      </c>
      <c r="Q3723" s="7">
        <v>6114499.3500000006</v>
      </c>
      <c r="R3723" s="44" t="str">
        <f>VLOOKUP(F3723,'Set up'!$A$2:$E$64,5,FALSE)</f>
        <v>Cash</v>
      </c>
      <c r="S3723" s="1" t="s">
        <v>3599</v>
      </c>
    </row>
    <row r="3724" spans="1:19" ht="16.25" customHeight="1" x14ac:dyDescent="0.35">
      <c r="A3724" s="140">
        <v>45720</v>
      </c>
      <c r="B3724" s="5">
        <v>3</v>
      </c>
      <c r="C3724" s="5">
        <v>2025</v>
      </c>
      <c r="D3724" s="105" t="s">
        <v>3505</v>
      </c>
      <c r="E3724" s="5" t="str">
        <f>VLOOKUP(F3724,'Set up'!$A$2:$C$64,2,FALSE)</f>
        <v>C00000013a</v>
      </c>
      <c r="F3724" s="99" t="s">
        <v>1453</v>
      </c>
      <c r="G3724" s="99" t="s">
        <v>3507</v>
      </c>
      <c r="H3724" s="137">
        <v>3</v>
      </c>
      <c r="I3724" s="5" t="str">
        <f>VLOOKUP(F3724,'Set up'!$A$2:$C$64,3,FALSE)</f>
        <v>Cash</v>
      </c>
      <c r="J3724" s="5">
        <f>VLOOKUP(F3724,'Set up'!$A$2:$D$64,4,FALSE)</f>
        <v>0</v>
      </c>
      <c r="K3724" s="4">
        <f t="shared" si="1066"/>
        <v>45720</v>
      </c>
      <c r="L3724" s="5">
        <f t="shared" si="1072"/>
        <v>3</v>
      </c>
      <c r="M3724" s="5">
        <f t="shared" si="1073"/>
        <v>2025</v>
      </c>
      <c r="N3724" s="135">
        <v>5197.5</v>
      </c>
      <c r="O3724" s="6">
        <f t="shared" ref="O3724:O3738" si="1075">-N3724</f>
        <v>-5197.5</v>
      </c>
      <c r="P3724" s="6">
        <f t="shared" ref="P3724:P3807" si="1076">SUM(N3724+O3724)</f>
        <v>0</v>
      </c>
      <c r="Q3724" s="7">
        <v>6119696.8500000006</v>
      </c>
      <c r="R3724" s="44" t="str">
        <f>VLOOKUP(F3724,'Set up'!$A$2:$E$64,5,FALSE)</f>
        <v>Chq</v>
      </c>
      <c r="S3724" s="1" t="s">
        <v>3595</v>
      </c>
    </row>
    <row r="3725" spans="1:19" ht="16.25" customHeight="1" x14ac:dyDescent="0.35">
      <c r="A3725" s="140">
        <v>45720</v>
      </c>
      <c r="B3725" s="5">
        <v>3</v>
      </c>
      <c r="C3725" s="5">
        <v>2025</v>
      </c>
      <c r="D3725" s="105" t="s">
        <v>3505</v>
      </c>
      <c r="E3725" s="5" t="str">
        <f>VLOOKUP(F3725,'Set up'!$A$2:$C$64,2,FALSE)</f>
        <v>C00000013a</v>
      </c>
      <c r="F3725" s="99" t="s">
        <v>1453</v>
      </c>
      <c r="G3725" s="99" t="s">
        <v>1443</v>
      </c>
      <c r="H3725" s="137">
        <v>3</v>
      </c>
      <c r="I3725" s="5" t="str">
        <f>VLOOKUP(F3725,'Set up'!$A$2:$C$64,3,FALSE)</f>
        <v>Cash</v>
      </c>
      <c r="J3725" s="5">
        <f>VLOOKUP(F3725,'Set up'!$A$2:$D$64,4,FALSE)</f>
        <v>0</v>
      </c>
      <c r="K3725" s="4">
        <f t="shared" si="1066"/>
        <v>45720</v>
      </c>
      <c r="L3725" s="5">
        <f t="shared" si="1072"/>
        <v>3</v>
      </c>
      <c r="M3725" s="5">
        <f t="shared" si="1073"/>
        <v>2025</v>
      </c>
      <c r="N3725" s="135">
        <v>1215</v>
      </c>
      <c r="O3725" s="6">
        <f t="shared" si="1075"/>
        <v>-1215</v>
      </c>
      <c r="P3725" s="6">
        <f t="shared" si="1076"/>
        <v>0</v>
      </c>
      <c r="Q3725" s="7">
        <v>6120911.8500000006</v>
      </c>
      <c r="R3725" s="44" t="str">
        <f>VLOOKUP(F3725,'Set up'!$A$2:$E$64,5,FALSE)</f>
        <v>Chq</v>
      </c>
      <c r="S3725" s="1" t="s">
        <v>3595</v>
      </c>
    </row>
    <row r="3726" spans="1:19" ht="16.25" customHeight="1" x14ac:dyDescent="0.35">
      <c r="A3726" s="140">
        <v>45720</v>
      </c>
      <c r="B3726" s="5">
        <v>3</v>
      </c>
      <c r="C3726" s="5">
        <v>2025</v>
      </c>
      <c r="D3726" s="105" t="s">
        <v>3505</v>
      </c>
      <c r="E3726" s="5" t="str">
        <f>VLOOKUP(F3726,'Set up'!$A$2:$C$64,2,FALSE)</f>
        <v>C00000013a</v>
      </c>
      <c r="F3726" s="99" t="s">
        <v>1453</v>
      </c>
      <c r="G3726" s="99" t="s">
        <v>1444</v>
      </c>
      <c r="H3726" s="137">
        <v>5</v>
      </c>
      <c r="I3726" s="5" t="str">
        <f>VLOOKUP(F3726,'Set up'!$A$2:$C$64,3,FALSE)</f>
        <v>Cash</v>
      </c>
      <c r="J3726" s="5">
        <f>VLOOKUP(F3726,'Set up'!$A$2:$D$64,4,FALSE)</f>
        <v>0</v>
      </c>
      <c r="K3726" s="4">
        <f t="shared" si="1066"/>
        <v>45720</v>
      </c>
      <c r="L3726" s="5">
        <f t="shared" si="1072"/>
        <v>3</v>
      </c>
      <c r="M3726" s="5">
        <f t="shared" si="1073"/>
        <v>2025</v>
      </c>
      <c r="N3726" s="135">
        <v>2025</v>
      </c>
      <c r="O3726" s="6">
        <f t="shared" si="1075"/>
        <v>-2025</v>
      </c>
      <c r="P3726" s="6">
        <f t="shared" si="1076"/>
        <v>0</v>
      </c>
      <c r="Q3726" s="7">
        <v>6122936.8500000006</v>
      </c>
      <c r="R3726" s="44" t="str">
        <f>VLOOKUP(F3726,'Set up'!$A$2:$E$64,5,FALSE)</f>
        <v>Chq</v>
      </c>
      <c r="S3726" s="1" t="s">
        <v>3595</v>
      </c>
    </row>
    <row r="3727" spans="1:19" ht="16.25" customHeight="1" x14ac:dyDescent="0.35">
      <c r="A3727" s="140">
        <v>45720</v>
      </c>
      <c r="B3727" s="5">
        <v>3</v>
      </c>
      <c r="C3727" s="5">
        <v>2025</v>
      </c>
      <c r="D3727" s="105" t="s">
        <v>3505</v>
      </c>
      <c r="E3727" s="5" t="str">
        <f>VLOOKUP(F3727,'Set up'!$A$2:$C$64,2,FALSE)</f>
        <v>C00000013a</v>
      </c>
      <c r="F3727" s="99" t="s">
        <v>1453</v>
      </c>
      <c r="G3727" s="99" t="s">
        <v>3508</v>
      </c>
      <c r="H3727" s="137">
        <v>8</v>
      </c>
      <c r="I3727" s="5" t="str">
        <f>VLOOKUP(F3727,'Set up'!$A$2:$C$64,3,FALSE)</f>
        <v>Cash</v>
      </c>
      <c r="J3727" s="5">
        <f>VLOOKUP(F3727,'Set up'!$A$2:$D$64,4,FALSE)</f>
        <v>0</v>
      </c>
      <c r="K3727" s="4">
        <f t="shared" si="1066"/>
        <v>45720</v>
      </c>
      <c r="L3727" s="5">
        <f t="shared" si="1072"/>
        <v>3</v>
      </c>
      <c r="M3727" s="5">
        <f t="shared" si="1073"/>
        <v>2025</v>
      </c>
      <c r="N3727" s="135">
        <v>2270.4</v>
      </c>
      <c r="O3727" s="6">
        <f t="shared" si="1075"/>
        <v>-2270.4</v>
      </c>
      <c r="P3727" s="6">
        <f t="shared" si="1076"/>
        <v>0</v>
      </c>
      <c r="Q3727" s="7">
        <v>6125207.2500000009</v>
      </c>
      <c r="R3727" s="44" t="str">
        <f>VLOOKUP(F3727,'Set up'!$A$2:$E$64,5,FALSE)</f>
        <v>Chq</v>
      </c>
      <c r="S3727" s="1" t="s">
        <v>3595</v>
      </c>
    </row>
    <row r="3728" spans="1:19" ht="16.25" customHeight="1" x14ac:dyDescent="0.35">
      <c r="A3728" s="140">
        <v>45720</v>
      </c>
      <c r="B3728" s="5">
        <v>3</v>
      </c>
      <c r="C3728" s="5">
        <v>2025</v>
      </c>
      <c r="D3728" s="105" t="s">
        <v>3505</v>
      </c>
      <c r="E3728" s="5" t="str">
        <f>VLOOKUP(F3728,'Set up'!$A$2:$C$64,2,FALSE)</f>
        <v>C00000013a</v>
      </c>
      <c r="F3728" s="99" t="s">
        <v>1453</v>
      </c>
      <c r="G3728" s="99" t="s">
        <v>1447</v>
      </c>
      <c r="H3728" s="137">
        <v>2</v>
      </c>
      <c r="I3728" s="5" t="str">
        <f>VLOOKUP(F3728,'Set up'!$A$2:$C$64,3,FALSE)</f>
        <v>Cash</v>
      </c>
      <c r="J3728" s="5">
        <f>VLOOKUP(F3728,'Set up'!$A$2:$D$64,4,FALSE)</f>
        <v>0</v>
      </c>
      <c r="K3728" s="4">
        <f t="shared" si="1066"/>
        <v>45720</v>
      </c>
      <c r="L3728" s="5">
        <f t="shared" si="1072"/>
        <v>3</v>
      </c>
      <c r="M3728" s="5">
        <f t="shared" si="1073"/>
        <v>2025</v>
      </c>
      <c r="N3728" s="135">
        <v>1750</v>
      </c>
      <c r="O3728" s="6">
        <f t="shared" si="1075"/>
        <v>-1750</v>
      </c>
      <c r="P3728" s="6">
        <f t="shared" si="1076"/>
        <v>0</v>
      </c>
      <c r="Q3728" s="7">
        <v>6126957.2500000009</v>
      </c>
      <c r="R3728" s="44" t="str">
        <f>VLOOKUP(F3728,'Set up'!$A$2:$E$64,5,FALSE)</f>
        <v>Chq</v>
      </c>
      <c r="S3728" s="1" t="s">
        <v>3595</v>
      </c>
    </row>
    <row r="3729" spans="1:19" ht="16.25" customHeight="1" x14ac:dyDescent="0.35">
      <c r="A3729" s="140">
        <v>45720</v>
      </c>
      <c r="B3729" s="5">
        <v>3</v>
      </c>
      <c r="C3729" s="5">
        <v>2025</v>
      </c>
      <c r="D3729" s="105" t="s">
        <v>3505</v>
      </c>
      <c r="E3729" s="5" t="str">
        <f>VLOOKUP(F3729,'Set up'!$A$2:$C$64,2,FALSE)</f>
        <v>C00000013a</v>
      </c>
      <c r="F3729" s="99" t="s">
        <v>1453</v>
      </c>
      <c r="G3729" s="99" t="s">
        <v>3509</v>
      </c>
      <c r="H3729" s="137">
        <v>1</v>
      </c>
      <c r="I3729" s="5" t="str">
        <f>VLOOKUP(F3729,'Set up'!$A$2:$C$64,3,FALSE)</f>
        <v>Cash</v>
      </c>
      <c r="J3729" s="5">
        <f>VLOOKUP(F3729,'Set up'!$A$2:$D$64,4,FALSE)</f>
        <v>0</v>
      </c>
      <c r="K3729" s="4">
        <f t="shared" si="1066"/>
        <v>45720</v>
      </c>
      <c r="L3729" s="5">
        <f t="shared" si="1072"/>
        <v>3</v>
      </c>
      <c r="M3729" s="5">
        <f t="shared" si="1073"/>
        <v>2025</v>
      </c>
      <c r="N3729" s="135">
        <v>55.2</v>
      </c>
      <c r="O3729" s="6">
        <f t="shared" si="1075"/>
        <v>-55.2</v>
      </c>
      <c r="P3729" s="6">
        <f t="shared" si="1076"/>
        <v>0</v>
      </c>
      <c r="Q3729" s="7">
        <v>6127012.4500000011</v>
      </c>
      <c r="R3729" s="44" t="str">
        <f>VLOOKUP(F3729,'Set up'!$A$2:$E$64,5,FALSE)</f>
        <v>Chq</v>
      </c>
      <c r="S3729" s="1" t="s">
        <v>3595</v>
      </c>
    </row>
    <row r="3730" spans="1:19" ht="16.25" customHeight="1" x14ac:dyDescent="0.35">
      <c r="A3730" s="140">
        <v>45720</v>
      </c>
      <c r="B3730" s="5">
        <v>3</v>
      </c>
      <c r="C3730" s="5">
        <v>2025</v>
      </c>
      <c r="D3730" s="105" t="s">
        <v>3505</v>
      </c>
      <c r="E3730" s="5" t="str">
        <f>VLOOKUP(F3730,'Set up'!$A$2:$C$64,2,FALSE)</f>
        <v>C00000013a</v>
      </c>
      <c r="F3730" s="99" t="s">
        <v>1453</v>
      </c>
      <c r="G3730" s="99" t="s">
        <v>1452</v>
      </c>
      <c r="H3730" s="137">
        <v>1</v>
      </c>
      <c r="I3730" s="5" t="str">
        <f>VLOOKUP(F3730,'Set up'!$A$2:$C$64,3,FALSE)</f>
        <v>Cash</v>
      </c>
      <c r="J3730" s="5">
        <f>VLOOKUP(F3730,'Set up'!$A$2:$D$64,4,FALSE)</f>
        <v>0</v>
      </c>
      <c r="K3730" s="4">
        <f t="shared" si="1066"/>
        <v>45720</v>
      </c>
      <c r="L3730" s="5">
        <f t="shared" si="1072"/>
        <v>3</v>
      </c>
      <c r="M3730" s="5">
        <f t="shared" si="1073"/>
        <v>2025</v>
      </c>
      <c r="N3730" s="135">
        <v>1108.4000000000001</v>
      </c>
      <c r="O3730" s="6">
        <f t="shared" si="1075"/>
        <v>-1108.4000000000001</v>
      </c>
      <c r="P3730" s="6">
        <f t="shared" si="1076"/>
        <v>0</v>
      </c>
      <c r="Q3730" s="7">
        <v>6128120.8500000015</v>
      </c>
      <c r="R3730" s="44" t="str">
        <f>VLOOKUP(F3730,'Set up'!$A$2:$E$64,5,FALSE)</f>
        <v>Chq</v>
      </c>
      <c r="S3730" s="1" t="s">
        <v>3595</v>
      </c>
    </row>
    <row r="3731" spans="1:19" ht="16.25" customHeight="1" x14ac:dyDescent="0.35">
      <c r="A3731" s="140">
        <v>45720</v>
      </c>
      <c r="B3731" s="5">
        <v>3</v>
      </c>
      <c r="C3731" s="5">
        <v>2025</v>
      </c>
      <c r="D3731" s="105" t="s">
        <v>3505</v>
      </c>
      <c r="E3731" s="5" t="str">
        <f>VLOOKUP(F3731,'Set up'!$A$2:$C$64,2,FALSE)</f>
        <v>C00000013a</v>
      </c>
      <c r="F3731" s="99" t="s">
        <v>1453</v>
      </c>
      <c r="G3731" s="99" t="s">
        <v>3510</v>
      </c>
      <c r="H3731" s="137">
        <v>1</v>
      </c>
      <c r="I3731" s="5" t="str">
        <f>VLOOKUP(F3731,'Set up'!$A$2:$C$64,3,FALSE)</f>
        <v>Cash</v>
      </c>
      <c r="J3731" s="5">
        <f>VLOOKUP(F3731,'Set up'!$A$2:$D$64,4,FALSE)</f>
        <v>0</v>
      </c>
      <c r="K3731" s="4">
        <f t="shared" si="1066"/>
        <v>45720</v>
      </c>
      <c r="L3731" s="5">
        <f t="shared" si="1072"/>
        <v>3</v>
      </c>
      <c r="M3731" s="5">
        <f t="shared" si="1073"/>
        <v>2025</v>
      </c>
      <c r="N3731" s="135">
        <v>260</v>
      </c>
      <c r="O3731" s="6">
        <f t="shared" si="1075"/>
        <v>-260</v>
      </c>
      <c r="P3731" s="6">
        <f t="shared" si="1076"/>
        <v>0</v>
      </c>
      <c r="Q3731" s="7">
        <v>6128380.8500000015</v>
      </c>
      <c r="R3731" s="44" t="str">
        <f>VLOOKUP(F3731,'Set up'!$A$2:$E$64,5,FALSE)</f>
        <v>Chq</v>
      </c>
      <c r="S3731" s="1" t="s">
        <v>3595</v>
      </c>
    </row>
    <row r="3732" spans="1:19" ht="16.25" customHeight="1" x14ac:dyDescent="0.35">
      <c r="A3732" s="140">
        <v>45720</v>
      </c>
      <c r="B3732" s="5">
        <v>3</v>
      </c>
      <c r="C3732" s="5">
        <v>2025</v>
      </c>
      <c r="D3732" s="105" t="s">
        <v>3505</v>
      </c>
      <c r="E3732" s="5" t="str">
        <f>VLOOKUP(F3732,'Set up'!$A$2:$C$64,2,FALSE)</f>
        <v>C00000013a</v>
      </c>
      <c r="F3732" s="99" t="s">
        <v>1453</v>
      </c>
      <c r="G3732" s="99" t="s">
        <v>3511</v>
      </c>
      <c r="H3732" s="137">
        <v>3</v>
      </c>
      <c r="I3732" s="5" t="str">
        <f>VLOOKUP(F3732,'Set up'!$A$2:$C$64,3,FALSE)</f>
        <v>Cash</v>
      </c>
      <c r="J3732" s="5">
        <f>VLOOKUP(F3732,'Set up'!$A$2:$D$64,4,FALSE)</f>
        <v>0</v>
      </c>
      <c r="K3732" s="4">
        <f t="shared" si="1066"/>
        <v>45720</v>
      </c>
      <c r="L3732" s="5">
        <f t="shared" si="1072"/>
        <v>3</v>
      </c>
      <c r="M3732" s="5">
        <f t="shared" si="1073"/>
        <v>2025</v>
      </c>
      <c r="N3732" s="135">
        <v>180</v>
      </c>
      <c r="O3732" s="6">
        <f t="shared" si="1075"/>
        <v>-180</v>
      </c>
      <c r="P3732" s="6">
        <f t="shared" si="1076"/>
        <v>0</v>
      </c>
      <c r="Q3732" s="7">
        <v>6128560.8500000015</v>
      </c>
      <c r="R3732" s="44" t="str">
        <f>VLOOKUP(F3732,'Set up'!$A$2:$E$64,5,FALSE)</f>
        <v>Chq</v>
      </c>
      <c r="S3732" s="1" t="s">
        <v>3595</v>
      </c>
    </row>
    <row r="3733" spans="1:19" ht="16.25" customHeight="1" x14ac:dyDescent="0.35">
      <c r="A3733" s="140">
        <v>45720</v>
      </c>
      <c r="B3733" s="5">
        <v>3</v>
      </c>
      <c r="C3733" s="5">
        <v>2025</v>
      </c>
      <c r="D3733" s="105" t="s">
        <v>3505</v>
      </c>
      <c r="E3733" s="5" t="str">
        <f>VLOOKUP(F3733,'Set up'!$A$2:$C$64,2,FALSE)</f>
        <v>C00000013a</v>
      </c>
      <c r="F3733" s="99" t="s">
        <v>1453</v>
      </c>
      <c r="G3733" s="99" t="s">
        <v>3512</v>
      </c>
      <c r="H3733" s="137">
        <v>3</v>
      </c>
      <c r="I3733" s="5" t="str">
        <f>VLOOKUP(F3733,'Set up'!$A$2:$C$64,3,FALSE)</f>
        <v>Cash</v>
      </c>
      <c r="J3733" s="5">
        <f>VLOOKUP(F3733,'Set up'!$A$2:$D$64,4,FALSE)</f>
        <v>0</v>
      </c>
      <c r="K3733" s="4">
        <f t="shared" si="1066"/>
        <v>45720</v>
      </c>
      <c r="L3733" s="5">
        <f t="shared" si="1072"/>
        <v>3</v>
      </c>
      <c r="M3733" s="5">
        <f t="shared" si="1073"/>
        <v>2025</v>
      </c>
      <c r="N3733" s="135">
        <v>1290</v>
      </c>
      <c r="O3733" s="6">
        <f t="shared" si="1075"/>
        <v>-1290</v>
      </c>
      <c r="P3733" s="6">
        <f t="shared" si="1076"/>
        <v>0</v>
      </c>
      <c r="Q3733" s="7">
        <v>6129850.8500000015</v>
      </c>
      <c r="R3733" s="44" t="str">
        <f>VLOOKUP(F3733,'Set up'!$A$2:$E$64,5,FALSE)</f>
        <v>Chq</v>
      </c>
      <c r="S3733" s="1" t="s">
        <v>3595</v>
      </c>
    </row>
    <row r="3734" spans="1:19" ht="16.25" customHeight="1" x14ac:dyDescent="0.35">
      <c r="A3734" s="140">
        <v>45720</v>
      </c>
      <c r="B3734" s="5">
        <v>3</v>
      </c>
      <c r="C3734" s="5">
        <v>2025</v>
      </c>
      <c r="D3734" s="105" t="s">
        <v>3505</v>
      </c>
      <c r="E3734" s="5" t="str">
        <f>VLOOKUP(F3734,'Set up'!$A$2:$C$64,2,FALSE)</f>
        <v>C00000013a</v>
      </c>
      <c r="F3734" s="99" t="s">
        <v>1453</v>
      </c>
      <c r="G3734" s="99" t="s">
        <v>3513</v>
      </c>
      <c r="H3734" s="137">
        <v>1</v>
      </c>
      <c r="I3734" s="5" t="str">
        <f>VLOOKUP(F3734,'Set up'!$A$2:$C$64,3,FALSE)</f>
        <v>Cash</v>
      </c>
      <c r="J3734" s="5">
        <f>VLOOKUP(F3734,'Set up'!$A$2:$D$64,4,FALSE)</f>
        <v>0</v>
      </c>
      <c r="K3734" s="4">
        <f t="shared" si="1066"/>
        <v>45720</v>
      </c>
      <c r="L3734" s="5">
        <f t="shared" si="1072"/>
        <v>3</v>
      </c>
      <c r="M3734" s="5">
        <f t="shared" si="1073"/>
        <v>2025</v>
      </c>
      <c r="N3734" s="135">
        <v>420</v>
      </c>
      <c r="O3734" s="6">
        <f t="shared" si="1075"/>
        <v>-420</v>
      </c>
      <c r="P3734" s="6">
        <f t="shared" si="1076"/>
        <v>0</v>
      </c>
      <c r="Q3734" s="7">
        <v>6130270.8500000015</v>
      </c>
      <c r="R3734" s="44" t="str">
        <f>VLOOKUP(F3734,'Set up'!$A$2:$E$64,5,FALSE)</f>
        <v>Chq</v>
      </c>
      <c r="S3734" s="1" t="s">
        <v>3595</v>
      </c>
    </row>
    <row r="3735" spans="1:19" ht="16.25" customHeight="1" x14ac:dyDescent="0.35">
      <c r="A3735" s="140">
        <v>45720</v>
      </c>
      <c r="B3735" s="5">
        <v>3</v>
      </c>
      <c r="C3735" s="5">
        <v>2025</v>
      </c>
      <c r="D3735" s="105" t="s">
        <v>3505</v>
      </c>
      <c r="E3735" s="5" t="str">
        <f>VLOOKUP(F3735,'Set up'!$A$2:$C$64,2,FALSE)</f>
        <v>C00000013a</v>
      </c>
      <c r="F3735" s="99" t="s">
        <v>1453</v>
      </c>
      <c r="G3735" s="99" t="s">
        <v>2024</v>
      </c>
      <c r="H3735" s="137">
        <v>3</v>
      </c>
      <c r="I3735" s="5" t="str">
        <f>VLOOKUP(F3735,'Set up'!$A$2:$C$64,3,FALSE)</f>
        <v>Cash</v>
      </c>
      <c r="J3735" s="5">
        <f>VLOOKUP(F3735,'Set up'!$A$2:$D$64,4,FALSE)</f>
        <v>0</v>
      </c>
      <c r="K3735" s="4">
        <f t="shared" si="1066"/>
        <v>45720</v>
      </c>
      <c r="L3735" s="5">
        <f t="shared" si="1072"/>
        <v>3</v>
      </c>
      <c r="M3735" s="5">
        <f t="shared" si="1073"/>
        <v>2025</v>
      </c>
      <c r="N3735" s="135">
        <v>345</v>
      </c>
      <c r="O3735" s="6">
        <f t="shared" si="1075"/>
        <v>-345</v>
      </c>
      <c r="P3735" s="6">
        <f t="shared" si="1076"/>
        <v>0</v>
      </c>
      <c r="Q3735" s="7">
        <v>6130615.8500000015</v>
      </c>
      <c r="R3735" s="44" t="str">
        <f>VLOOKUP(F3735,'Set up'!$A$2:$E$64,5,FALSE)</f>
        <v>Chq</v>
      </c>
      <c r="S3735" s="1" t="s">
        <v>3595</v>
      </c>
    </row>
    <row r="3736" spans="1:19" ht="16.25" customHeight="1" x14ac:dyDescent="0.35">
      <c r="A3736" s="140">
        <v>45720</v>
      </c>
      <c r="B3736" s="5">
        <v>3</v>
      </c>
      <c r="C3736" s="5">
        <v>2025</v>
      </c>
      <c r="D3736" s="105" t="s">
        <v>3505</v>
      </c>
      <c r="E3736" s="5" t="str">
        <f>VLOOKUP(F3736,'Set up'!$A$2:$C$64,2,FALSE)</f>
        <v>C00000013a</v>
      </c>
      <c r="F3736" s="99" t="s">
        <v>1453</v>
      </c>
      <c r="G3736" s="99" t="s">
        <v>3514</v>
      </c>
      <c r="H3736" s="137">
        <v>2</v>
      </c>
      <c r="I3736" s="5" t="str">
        <f>VLOOKUP(F3736,'Set up'!$A$2:$C$64,3,FALSE)</f>
        <v>Cash</v>
      </c>
      <c r="J3736" s="5">
        <f>VLOOKUP(F3736,'Set up'!$A$2:$D$64,4,FALSE)</f>
        <v>0</v>
      </c>
      <c r="K3736" s="4">
        <f t="shared" si="1066"/>
        <v>45720</v>
      </c>
      <c r="L3736" s="5">
        <f t="shared" si="1072"/>
        <v>3</v>
      </c>
      <c r="M3736" s="5">
        <f t="shared" si="1073"/>
        <v>2025</v>
      </c>
      <c r="N3736" s="135">
        <v>70</v>
      </c>
      <c r="O3736" s="6">
        <f t="shared" si="1075"/>
        <v>-70</v>
      </c>
      <c r="P3736" s="6">
        <f t="shared" si="1076"/>
        <v>0</v>
      </c>
      <c r="Q3736" s="7">
        <v>6130685.8500000015</v>
      </c>
      <c r="R3736" s="44" t="str">
        <f>VLOOKUP(F3736,'Set up'!$A$2:$E$64,5,FALSE)</f>
        <v>Chq</v>
      </c>
      <c r="S3736" s="1" t="s">
        <v>3595</v>
      </c>
    </row>
    <row r="3737" spans="1:19" ht="16.25" customHeight="1" x14ac:dyDescent="0.35">
      <c r="A3737" s="140">
        <v>45720</v>
      </c>
      <c r="B3737" s="5">
        <v>3</v>
      </c>
      <c r="C3737" s="5">
        <v>2025</v>
      </c>
      <c r="D3737" s="105" t="s">
        <v>3505</v>
      </c>
      <c r="E3737" s="5" t="str">
        <f>VLOOKUP(F3737,'Set up'!$A$2:$C$64,2,FALSE)</f>
        <v>C00000013a</v>
      </c>
      <c r="F3737" s="99" t="s">
        <v>1453</v>
      </c>
      <c r="G3737" s="99" t="s">
        <v>1637</v>
      </c>
      <c r="H3737" s="137">
        <v>1</v>
      </c>
      <c r="I3737" s="5" t="str">
        <f>VLOOKUP(F3737,'Set up'!$A$2:$C$64,3,FALSE)</f>
        <v>Cash</v>
      </c>
      <c r="J3737" s="5">
        <f>VLOOKUP(F3737,'Set up'!$A$2:$D$64,4,FALSE)</f>
        <v>0</v>
      </c>
      <c r="K3737" s="4">
        <f t="shared" si="1066"/>
        <v>45720</v>
      </c>
      <c r="L3737" s="5">
        <f t="shared" si="1072"/>
        <v>3</v>
      </c>
      <c r="M3737" s="5">
        <f t="shared" si="1073"/>
        <v>2025</v>
      </c>
      <c r="N3737" s="135">
        <v>430</v>
      </c>
      <c r="O3737" s="6">
        <f t="shared" si="1075"/>
        <v>-430</v>
      </c>
      <c r="P3737" s="6">
        <f t="shared" si="1076"/>
        <v>0</v>
      </c>
      <c r="Q3737" s="7">
        <v>6131115.8500000015</v>
      </c>
      <c r="R3737" s="44" t="str">
        <f>VLOOKUP(F3737,'Set up'!$A$2:$E$64,5,FALSE)</f>
        <v>Chq</v>
      </c>
      <c r="S3737" s="1" t="s">
        <v>3595</v>
      </c>
    </row>
    <row r="3738" spans="1:19" ht="16.25" customHeight="1" x14ac:dyDescent="0.35">
      <c r="A3738" s="140">
        <v>45720</v>
      </c>
      <c r="B3738" s="5">
        <v>3</v>
      </c>
      <c r="C3738" s="5">
        <v>2025</v>
      </c>
      <c r="D3738" s="105" t="s">
        <v>3505</v>
      </c>
      <c r="E3738" s="5" t="str">
        <f>VLOOKUP(F3738,'Set up'!$A$2:$C$64,2,FALSE)</f>
        <v>C00000013a</v>
      </c>
      <c r="F3738" s="99" t="s">
        <v>1453</v>
      </c>
      <c r="G3738" s="99" t="s">
        <v>3515</v>
      </c>
      <c r="H3738" s="137">
        <v>1</v>
      </c>
      <c r="I3738" s="5" t="str">
        <f>VLOOKUP(F3738,'Set up'!$A$2:$C$64,3,FALSE)</f>
        <v>Cash</v>
      </c>
      <c r="J3738" s="5">
        <f>VLOOKUP(F3738,'Set up'!$A$2:$D$64,4,FALSE)</f>
        <v>0</v>
      </c>
      <c r="K3738" s="4">
        <f t="shared" si="1066"/>
        <v>45720</v>
      </c>
      <c r="L3738" s="5">
        <f t="shared" si="1072"/>
        <v>3</v>
      </c>
      <c r="M3738" s="5">
        <f t="shared" si="1073"/>
        <v>2025</v>
      </c>
      <c r="N3738" s="135">
        <v>280</v>
      </c>
      <c r="O3738" s="6">
        <f t="shared" si="1075"/>
        <v>-280</v>
      </c>
      <c r="P3738" s="6">
        <f t="shared" si="1076"/>
        <v>0</v>
      </c>
      <c r="Q3738" s="7">
        <v>6131395.8500000015</v>
      </c>
      <c r="R3738" s="44" t="str">
        <f>VLOOKUP(F3738,'Set up'!$A$2:$E$64,5,FALSE)</f>
        <v>Chq</v>
      </c>
      <c r="S3738" s="1" t="s">
        <v>3595</v>
      </c>
    </row>
    <row r="3739" spans="1:19" ht="16.25" customHeight="1" x14ac:dyDescent="0.35">
      <c r="A3739" s="140">
        <v>45720</v>
      </c>
      <c r="B3739" s="5">
        <v>3</v>
      </c>
      <c r="C3739" s="5">
        <v>2025</v>
      </c>
      <c r="D3739" s="105" t="s">
        <v>3516</v>
      </c>
      <c r="E3739" s="5" t="str">
        <f>VLOOKUP(F3739,'Set up'!$A$2:$C$64,2,FALSE)</f>
        <v>C00000042</v>
      </c>
      <c r="F3739" s="99" t="s">
        <v>2012</v>
      </c>
      <c r="G3739" s="99" t="s">
        <v>2646</v>
      </c>
      <c r="H3739" s="137">
        <v>5</v>
      </c>
      <c r="I3739" s="5" t="str">
        <f>VLOOKUP(F3739,'Set up'!$A$2:$C$64,3,FALSE)</f>
        <v>Cash</v>
      </c>
      <c r="J3739" s="5">
        <f>VLOOKUP(F3739,'Set up'!$A$2:$D$64,4,FALSE)</f>
        <v>0</v>
      </c>
      <c r="K3739" s="4">
        <f t="shared" si="1066"/>
        <v>45720</v>
      </c>
      <c r="L3739" s="5">
        <f t="shared" si="1072"/>
        <v>3</v>
      </c>
      <c r="M3739" s="5">
        <f t="shared" si="1073"/>
        <v>2025</v>
      </c>
      <c r="N3739" s="135">
        <v>312.5</v>
      </c>
      <c r="O3739" s="141"/>
      <c r="P3739" s="12">
        <f t="shared" si="1076"/>
        <v>312.5</v>
      </c>
      <c r="Q3739" s="7">
        <v>6131708.3500000015</v>
      </c>
      <c r="R3739" s="44" t="str">
        <f>VLOOKUP(F3739,'Set up'!$A$2:$E$64,5,FALSE)</f>
        <v>Trsf</v>
      </c>
    </row>
    <row r="3740" spans="1:19" ht="16.25" customHeight="1" x14ac:dyDescent="0.35">
      <c r="A3740" s="140">
        <v>45720</v>
      </c>
      <c r="B3740" s="5">
        <v>3</v>
      </c>
      <c r="C3740" s="5">
        <v>2025</v>
      </c>
      <c r="D3740" s="105" t="s">
        <v>3517</v>
      </c>
      <c r="E3740" s="5" t="str">
        <f>VLOOKUP(F3740,'Set up'!$A$2:$C$64,2,FALSE)</f>
        <v>C00000042</v>
      </c>
      <c r="F3740" s="99" t="s">
        <v>2012</v>
      </c>
      <c r="G3740" s="99" t="s">
        <v>3217</v>
      </c>
      <c r="H3740" s="137">
        <v>10</v>
      </c>
      <c r="I3740" s="5" t="str">
        <f>VLOOKUP(F3740,'Set up'!$A$2:$C$64,3,FALSE)</f>
        <v>Cash</v>
      </c>
      <c r="J3740" s="5">
        <f>VLOOKUP(F3740,'Set up'!$A$2:$D$64,4,FALSE)</f>
        <v>0</v>
      </c>
      <c r="K3740" s="4">
        <f t="shared" si="1066"/>
        <v>45720</v>
      </c>
      <c r="L3740" s="5">
        <f t="shared" si="1072"/>
        <v>3</v>
      </c>
      <c r="M3740" s="5">
        <f t="shared" si="1073"/>
        <v>2025</v>
      </c>
      <c r="N3740" s="135">
        <v>16200</v>
      </c>
      <c r="O3740" s="141"/>
      <c r="P3740" s="12">
        <f t="shared" si="1076"/>
        <v>16200</v>
      </c>
      <c r="Q3740" s="7">
        <v>6147908.3500000015</v>
      </c>
      <c r="R3740" s="44" t="str">
        <f>VLOOKUP(F3740,'Set up'!$A$2:$E$64,5,FALSE)</f>
        <v>Trsf</v>
      </c>
    </row>
    <row r="3741" spans="1:19" ht="16.25" customHeight="1" x14ac:dyDescent="0.35">
      <c r="A3741" s="140">
        <v>45720</v>
      </c>
      <c r="B3741" s="5">
        <v>3</v>
      </c>
      <c r="C3741" s="5">
        <v>2025</v>
      </c>
      <c r="D3741" s="105" t="s">
        <v>3517</v>
      </c>
      <c r="E3741" s="5" t="str">
        <f>VLOOKUP(F3741,'Set up'!$A$2:$C$64,2,FALSE)</f>
        <v>C00000042</v>
      </c>
      <c r="F3741" s="99" t="s">
        <v>2012</v>
      </c>
      <c r="G3741" s="99" t="s">
        <v>2129</v>
      </c>
      <c r="H3741" s="137">
        <v>30</v>
      </c>
      <c r="I3741" s="5" t="str">
        <f>VLOOKUP(F3741,'Set up'!$A$2:$C$64,3,FALSE)</f>
        <v>Cash</v>
      </c>
      <c r="J3741" s="5">
        <f>VLOOKUP(F3741,'Set up'!$A$2:$D$64,4,FALSE)</f>
        <v>0</v>
      </c>
      <c r="K3741" s="4">
        <f t="shared" si="1066"/>
        <v>45720</v>
      </c>
      <c r="L3741" s="5">
        <f t="shared" si="1072"/>
        <v>3</v>
      </c>
      <c r="M3741" s="5">
        <f t="shared" si="1073"/>
        <v>2025</v>
      </c>
      <c r="N3741" s="135">
        <v>6438</v>
      </c>
      <c r="O3741" s="141"/>
      <c r="P3741" s="12">
        <f t="shared" si="1076"/>
        <v>6438</v>
      </c>
      <c r="Q3741" s="7">
        <v>6154346.3500000015</v>
      </c>
      <c r="R3741" s="44" t="str">
        <f>VLOOKUP(F3741,'Set up'!$A$2:$E$64,5,FALSE)</f>
        <v>Trsf</v>
      </c>
    </row>
    <row r="3742" spans="1:19" ht="16.25" customHeight="1" x14ac:dyDescent="0.35">
      <c r="A3742" s="140">
        <v>45720</v>
      </c>
      <c r="B3742" s="5">
        <v>3</v>
      </c>
      <c r="C3742" s="5">
        <v>2025</v>
      </c>
      <c r="D3742" s="105" t="s">
        <v>3517</v>
      </c>
      <c r="E3742" s="5" t="str">
        <f>VLOOKUP(F3742,'Set up'!$A$2:$C$64,2,FALSE)</f>
        <v>C00000042</v>
      </c>
      <c r="F3742" s="99" t="s">
        <v>2012</v>
      </c>
      <c r="G3742" s="99" t="s">
        <v>1922</v>
      </c>
      <c r="H3742" s="137">
        <v>15</v>
      </c>
      <c r="I3742" s="5" t="str">
        <f>VLOOKUP(F3742,'Set up'!$A$2:$C$64,3,FALSE)</f>
        <v>Cash</v>
      </c>
      <c r="J3742" s="5">
        <f>VLOOKUP(F3742,'Set up'!$A$2:$D$64,4,FALSE)</f>
        <v>0</v>
      </c>
      <c r="K3742" s="4">
        <f t="shared" si="1066"/>
        <v>45720</v>
      </c>
      <c r="L3742" s="5">
        <f t="shared" si="1072"/>
        <v>3</v>
      </c>
      <c r="M3742" s="5">
        <f t="shared" si="1073"/>
        <v>2025</v>
      </c>
      <c r="N3742" s="135">
        <v>3712.5</v>
      </c>
      <c r="O3742" s="141"/>
      <c r="P3742" s="12">
        <f t="shared" si="1076"/>
        <v>3712.5</v>
      </c>
      <c r="Q3742" s="7">
        <v>6158058.8500000015</v>
      </c>
      <c r="R3742" s="44" t="str">
        <f>VLOOKUP(F3742,'Set up'!$A$2:$E$64,5,FALSE)</f>
        <v>Trsf</v>
      </c>
    </row>
    <row r="3743" spans="1:19" ht="16.25" customHeight="1" x14ac:dyDescent="0.35">
      <c r="A3743" s="140">
        <v>45720</v>
      </c>
      <c r="B3743" s="5">
        <v>3</v>
      </c>
      <c r="C3743" s="5">
        <v>2025</v>
      </c>
      <c r="D3743" s="105" t="s">
        <v>3517</v>
      </c>
      <c r="E3743" s="5" t="str">
        <f>VLOOKUP(F3743,'Set up'!$A$2:$C$64,2,FALSE)</f>
        <v>C00000042</v>
      </c>
      <c r="F3743" s="99" t="s">
        <v>2012</v>
      </c>
      <c r="G3743" s="99" t="s">
        <v>46</v>
      </c>
      <c r="H3743" s="137">
        <v>4</v>
      </c>
      <c r="I3743" s="5" t="str">
        <f>VLOOKUP(F3743,'Set up'!$A$2:$C$64,3,FALSE)</f>
        <v>Cash</v>
      </c>
      <c r="J3743" s="5">
        <f>VLOOKUP(F3743,'Set up'!$A$2:$D$64,4,FALSE)</f>
        <v>0</v>
      </c>
      <c r="K3743" s="4">
        <f t="shared" si="1066"/>
        <v>45720</v>
      </c>
      <c r="L3743" s="5">
        <f t="shared" si="1072"/>
        <v>3</v>
      </c>
      <c r="M3743" s="5">
        <f t="shared" si="1073"/>
        <v>2025</v>
      </c>
      <c r="N3743" s="135">
        <v>460</v>
      </c>
      <c r="O3743" s="141"/>
      <c r="P3743" s="12">
        <f t="shared" si="1076"/>
        <v>460</v>
      </c>
      <c r="Q3743" s="7">
        <v>6158518.8500000015</v>
      </c>
      <c r="R3743" s="44" t="str">
        <f>VLOOKUP(F3743,'Set up'!$A$2:$E$64,5,FALSE)</f>
        <v>Trsf</v>
      </c>
    </row>
    <row r="3744" spans="1:19" ht="16.25" customHeight="1" x14ac:dyDescent="0.35">
      <c r="A3744" s="140">
        <v>45720</v>
      </c>
      <c r="B3744" s="5">
        <v>3</v>
      </c>
      <c r="C3744" s="5">
        <v>2025</v>
      </c>
      <c r="D3744" s="105" t="s">
        <v>3517</v>
      </c>
      <c r="E3744" s="5" t="str">
        <f>VLOOKUP(F3744,'Set up'!$A$2:$C$64,2,FALSE)</f>
        <v>C00000042</v>
      </c>
      <c r="F3744" s="99" t="s">
        <v>2012</v>
      </c>
      <c r="G3744" s="99" t="s">
        <v>1073</v>
      </c>
      <c r="H3744" s="137">
        <v>2</v>
      </c>
      <c r="I3744" s="5" t="str">
        <f>VLOOKUP(F3744,'Set up'!$A$2:$C$64,3,FALSE)</f>
        <v>Cash</v>
      </c>
      <c r="J3744" s="5">
        <f>VLOOKUP(F3744,'Set up'!$A$2:$D$64,4,FALSE)</f>
        <v>0</v>
      </c>
      <c r="K3744" s="4">
        <f t="shared" si="1066"/>
        <v>45720</v>
      </c>
      <c r="L3744" s="5">
        <f t="shared" si="1072"/>
        <v>3</v>
      </c>
      <c r="M3744" s="5">
        <f t="shared" si="1073"/>
        <v>2025</v>
      </c>
      <c r="N3744" s="135">
        <v>2000</v>
      </c>
      <c r="O3744" s="141"/>
      <c r="P3744" s="12">
        <f t="shared" si="1076"/>
        <v>2000</v>
      </c>
      <c r="Q3744" s="7">
        <v>6160518.8500000015</v>
      </c>
      <c r="R3744" s="44" t="str">
        <f>VLOOKUP(F3744,'Set up'!$A$2:$E$64,5,FALSE)</f>
        <v>Trsf</v>
      </c>
    </row>
    <row r="3745" spans="1:19" ht="16.25" customHeight="1" x14ac:dyDescent="0.35">
      <c r="A3745" s="140">
        <v>45722</v>
      </c>
      <c r="B3745" s="5">
        <v>3</v>
      </c>
      <c r="C3745" s="5">
        <v>2025</v>
      </c>
      <c r="D3745" s="105" t="s">
        <v>3518</v>
      </c>
      <c r="E3745" s="5" t="str">
        <f>VLOOKUP(F3745,'Set up'!$A$2:$C$64,2,FALSE)</f>
        <v>C00000019</v>
      </c>
      <c r="F3745" s="99" t="s">
        <v>400</v>
      </c>
      <c r="G3745" s="99" t="s">
        <v>1469</v>
      </c>
      <c r="H3745" s="137">
        <v>1</v>
      </c>
      <c r="I3745" s="5" t="str">
        <f>VLOOKUP(F3745,'Set up'!$A$2:$C$64,3,FALSE)</f>
        <v>Cash</v>
      </c>
      <c r="J3745" s="5">
        <f>VLOOKUP(F3745,'Set up'!$A$2:$D$64,4,FALSE)</f>
        <v>0</v>
      </c>
      <c r="K3745" s="4">
        <f t="shared" si="1066"/>
        <v>45722</v>
      </c>
      <c r="L3745" s="5">
        <f t="shared" si="1072"/>
        <v>3</v>
      </c>
      <c r="M3745" s="5">
        <f t="shared" si="1073"/>
        <v>2025</v>
      </c>
      <c r="N3745" s="135">
        <v>390</v>
      </c>
      <c r="O3745" s="141"/>
      <c r="P3745" s="12">
        <f t="shared" si="1076"/>
        <v>390</v>
      </c>
      <c r="Q3745" s="7">
        <v>6160908.8500000015</v>
      </c>
      <c r="R3745" s="44" t="str">
        <f>VLOOKUP(F3745,'Set up'!$A$2:$E$64,5,FALSE)</f>
        <v>Trsf</v>
      </c>
    </row>
    <row r="3746" spans="1:19" ht="16.25" customHeight="1" x14ac:dyDescent="0.35">
      <c r="A3746" s="140">
        <v>45722</v>
      </c>
      <c r="B3746" s="5">
        <v>3</v>
      </c>
      <c r="C3746" s="5">
        <v>2025</v>
      </c>
      <c r="D3746" s="105" t="s">
        <v>3518</v>
      </c>
      <c r="E3746" s="5" t="str">
        <f>VLOOKUP(F3746,'Set up'!$A$2:$C$64,2,FALSE)</f>
        <v>C00000019</v>
      </c>
      <c r="F3746" s="99" t="s">
        <v>400</v>
      </c>
      <c r="G3746" s="99" t="s">
        <v>3122</v>
      </c>
      <c r="H3746" s="137">
        <v>1</v>
      </c>
      <c r="I3746" s="5" t="str">
        <f>VLOOKUP(F3746,'Set up'!$A$2:$C$64,3,FALSE)</f>
        <v>Cash</v>
      </c>
      <c r="J3746" s="5">
        <f>VLOOKUP(F3746,'Set up'!$A$2:$D$64,4,FALSE)</f>
        <v>0</v>
      </c>
      <c r="K3746" s="4">
        <f t="shared" si="1066"/>
        <v>45722</v>
      </c>
      <c r="L3746" s="5">
        <f t="shared" si="1072"/>
        <v>3</v>
      </c>
      <c r="M3746" s="5">
        <f t="shared" si="1073"/>
        <v>2025</v>
      </c>
      <c r="N3746" s="135">
        <v>1755</v>
      </c>
      <c r="O3746" s="141"/>
      <c r="P3746" s="12">
        <f t="shared" si="1076"/>
        <v>1755</v>
      </c>
      <c r="Q3746" s="7">
        <v>6162663.8500000015</v>
      </c>
      <c r="R3746" s="44" t="str">
        <f>VLOOKUP(F3746,'Set up'!$A$2:$E$64,5,FALSE)</f>
        <v>Trsf</v>
      </c>
    </row>
    <row r="3747" spans="1:19" ht="16.25" customHeight="1" x14ac:dyDescent="0.35">
      <c r="A3747" s="140">
        <v>45722</v>
      </c>
      <c r="B3747" s="5">
        <v>3</v>
      </c>
      <c r="C3747" s="5">
        <v>2025</v>
      </c>
      <c r="D3747" s="105" t="s">
        <v>3518</v>
      </c>
      <c r="E3747" s="5" t="str">
        <f>VLOOKUP(F3747,'Set up'!$A$2:$C$64,2,FALSE)</f>
        <v>C00000019</v>
      </c>
      <c r="F3747" s="99" t="s">
        <v>400</v>
      </c>
      <c r="G3747" s="99" t="s">
        <v>1411</v>
      </c>
      <c r="H3747" s="137">
        <v>1</v>
      </c>
      <c r="I3747" s="5" t="str">
        <f>VLOOKUP(F3747,'Set up'!$A$2:$C$64,3,FALSE)</f>
        <v>Cash</v>
      </c>
      <c r="J3747" s="5">
        <f>VLOOKUP(F3747,'Set up'!$A$2:$D$64,4,FALSE)</f>
        <v>0</v>
      </c>
      <c r="K3747" s="4">
        <f t="shared" si="1066"/>
        <v>45722</v>
      </c>
      <c r="L3747" s="5">
        <f t="shared" si="1072"/>
        <v>3</v>
      </c>
      <c r="M3747" s="5">
        <f t="shared" si="1073"/>
        <v>2025</v>
      </c>
      <c r="N3747" s="135">
        <v>405</v>
      </c>
      <c r="O3747" s="141"/>
      <c r="P3747" s="12">
        <f t="shared" si="1076"/>
        <v>405</v>
      </c>
      <c r="Q3747" s="7">
        <v>6163068.8500000015</v>
      </c>
      <c r="R3747" s="44" t="str">
        <f>VLOOKUP(F3747,'Set up'!$A$2:$E$64,5,FALSE)</f>
        <v>Trsf</v>
      </c>
    </row>
    <row r="3748" spans="1:19" ht="16.25" customHeight="1" x14ac:dyDescent="0.35">
      <c r="A3748" s="140">
        <v>45722</v>
      </c>
      <c r="B3748" s="5">
        <v>3</v>
      </c>
      <c r="C3748" s="5">
        <v>2025</v>
      </c>
      <c r="D3748" s="105" t="s">
        <v>3518</v>
      </c>
      <c r="E3748" s="5" t="str">
        <f>VLOOKUP(F3748,'Set up'!$A$2:$C$64,2,FALSE)</f>
        <v>C00000019</v>
      </c>
      <c r="F3748" s="99" t="s">
        <v>400</v>
      </c>
      <c r="G3748" s="99" t="s">
        <v>2635</v>
      </c>
      <c r="H3748" s="137">
        <v>3</v>
      </c>
      <c r="I3748" s="5" t="str">
        <f>VLOOKUP(F3748,'Set up'!$A$2:$C$64,3,FALSE)</f>
        <v>Cash</v>
      </c>
      <c r="J3748" s="5">
        <f>VLOOKUP(F3748,'Set up'!$A$2:$D$64,4,FALSE)</f>
        <v>0</v>
      </c>
      <c r="K3748" s="4">
        <f t="shared" ref="K3748:K3811" si="1077">A3748+J3748</f>
        <v>45722</v>
      </c>
      <c r="L3748" s="5">
        <f t="shared" si="1072"/>
        <v>3</v>
      </c>
      <c r="M3748" s="5">
        <f t="shared" si="1073"/>
        <v>2025</v>
      </c>
      <c r="N3748" s="135">
        <v>187.5</v>
      </c>
      <c r="O3748" s="141"/>
      <c r="P3748" s="12">
        <f t="shared" si="1076"/>
        <v>187.5</v>
      </c>
      <c r="Q3748" s="7">
        <v>6163256.3500000015</v>
      </c>
      <c r="R3748" s="44" t="str">
        <f>VLOOKUP(F3748,'Set up'!$A$2:$E$64,5,FALSE)</f>
        <v>Trsf</v>
      </c>
    </row>
    <row r="3749" spans="1:19" ht="16.25" customHeight="1" x14ac:dyDescent="0.35">
      <c r="A3749" s="140">
        <v>45722</v>
      </c>
      <c r="B3749" s="5">
        <v>3</v>
      </c>
      <c r="C3749" s="5">
        <v>2025</v>
      </c>
      <c r="D3749" s="105" t="s">
        <v>3518</v>
      </c>
      <c r="E3749" s="5" t="str">
        <f>VLOOKUP(F3749,'Set up'!$A$2:$C$64,2,FALSE)</f>
        <v>C00000019</v>
      </c>
      <c r="F3749" s="99" t="s">
        <v>400</v>
      </c>
      <c r="G3749" s="99" t="s">
        <v>894</v>
      </c>
      <c r="H3749" s="137">
        <v>1</v>
      </c>
      <c r="I3749" s="5" t="str">
        <f>VLOOKUP(F3749,'Set up'!$A$2:$C$64,3,FALSE)</f>
        <v>Cash</v>
      </c>
      <c r="J3749" s="5">
        <f>VLOOKUP(F3749,'Set up'!$A$2:$D$64,4,FALSE)</f>
        <v>0</v>
      </c>
      <c r="K3749" s="4">
        <f t="shared" si="1077"/>
        <v>45722</v>
      </c>
      <c r="L3749" s="5">
        <f t="shared" si="1072"/>
        <v>3</v>
      </c>
      <c r="M3749" s="5">
        <f t="shared" si="1073"/>
        <v>2025</v>
      </c>
      <c r="N3749" s="135">
        <v>150</v>
      </c>
      <c r="O3749" s="141"/>
      <c r="P3749" s="12">
        <f t="shared" si="1076"/>
        <v>150</v>
      </c>
      <c r="Q3749" s="7">
        <v>6163406.3500000015</v>
      </c>
      <c r="R3749" s="44" t="str">
        <f>VLOOKUP(F3749,'Set up'!$A$2:$E$64,5,FALSE)</f>
        <v>Trsf</v>
      </c>
    </row>
    <row r="3750" spans="1:19" ht="16.25" customHeight="1" x14ac:dyDescent="0.35">
      <c r="A3750" s="140">
        <v>45722</v>
      </c>
      <c r="B3750" s="5">
        <v>3</v>
      </c>
      <c r="C3750" s="5">
        <v>2025</v>
      </c>
      <c r="D3750" s="105" t="s">
        <v>3518</v>
      </c>
      <c r="E3750" s="5" t="str">
        <f>VLOOKUP(F3750,'Set up'!$A$2:$C$64,2,FALSE)</f>
        <v>C00000019</v>
      </c>
      <c r="F3750" s="99" t="s">
        <v>400</v>
      </c>
      <c r="G3750" s="99" t="s">
        <v>3519</v>
      </c>
      <c r="H3750" s="137">
        <v>1</v>
      </c>
      <c r="I3750" s="5" t="str">
        <f>VLOOKUP(F3750,'Set up'!$A$2:$C$64,3,FALSE)</f>
        <v>Cash</v>
      </c>
      <c r="J3750" s="5">
        <f>VLOOKUP(F3750,'Set up'!$A$2:$D$64,4,FALSE)</f>
        <v>0</v>
      </c>
      <c r="K3750" s="4">
        <f t="shared" si="1077"/>
        <v>45722</v>
      </c>
      <c r="L3750" s="5">
        <f t="shared" si="1072"/>
        <v>3</v>
      </c>
      <c r="M3750" s="5">
        <f t="shared" si="1073"/>
        <v>2025</v>
      </c>
      <c r="N3750" s="135">
        <v>260</v>
      </c>
      <c r="O3750" s="141"/>
      <c r="P3750" s="12">
        <f t="shared" si="1076"/>
        <v>260</v>
      </c>
      <c r="Q3750" s="7">
        <v>6163666.3500000015</v>
      </c>
      <c r="R3750" s="44" t="str">
        <f>VLOOKUP(F3750,'Set up'!$A$2:$E$64,5,FALSE)</f>
        <v>Trsf</v>
      </c>
    </row>
    <row r="3751" spans="1:19" ht="16.25" customHeight="1" x14ac:dyDescent="0.35">
      <c r="A3751" s="140">
        <v>45722</v>
      </c>
      <c r="B3751" s="5">
        <v>3</v>
      </c>
      <c r="C3751" s="5">
        <v>2025</v>
      </c>
      <c r="D3751" s="105" t="s">
        <v>3518</v>
      </c>
      <c r="E3751" s="5" t="str">
        <f>VLOOKUP(F3751,'Set up'!$A$2:$C$64,2,FALSE)</f>
        <v>C00000019</v>
      </c>
      <c r="F3751" s="99" t="s">
        <v>400</v>
      </c>
      <c r="G3751" s="99" t="s">
        <v>46</v>
      </c>
      <c r="H3751" s="137">
        <v>1</v>
      </c>
      <c r="I3751" s="5" t="str">
        <f>VLOOKUP(F3751,'Set up'!$A$2:$C$64,3,FALSE)</f>
        <v>Cash</v>
      </c>
      <c r="J3751" s="5">
        <f>VLOOKUP(F3751,'Set up'!$A$2:$D$64,4,FALSE)</f>
        <v>0</v>
      </c>
      <c r="K3751" s="4">
        <f t="shared" si="1077"/>
        <v>45722</v>
      </c>
      <c r="L3751" s="5">
        <f t="shared" si="1072"/>
        <v>3</v>
      </c>
      <c r="M3751" s="5">
        <f t="shared" si="1073"/>
        <v>2025</v>
      </c>
      <c r="N3751" s="135">
        <v>110</v>
      </c>
      <c r="O3751" s="141"/>
      <c r="P3751" s="12">
        <f t="shared" si="1076"/>
        <v>110</v>
      </c>
      <c r="Q3751" s="7">
        <v>6163776.3500000015</v>
      </c>
      <c r="R3751" s="44" t="str">
        <f>VLOOKUP(F3751,'Set up'!$A$2:$E$64,5,FALSE)</f>
        <v>Trsf</v>
      </c>
    </row>
    <row r="3752" spans="1:19" ht="16.25" customHeight="1" x14ac:dyDescent="0.35">
      <c r="A3752" s="140">
        <v>45723</v>
      </c>
      <c r="B3752" s="5">
        <v>3</v>
      </c>
      <c r="C3752" s="5">
        <v>2025</v>
      </c>
      <c r="D3752" s="105" t="s">
        <v>3520</v>
      </c>
      <c r="E3752" s="5" t="str">
        <f>VLOOKUP(F3752,'Set up'!$A$2:$C$64,2,FALSE)</f>
        <v>C00000037</v>
      </c>
      <c r="F3752" s="99" t="s">
        <v>1309</v>
      </c>
      <c r="G3752" s="99" t="s">
        <v>1405</v>
      </c>
      <c r="H3752" s="137">
        <v>3</v>
      </c>
      <c r="I3752" s="5">
        <f>VLOOKUP(F3752,'Set up'!$A$2:$C$64,3,FALSE)</f>
        <v>30</v>
      </c>
      <c r="J3752" s="5">
        <f>VLOOKUP(F3752,'Set up'!$A$2:$D$64,4,FALSE)</f>
        <v>30</v>
      </c>
      <c r="K3752" s="4">
        <f t="shared" si="1077"/>
        <v>45753</v>
      </c>
      <c r="L3752" s="5">
        <f t="shared" si="1072"/>
        <v>4</v>
      </c>
      <c r="M3752" s="5">
        <f t="shared" si="1073"/>
        <v>2025</v>
      </c>
      <c r="N3752" s="135">
        <v>144</v>
      </c>
      <c r="O3752" s="6">
        <f t="shared" ref="O3752" si="1078">-N3752</f>
        <v>-144</v>
      </c>
      <c r="P3752" s="12">
        <f t="shared" si="1076"/>
        <v>0</v>
      </c>
      <c r="Q3752" s="7">
        <v>6163920.3500000015</v>
      </c>
      <c r="R3752" s="44" t="str">
        <f>VLOOKUP(F3752,'Set up'!$A$2:$E$64,5,FALSE)</f>
        <v>Chq</v>
      </c>
      <c r="S3752" s="1" t="s">
        <v>3598</v>
      </c>
    </row>
    <row r="3753" spans="1:19" ht="16.25" customHeight="1" x14ac:dyDescent="0.35">
      <c r="A3753" s="140">
        <v>45723</v>
      </c>
      <c r="B3753" s="5">
        <v>3</v>
      </c>
      <c r="C3753" s="5">
        <v>2025</v>
      </c>
      <c r="D3753" s="105" t="s">
        <v>3521</v>
      </c>
      <c r="E3753" s="5" t="str">
        <f>VLOOKUP(F3753,'Set up'!$A$2:$C$64,2,FALSE)</f>
        <v>C00000042</v>
      </c>
      <c r="F3753" s="99" t="s">
        <v>2012</v>
      </c>
      <c r="G3753" s="99" t="s">
        <v>46</v>
      </c>
      <c r="H3753" s="137">
        <v>4</v>
      </c>
      <c r="I3753" s="5" t="str">
        <f>VLOOKUP(F3753,'Set up'!$A$2:$C$64,3,FALSE)</f>
        <v>Cash</v>
      </c>
      <c r="J3753" s="5">
        <f>VLOOKUP(F3753,'Set up'!$A$2:$D$64,4,FALSE)</f>
        <v>0</v>
      </c>
      <c r="K3753" s="4">
        <f t="shared" si="1077"/>
        <v>45723</v>
      </c>
      <c r="L3753" s="5">
        <f t="shared" si="1072"/>
        <v>3</v>
      </c>
      <c r="M3753" s="5">
        <f t="shared" si="1073"/>
        <v>2025</v>
      </c>
      <c r="N3753" s="135">
        <v>460</v>
      </c>
      <c r="O3753" s="141"/>
      <c r="P3753" s="12">
        <f t="shared" si="1076"/>
        <v>460</v>
      </c>
      <c r="Q3753" s="7">
        <v>6164380.3500000015</v>
      </c>
      <c r="R3753" s="44" t="str">
        <f>VLOOKUP(F3753,'Set up'!$A$2:$E$64,5,FALSE)</f>
        <v>Trsf</v>
      </c>
    </row>
    <row r="3754" spans="1:19" ht="16.25" customHeight="1" x14ac:dyDescent="0.35">
      <c r="A3754" s="140">
        <v>45726</v>
      </c>
      <c r="B3754" s="5">
        <v>3</v>
      </c>
      <c r="C3754" s="5">
        <v>2025</v>
      </c>
      <c r="D3754" s="105" t="s">
        <v>3522</v>
      </c>
      <c r="E3754" s="5" t="str">
        <f>VLOOKUP(F3754,'Set up'!$A$2:$C$64,2,FALSE)</f>
        <v>C00000042</v>
      </c>
      <c r="F3754" s="99" t="s">
        <v>2012</v>
      </c>
      <c r="G3754" s="99" t="s">
        <v>2646</v>
      </c>
      <c r="H3754" s="137">
        <v>2</v>
      </c>
      <c r="I3754" s="5" t="str">
        <f>VLOOKUP(F3754,'Set up'!$A$2:$C$64,3,FALSE)</f>
        <v>Cash</v>
      </c>
      <c r="J3754" s="5">
        <f>VLOOKUP(F3754,'Set up'!$A$2:$D$64,4,FALSE)</f>
        <v>0</v>
      </c>
      <c r="K3754" s="4">
        <f t="shared" si="1077"/>
        <v>45726</v>
      </c>
      <c r="L3754" s="5">
        <f t="shared" si="1072"/>
        <v>3</v>
      </c>
      <c r="M3754" s="5">
        <f t="shared" si="1073"/>
        <v>2025</v>
      </c>
      <c r="N3754" s="135">
        <v>125</v>
      </c>
      <c r="O3754" s="141"/>
      <c r="P3754" s="12">
        <f t="shared" si="1076"/>
        <v>125</v>
      </c>
      <c r="Q3754" s="7">
        <v>6164505.3500000015</v>
      </c>
      <c r="R3754" s="44" t="str">
        <f>VLOOKUP(F3754,'Set up'!$A$2:$E$64,5,FALSE)</f>
        <v>Trsf</v>
      </c>
    </row>
    <row r="3755" spans="1:19" ht="16.25" customHeight="1" x14ac:dyDescent="0.35">
      <c r="A3755" s="140">
        <v>45726</v>
      </c>
      <c r="B3755" s="5">
        <v>3</v>
      </c>
      <c r="C3755" s="5">
        <v>2025</v>
      </c>
      <c r="D3755" s="105" t="s">
        <v>3523</v>
      </c>
      <c r="E3755" s="5" t="str">
        <f>VLOOKUP(F3755,'Set up'!$A$2:$C$64,2,FALSE)</f>
        <v>C00000042</v>
      </c>
      <c r="F3755" s="99" t="s">
        <v>2012</v>
      </c>
      <c r="G3755" s="99" t="s">
        <v>3217</v>
      </c>
      <c r="H3755" s="137">
        <v>5</v>
      </c>
      <c r="I3755" s="5" t="str">
        <f>VLOOKUP(F3755,'Set up'!$A$2:$C$64,3,FALSE)</f>
        <v>Cash</v>
      </c>
      <c r="J3755" s="5">
        <f>VLOOKUP(F3755,'Set up'!$A$2:$D$64,4,FALSE)</f>
        <v>0</v>
      </c>
      <c r="K3755" s="4">
        <f t="shared" si="1077"/>
        <v>45726</v>
      </c>
      <c r="L3755" s="5">
        <f t="shared" si="1072"/>
        <v>3</v>
      </c>
      <c r="M3755" s="5">
        <f t="shared" si="1073"/>
        <v>2025</v>
      </c>
      <c r="N3755" s="135">
        <v>8100</v>
      </c>
      <c r="O3755" s="141"/>
      <c r="P3755" s="12">
        <f t="shared" si="1076"/>
        <v>8100</v>
      </c>
      <c r="Q3755" s="7">
        <v>6172605.3500000015</v>
      </c>
      <c r="R3755" s="44" t="str">
        <f>VLOOKUP(F3755,'Set up'!$A$2:$E$64,5,FALSE)</f>
        <v>Trsf</v>
      </c>
    </row>
    <row r="3756" spans="1:19" ht="16.25" customHeight="1" x14ac:dyDescent="0.35">
      <c r="A3756" s="140">
        <v>45726</v>
      </c>
      <c r="B3756" s="5">
        <v>3</v>
      </c>
      <c r="C3756" s="5">
        <v>2025</v>
      </c>
      <c r="D3756" s="105" t="s">
        <v>3523</v>
      </c>
      <c r="E3756" s="5" t="str">
        <f>VLOOKUP(F3756,'Set up'!$A$2:$C$64,2,FALSE)</f>
        <v>C00000042</v>
      </c>
      <c r="F3756" s="99" t="s">
        <v>2012</v>
      </c>
      <c r="G3756" s="99" t="s">
        <v>2129</v>
      </c>
      <c r="H3756" s="137">
        <v>15</v>
      </c>
      <c r="I3756" s="5" t="str">
        <f>VLOOKUP(F3756,'Set up'!$A$2:$C$64,3,FALSE)</f>
        <v>Cash</v>
      </c>
      <c r="J3756" s="5">
        <f>VLOOKUP(F3756,'Set up'!$A$2:$D$64,4,FALSE)</f>
        <v>0</v>
      </c>
      <c r="K3756" s="4">
        <f t="shared" si="1077"/>
        <v>45726</v>
      </c>
      <c r="L3756" s="5">
        <f t="shared" si="1072"/>
        <v>3</v>
      </c>
      <c r="M3756" s="5">
        <f t="shared" si="1073"/>
        <v>2025</v>
      </c>
      <c r="N3756" s="135">
        <v>3219</v>
      </c>
      <c r="O3756" s="141"/>
      <c r="P3756" s="12">
        <f t="shared" si="1076"/>
        <v>3219</v>
      </c>
      <c r="Q3756" s="7">
        <v>6175824.3500000015</v>
      </c>
      <c r="R3756" s="44" t="str">
        <f>VLOOKUP(F3756,'Set up'!$A$2:$E$64,5,FALSE)</f>
        <v>Trsf</v>
      </c>
    </row>
    <row r="3757" spans="1:19" ht="16.25" customHeight="1" x14ac:dyDescent="0.35">
      <c r="A3757" s="140">
        <v>45726</v>
      </c>
      <c r="B3757" s="5">
        <v>3</v>
      </c>
      <c r="C3757" s="5">
        <v>2025</v>
      </c>
      <c r="D3757" s="105" t="s">
        <v>3523</v>
      </c>
      <c r="E3757" s="5" t="str">
        <f>VLOOKUP(F3757,'Set up'!$A$2:$C$64,2,FALSE)</f>
        <v>C00000042</v>
      </c>
      <c r="F3757" s="99" t="s">
        <v>2012</v>
      </c>
      <c r="G3757" s="99" t="s">
        <v>1922</v>
      </c>
      <c r="H3757" s="137">
        <v>8</v>
      </c>
      <c r="I3757" s="5" t="str">
        <f>VLOOKUP(F3757,'Set up'!$A$2:$C$64,3,FALSE)</f>
        <v>Cash</v>
      </c>
      <c r="J3757" s="5">
        <f>VLOOKUP(F3757,'Set up'!$A$2:$D$64,4,FALSE)</f>
        <v>0</v>
      </c>
      <c r="K3757" s="4">
        <f t="shared" si="1077"/>
        <v>45726</v>
      </c>
      <c r="L3757" s="5">
        <f t="shared" si="1072"/>
        <v>3</v>
      </c>
      <c r="M3757" s="5">
        <f t="shared" si="1073"/>
        <v>2025</v>
      </c>
      <c r="N3757" s="135">
        <v>1980</v>
      </c>
      <c r="O3757" s="141"/>
      <c r="P3757" s="12">
        <f t="shared" si="1076"/>
        <v>1980</v>
      </c>
      <c r="Q3757" s="7">
        <v>6177804.3500000015</v>
      </c>
      <c r="R3757" s="44" t="str">
        <f>VLOOKUP(F3757,'Set up'!$A$2:$E$64,5,FALSE)</f>
        <v>Trsf</v>
      </c>
    </row>
    <row r="3758" spans="1:19" ht="16.25" customHeight="1" x14ac:dyDescent="0.35">
      <c r="A3758" s="140">
        <v>45726</v>
      </c>
      <c r="B3758" s="5">
        <v>3</v>
      </c>
      <c r="C3758" s="5">
        <v>2025</v>
      </c>
      <c r="D3758" s="105" t="s">
        <v>3523</v>
      </c>
      <c r="E3758" s="5" t="str">
        <f>VLOOKUP(F3758,'Set up'!$A$2:$C$64,2,FALSE)</f>
        <v>C00000042</v>
      </c>
      <c r="F3758" s="99" t="s">
        <v>2012</v>
      </c>
      <c r="G3758" s="99" t="s">
        <v>46</v>
      </c>
      <c r="H3758" s="137">
        <v>4</v>
      </c>
      <c r="I3758" s="5" t="str">
        <f>VLOOKUP(F3758,'Set up'!$A$2:$C$64,3,FALSE)</f>
        <v>Cash</v>
      </c>
      <c r="J3758" s="5">
        <f>VLOOKUP(F3758,'Set up'!$A$2:$D$64,4,FALSE)</f>
        <v>0</v>
      </c>
      <c r="K3758" s="4">
        <f t="shared" si="1077"/>
        <v>45726</v>
      </c>
      <c r="L3758" s="5">
        <f t="shared" si="1072"/>
        <v>3</v>
      </c>
      <c r="M3758" s="5">
        <f t="shared" si="1073"/>
        <v>2025</v>
      </c>
      <c r="N3758" s="135">
        <v>460</v>
      </c>
      <c r="O3758" s="141"/>
      <c r="P3758" s="12">
        <f t="shared" si="1076"/>
        <v>460</v>
      </c>
      <c r="Q3758" s="7">
        <v>6178264.3500000015</v>
      </c>
      <c r="R3758" s="44" t="str">
        <f>VLOOKUP(F3758,'Set up'!$A$2:$E$64,5,FALSE)</f>
        <v>Trsf</v>
      </c>
    </row>
    <row r="3759" spans="1:19" ht="16.25" customHeight="1" x14ac:dyDescent="0.35">
      <c r="A3759" s="140">
        <v>45726</v>
      </c>
      <c r="B3759" s="5">
        <v>3</v>
      </c>
      <c r="C3759" s="5">
        <v>2025</v>
      </c>
      <c r="D3759" s="105" t="s">
        <v>3523</v>
      </c>
      <c r="E3759" s="5" t="str">
        <f>VLOOKUP(F3759,'Set up'!$A$2:$C$64,2,FALSE)</f>
        <v>C00000042</v>
      </c>
      <c r="F3759" s="99" t="s">
        <v>2012</v>
      </c>
      <c r="G3759" s="99" t="s">
        <v>1073</v>
      </c>
      <c r="H3759" s="137">
        <v>1</v>
      </c>
      <c r="I3759" s="5" t="str">
        <f>VLOOKUP(F3759,'Set up'!$A$2:$C$64,3,FALSE)</f>
        <v>Cash</v>
      </c>
      <c r="J3759" s="5">
        <f>VLOOKUP(F3759,'Set up'!$A$2:$D$64,4,FALSE)</f>
        <v>0</v>
      </c>
      <c r="K3759" s="4">
        <f t="shared" si="1077"/>
        <v>45726</v>
      </c>
      <c r="L3759" s="5">
        <f t="shared" si="1072"/>
        <v>3</v>
      </c>
      <c r="M3759" s="5">
        <f t="shared" si="1073"/>
        <v>2025</v>
      </c>
      <c r="N3759" s="135">
        <v>1000</v>
      </c>
      <c r="O3759" s="141"/>
      <c r="P3759" s="12">
        <f t="shared" si="1076"/>
        <v>1000</v>
      </c>
      <c r="Q3759" s="7">
        <v>6179264.3500000015</v>
      </c>
      <c r="R3759" s="44" t="str">
        <f>VLOOKUP(F3759,'Set up'!$A$2:$E$64,5,FALSE)</f>
        <v>Trsf</v>
      </c>
    </row>
    <row r="3760" spans="1:19" ht="16.25" customHeight="1" x14ac:dyDescent="0.35">
      <c r="A3760" s="140">
        <v>45728</v>
      </c>
      <c r="B3760" s="5">
        <v>3</v>
      </c>
      <c r="C3760" s="5">
        <v>2025</v>
      </c>
      <c r="D3760" s="105" t="s">
        <v>3524</v>
      </c>
      <c r="E3760" s="5" t="str">
        <f>VLOOKUP(F3760,'Set up'!$A$2:$C$64,2,FALSE)</f>
        <v>C00000006</v>
      </c>
      <c r="F3760" s="99" t="s">
        <v>43</v>
      </c>
      <c r="G3760" s="99" t="s">
        <v>3122</v>
      </c>
      <c r="H3760" s="137">
        <v>2</v>
      </c>
      <c r="I3760" s="5" t="str">
        <f>VLOOKUP(F3760,'Set up'!$A$2:$C$64,3,FALSE)</f>
        <v>Cash</v>
      </c>
      <c r="J3760" s="5">
        <f>VLOOKUP(F3760,'Set up'!$A$2:$D$64,4,FALSE)</f>
        <v>0</v>
      </c>
      <c r="K3760" s="4">
        <f t="shared" si="1077"/>
        <v>45728</v>
      </c>
      <c r="L3760" s="5">
        <f t="shared" si="1072"/>
        <v>3</v>
      </c>
      <c r="M3760" s="5">
        <f t="shared" si="1073"/>
        <v>2025</v>
      </c>
      <c r="N3760" s="135">
        <v>3420</v>
      </c>
      <c r="O3760" s="141"/>
      <c r="P3760" s="12">
        <f t="shared" si="1076"/>
        <v>3420</v>
      </c>
      <c r="Q3760" s="7">
        <v>6182684.3500000015</v>
      </c>
      <c r="R3760" s="44" t="str">
        <f>VLOOKUP(F3760,'Set up'!$A$2:$E$64,5,FALSE)</f>
        <v>Chq</v>
      </c>
    </row>
    <row r="3761" spans="1:19" ht="16.25" customHeight="1" x14ac:dyDescent="0.35">
      <c r="A3761" s="140">
        <v>45728</v>
      </c>
      <c r="B3761" s="5">
        <v>3</v>
      </c>
      <c r="C3761" s="5">
        <v>2025</v>
      </c>
      <c r="D3761" s="105" t="s">
        <v>3524</v>
      </c>
      <c r="E3761" s="5" t="str">
        <f>VLOOKUP(F3761,'Set up'!$A$2:$C$64,2,FALSE)</f>
        <v>C00000006</v>
      </c>
      <c r="F3761" s="99" t="s">
        <v>43</v>
      </c>
      <c r="G3761" s="99" t="s">
        <v>1796</v>
      </c>
      <c r="H3761" s="137">
        <v>3</v>
      </c>
      <c r="I3761" s="5" t="str">
        <f>VLOOKUP(F3761,'Set up'!$A$2:$C$64,3,FALSE)</f>
        <v>Cash</v>
      </c>
      <c r="J3761" s="5">
        <f>VLOOKUP(F3761,'Set up'!$A$2:$D$64,4,FALSE)</f>
        <v>0</v>
      </c>
      <c r="K3761" s="4">
        <f t="shared" si="1077"/>
        <v>45728</v>
      </c>
      <c r="L3761" s="5">
        <f t="shared" si="1072"/>
        <v>3</v>
      </c>
      <c r="M3761" s="5">
        <f t="shared" si="1073"/>
        <v>2025</v>
      </c>
      <c r="N3761" s="135">
        <v>648</v>
      </c>
      <c r="O3761" s="141"/>
      <c r="P3761" s="12">
        <f t="shared" si="1076"/>
        <v>648</v>
      </c>
      <c r="Q3761" s="7">
        <v>6183332.3500000015</v>
      </c>
      <c r="R3761" s="44" t="str">
        <f>VLOOKUP(F3761,'Set up'!$A$2:$E$64,5,FALSE)</f>
        <v>Chq</v>
      </c>
    </row>
    <row r="3762" spans="1:19" ht="16.25" customHeight="1" x14ac:dyDescent="0.35">
      <c r="A3762" s="140">
        <v>45728</v>
      </c>
      <c r="B3762" s="5">
        <v>3</v>
      </c>
      <c r="C3762" s="5">
        <v>2025</v>
      </c>
      <c r="D3762" s="105" t="s">
        <v>3524</v>
      </c>
      <c r="E3762" s="5" t="str">
        <f>VLOOKUP(F3762,'Set up'!$A$2:$C$64,2,FALSE)</f>
        <v>C00000006</v>
      </c>
      <c r="F3762" s="99" t="s">
        <v>43</v>
      </c>
      <c r="G3762" s="99" t="s">
        <v>17</v>
      </c>
      <c r="H3762" s="137">
        <v>2</v>
      </c>
      <c r="I3762" s="5" t="str">
        <f>VLOOKUP(F3762,'Set up'!$A$2:$C$64,3,FALSE)</f>
        <v>Cash</v>
      </c>
      <c r="J3762" s="5">
        <f>VLOOKUP(F3762,'Set up'!$A$2:$D$64,4,FALSE)</f>
        <v>0</v>
      </c>
      <c r="K3762" s="4">
        <f t="shared" si="1077"/>
        <v>45728</v>
      </c>
      <c r="L3762" s="5">
        <f t="shared" si="1072"/>
        <v>3</v>
      </c>
      <c r="M3762" s="5">
        <f t="shared" si="1073"/>
        <v>2025</v>
      </c>
      <c r="N3762" s="135">
        <v>230</v>
      </c>
      <c r="O3762" s="141"/>
      <c r="P3762" s="12">
        <f t="shared" si="1076"/>
        <v>230</v>
      </c>
      <c r="Q3762" s="7">
        <v>6183562.3500000015</v>
      </c>
      <c r="R3762" s="44" t="str">
        <f>VLOOKUP(F3762,'Set up'!$A$2:$E$64,5,FALSE)</f>
        <v>Chq</v>
      </c>
    </row>
    <row r="3763" spans="1:19" ht="16.25" customHeight="1" x14ac:dyDescent="0.35">
      <c r="A3763" s="140">
        <v>45728</v>
      </c>
      <c r="B3763" s="5">
        <v>3</v>
      </c>
      <c r="C3763" s="5">
        <v>2025</v>
      </c>
      <c r="D3763" s="105" t="s">
        <v>3524</v>
      </c>
      <c r="E3763" s="5" t="str">
        <f>VLOOKUP(F3763,'Set up'!$A$2:$C$64,2,FALSE)</f>
        <v>C00000006</v>
      </c>
      <c r="F3763" s="99" t="s">
        <v>43</v>
      </c>
      <c r="G3763" s="99" t="s">
        <v>3525</v>
      </c>
      <c r="H3763" s="137">
        <v>1</v>
      </c>
      <c r="I3763" s="5" t="str">
        <f>VLOOKUP(F3763,'Set up'!$A$2:$C$64,3,FALSE)</f>
        <v>Cash</v>
      </c>
      <c r="J3763" s="5">
        <f>VLOOKUP(F3763,'Set up'!$A$2:$D$64,4,FALSE)</f>
        <v>0</v>
      </c>
      <c r="K3763" s="4">
        <f t="shared" si="1077"/>
        <v>45728</v>
      </c>
      <c r="L3763" s="5">
        <f t="shared" si="1072"/>
        <v>3</v>
      </c>
      <c r="M3763" s="5">
        <f t="shared" si="1073"/>
        <v>2025</v>
      </c>
      <c r="N3763" s="135">
        <v>325</v>
      </c>
      <c r="O3763" s="141"/>
      <c r="P3763" s="12">
        <f t="shared" si="1076"/>
        <v>325</v>
      </c>
      <c r="Q3763" s="7">
        <v>6183887.3500000015</v>
      </c>
      <c r="R3763" s="44" t="str">
        <f>VLOOKUP(F3763,'Set up'!$A$2:$E$64,5,FALSE)</f>
        <v>Chq</v>
      </c>
    </row>
    <row r="3764" spans="1:19" ht="16.25" customHeight="1" x14ac:dyDescent="0.35">
      <c r="A3764" s="140">
        <v>45729</v>
      </c>
      <c r="B3764" s="5">
        <v>3</v>
      </c>
      <c r="C3764" s="5">
        <v>2025</v>
      </c>
      <c r="D3764" s="105" t="s">
        <v>3526</v>
      </c>
      <c r="E3764" s="5" t="str">
        <f>VLOOKUP(F3764,'Set up'!$A$2:$C$64,2,FALSE)</f>
        <v>C00000050</v>
      </c>
      <c r="F3764" s="99" t="s">
        <v>2656</v>
      </c>
      <c r="G3764" s="99" t="s">
        <v>3122</v>
      </c>
      <c r="H3764" s="137">
        <v>1</v>
      </c>
      <c r="I3764" s="5" t="str">
        <f>VLOOKUP(F3764,'Set up'!$A$2:$C$64,3,FALSE)</f>
        <v>Cash</v>
      </c>
      <c r="J3764" s="5">
        <f>VLOOKUP(F3764,'Set up'!$A$2:$D$64,4,FALSE)</f>
        <v>0</v>
      </c>
      <c r="K3764" s="4">
        <f t="shared" si="1077"/>
        <v>45729</v>
      </c>
      <c r="L3764" s="5">
        <f t="shared" si="1072"/>
        <v>3</v>
      </c>
      <c r="M3764" s="5">
        <f t="shared" si="1073"/>
        <v>2025</v>
      </c>
      <c r="N3764" s="135">
        <v>1755</v>
      </c>
      <c r="O3764" s="6">
        <f t="shared" ref="O3764:O3767" si="1079">-N3764</f>
        <v>-1755</v>
      </c>
      <c r="P3764" s="12">
        <f t="shared" si="1076"/>
        <v>0</v>
      </c>
      <c r="Q3764" s="7">
        <v>6185642.3500000015</v>
      </c>
      <c r="R3764" s="44" t="str">
        <f>VLOOKUP(F3764,'Set up'!$A$2:$E$64,5,FALSE)</f>
        <v>Cash</v>
      </c>
      <c r="S3764" s="1" t="s">
        <v>3677</v>
      </c>
    </row>
    <row r="3765" spans="1:19" ht="16.25" customHeight="1" x14ac:dyDescent="0.35">
      <c r="A3765" s="140">
        <v>45729</v>
      </c>
      <c r="B3765" s="5">
        <v>3</v>
      </c>
      <c r="C3765" s="5">
        <v>2025</v>
      </c>
      <c r="D3765" s="105" t="s">
        <v>3526</v>
      </c>
      <c r="E3765" s="5" t="str">
        <f>VLOOKUP(F3765,'Set up'!$A$2:$C$64,2,FALSE)</f>
        <v>C00000050</v>
      </c>
      <c r="F3765" s="99" t="s">
        <v>2656</v>
      </c>
      <c r="G3765" s="99" t="s">
        <v>2434</v>
      </c>
      <c r="H3765" s="137">
        <v>2</v>
      </c>
      <c r="I3765" s="5" t="str">
        <f>VLOOKUP(F3765,'Set up'!$A$2:$C$64,3,FALSE)</f>
        <v>Cash</v>
      </c>
      <c r="J3765" s="5">
        <f>VLOOKUP(F3765,'Set up'!$A$2:$D$64,4,FALSE)</f>
        <v>0</v>
      </c>
      <c r="K3765" s="4">
        <f t="shared" si="1077"/>
        <v>45729</v>
      </c>
      <c r="L3765" s="5">
        <f t="shared" si="1072"/>
        <v>3</v>
      </c>
      <c r="M3765" s="5">
        <f t="shared" si="1073"/>
        <v>2025</v>
      </c>
      <c r="N3765" s="135">
        <v>555</v>
      </c>
      <c r="O3765" s="6">
        <f t="shared" si="1079"/>
        <v>-555</v>
      </c>
      <c r="P3765" s="12">
        <f t="shared" si="1076"/>
        <v>0</v>
      </c>
      <c r="Q3765" s="7">
        <v>6186197.3500000015</v>
      </c>
      <c r="R3765" s="44" t="str">
        <f>VLOOKUP(F3765,'Set up'!$A$2:$E$64,5,FALSE)</f>
        <v>Cash</v>
      </c>
      <c r="S3765" s="1" t="s">
        <v>3677</v>
      </c>
    </row>
    <row r="3766" spans="1:19" ht="16.25" customHeight="1" x14ac:dyDescent="0.35">
      <c r="A3766" s="140">
        <v>45729</v>
      </c>
      <c r="B3766" s="5">
        <v>3</v>
      </c>
      <c r="C3766" s="5">
        <v>2025</v>
      </c>
      <c r="D3766" s="105" t="s">
        <v>3526</v>
      </c>
      <c r="E3766" s="5" t="str">
        <f>VLOOKUP(F3766,'Set up'!$A$2:$C$64,2,FALSE)</f>
        <v>C00000050</v>
      </c>
      <c r="F3766" s="99" t="s">
        <v>2656</v>
      </c>
      <c r="G3766" s="99" t="s">
        <v>1061</v>
      </c>
      <c r="H3766" s="137">
        <v>1</v>
      </c>
      <c r="I3766" s="5" t="str">
        <f>VLOOKUP(F3766,'Set up'!$A$2:$C$64,3,FALSE)</f>
        <v>Cash</v>
      </c>
      <c r="J3766" s="5">
        <f>VLOOKUP(F3766,'Set up'!$A$2:$D$64,4,FALSE)</f>
        <v>0</v>
      </c>
      <c r="K3766" s="4">
        <f t="shared" si="1077"/>
        <v>45729</v>
      </c>
      <c r="L3766" s="5">
        <f t="shared" si="1072"/>
        <v>3</v>
      </c>
      <c r="M3766" s="5">
        <f t="shared" si="1073"/>
        <v>2025</v>
      </c>
      <c r="N3766" s="135">
        <v>95</v>
      </c>
      <c r="O3766" s="6">
        <f t="shared" si="1079"/>
        <v>-95</v>
      </c>
      <c r="P3766" s="12">
        <f t="shared" si="1076"/>
        <v>0</v>
      </c>
      <c r="Q3766" s="7">
        <v>6186292.3500000015</v>
      </c>
      <c r="R3766" s="44" t="str">
        <f>VLOOKUP(F3766,'Set up'!$A$2:$E$64,5,FALSE)</f>
        <v>Cash</v>
      </c>
      <c r="S3766" s="1" t="s">
        <v>3677</v>
      </c>
    </row>
    <row r="3767" spans="1:19" ht="16.25" customHeight="1" x14ac:dyDescent="0.35">
      <c r="A3767" s="140">
        <v>45729</v>
      </c>
      <c r="B3767" s="5">
        <v>3</v>
      </c>
      <c r="C3767" s="5">
        <v>2025</v>
      </c>
      <c r="D3767" s="105" t="s">
        <v>3526</v>
      </c>
      <c r="E3767" s="5" t="str">
        <f>VLOOKUP(F3767,'Set up'!$A$2:$C$64,2,FALSE)</f>
        <v>C00000050</v>
      </c>
      <c r="F3767" s="99" t="s">
        <v>2656</v>
      </c>
      <c r="G3767" s="99" t="s">
        <v>2646</v>
      </c>
      <c r="H3767" s="137">
        <v>10</v>
      </c>
      <c r="I3767" s="5" t="str">
        <f>VLOOKUP(F3767,'Set up'!$A$2:$C$64,3,FALSE)</f>
        <v>Cash</v>
      </c>
      <c r="J3767" s="5">
        <f>VLOOKUP(F3767,'Set up'!$A$2:$D$64,4,FALSE)</f>
        <v>0</v>
      </c>
      <c r="K3767" s="4">
        <f t="shared" si="1077"/>
        <v>45729</v>
      </c>
      <c r="L3767" s="5">
        <f t="shared" si="1072"/>
        <v>3</v>
      </c>
      <c r="M3767" s="5">
        <f t="shared" si="1073"/>
        <v>2025</v>
      </c>
      <c r="N3767" s="135">
        <v>625</v>
      </c>
      <c r="O3767" s="6">
        <f t="shared" si="1079"/>
        <v>-625</v>
      </c>
      <c r="P3767" s="12">
        <f t="shared" si="1076"/>
        <v>0</v>
      </c>
      <c r="Q3767" s="7">
        <v>6186917.3500000015</v>
      </c>
      <c r="R3767" s="44" t="str">
        <f>VLOOKUP(F3767,'Set up'!$A$2:$E$64,5,FALSE)</f>
        <v>Cash</v>
      </c>
      <c r="S3767" s="1" t="s">
        <v>3677</v>
      </c>
    </row>
    <row r="3768" spans="1:19" ht="16.25" customHeight="1" x14ac:dyDescent="0.35">
      <c r="A3768" s="140">
        <v>45729</v>
      </c>
      <c r="B3768" s="5">
        <v>3</v>
      </c>
      <c r="C3768" s="5">
        <v>2025</v>
      </c>
      <c r="D3768" s="105" t="s">
        <v>3527</v>
      </c>
      <c r="E3768" s="5" t="str">
        <f>VLOOKUP(F3768,'Set up'!$A$2:$C$64,2,FALSE)</f>
        <v>C00000045</v>
      </c>
      <c r="F3768" s="99" t="s">
        <v>2271</v>
      </c>
      <c r="G3768" s="99" t="s">
        <v>3122</v>
      </c>
      <c r="H3768" s="137">
        <v>1</v>
      </c>
      <c r="I3768" s="5" t="str">
        <f>VLOOKUP(F3768,'Set up'!$A$2:$C$64,3,FALSE)</f>
        <v>Cash</v>
      </c>
      <c r="J3768" s="5">
        <f>VLOOKUP(F3768,'Set up'!$A$2:$D$64,4,FALSE)</f>
        <v>0</v>
      </c>
      <c r="K3768" s="4">
        <f t="shared" si="1077"/>
        <v>45729</v>
      </c>
      <c r="L3768" s="5">
        <f t="shared" si="1072"/>
        <v>3</v>
      </c>
      <c r="M3768" s="5">
        <f t="shared" si="1073"/>
        <v>2025</v>
      </c>
      <c r="N3768" s="135">
        <v>1575</v>
      </c>
      <c r="O3768" s="6">
        <f t="shared" ref="O3768:O3769" si="1080">-N3768</f>
        <v>-1575</v>
      </c>
      <c r="P3768" s="12">
        <f t="shared" si="1076"/>
        <v>0</v>
      </c>
      <c r="Q3768" s="7">
        <v>6188492.3500000015</v>
      </c>
      <c r="R3768" s="44" t="str">
        <f>VLOOKUP(F3768,'Set up'!$A$2:$E$64,5,FALSE)</f>
        <v>Trsf</v>
      </c>
      <c r="S3768" s="1" t="s">
        <v>3605</v>
      </c>
    </row>
    <row r="3769" spans="1:19" ht="16.25" customHeight="1" x14ac:dyDescent="0.35">
      <c r="A3769" s="140">
        <v>45729</v>
      </c>
      <c r="B3769" s="5">
        <v>3</v>
      </c>
      <c r="C3769" s="5">
        <v>2025</v>
      </c>
      <c r="D3769" s="105" t="s">
        <v>3527</v>
      </c>
      <c r="E3769" s="5" t="str">
        <f>VLOOKUP(F3769,'Set up'!$A$2:$C$64,2,FALSE)</f>
        <v>C00000045</v>
      </c>
      <c r="F3769" s="99" t="s">
        <v>2271</v>
      </c>
      <c r="G3769" s="99" t="s">
        <v>2434</v>
      </c>
      <c r="H3769" s="137">
        <v>4</v>
      </c>
      <c r="I3769" s="5" t="str">
        <f>VLOOKUP(F3769,'Set up'!$A$2:$C$64,3,FALSE)</f>
        <v>Cash</v>
      </c>
      <c r="J3769" s="5">
        <f>VLOOKUP(F3769,'Set up'!$A$2:$D$64,4,FALSE)</f>
        <v>0</v>
      </c>
      <c r="K3769" s="4">
        <f t="shared" si="1077"/>
        <v>45729</v>
      </c>
      <c r="L3769" s="5">
        <f t="shared" si="1072"/>
        <v>3</v>
      </c>
      <c r="M3769" s="5">
        <f t="shared" si="1073"/>
        <v>2025</v>
      </c>
      <c r="N3769" s="135">
        <v>858.4</v>
      </c>
      <c r="O3769" s="6">
        <f t="shared" si="1080"/>
        <v>-858.4</v>
      </c>
      <c r="P3769" s="12">
        <f t="shared" si="1076"/>
        <v>0</v>
      </c>
      <c r="Q3769" s="7">
        <v>6189350.7500000019</v>
      </c>
      <c r="R3769" s="44" t="str">
        <f>VLOOKUP(F3769,'Set up'!$A$2:$E$64,5,FALSE)</f>
        <v>Trsf</v>
      </c>
      <c r="S3769" s="1" t="s">
        <v>3606</v>
      </c>
    </row>
    <row r="3770" spans="1:19" ht="16.25" customHeight="1" x14ac:dyDescent="0.35">
      <c r="A3770" s="143">
        <v>45730</v>
      </c>
      <c r="B3770" s="144">
        <v>3</v>
      </c>
      <c r="C3770" s="144">
        <v>2025</v>
      </c>
      <c r="D3770" s="145" t="s">
        <v>3528</v>
      </c>
      <c r="E3770" s="5" t="str">
        <f>VLOOKUP(F3770,'Set up'!$A$2:$C$64,2,FALSE)</f>
        <v>C00000013a</v>
      </c>
      <c r="F3770" s="142" t="s">
        <v>1453</v>
      </c>
      <c r="G3770" s="142" t="s">
        <v>3529</v>
      </c>
      <c r="H3770" s="146">
        <v>2</v>
      </c>
      <c r="I3770" s="5" t="str">
        <f>VLOOKUP(F3770,'Set up'!$A$2:$C$64,3,FALSE)</f>
        <v>Cash</v>
      </c>
      <c r="J3770" s="5">
        <f>VLOOKUP(F3770,'Set up'!$A$2:$D$64,4,FALSE)</f>
        <v>0</v>
      </c>
      <c r="K3770" s="4">
        <f t="shared" si="1077"/>
        <v>45730</v>
      </c>
      <c r="L3770" s="5">
        <f t="shared" si="1072"/>
        <v>3</v>
      </c>
      <c r="M3770" s="5">
        <f t="shared" si="1073"/>
        <v>2025</v>
      </c>
      <c r="N3770" s="147">
        <v>0</v>
      </c>
      <c r="O3770" s="148"/>
      <c r="P3770" s="34">
        <f t="shared" si="1076"/>
        <v>0</v>
      </c>
      <c r="Q3770" s="149">
        <v>6189350.7500000019</v>
      </c>
      <c r="R3770" s="44" t="str">
        <f>VLOOKUP(F3770,'Set up'!$A$2:$E$64,5,FALSE)</f>
        <v>Chq</v>
      </c>
    </row>
    <row r="3771" spans="1:19" ht="16.25" customHeight="1" x14ac:dyDescent="0.35">
      <c r="A3771" s="140">
        <v>45730</v>
      </c>
      <c r="B3771" s="5">
        <v>3</v>
      </c>
      <c r="C3771" s="5">
        <v>2025</v>
      </c>
      <c r="D3771" s="105" t="s">
        <v>3530</v>
      </c>
      <c r="E3771" s="5" t="str">
        <f>VLOOKUP(F3771,'Set up'!$A$2:$C$64,2,FALSE)</f>
        <v>C00000061</v>
      </c>
      <c r="F3771" s="99" t="s">
        <v>3532</v>
      </c>
      <c r="G3771" s="99" t="s">
        <v>3533</v>
      </c>
      <c r="H3771" s="137">
        <v>1</v>
      </c>
      <c r="I3771" s="5" t="str">
        <f>VLOOKUP(F3771,'Set up'!$A$2:$C$64,3,FALSE)</f>
        <v>Cash</v>
      </c>
      <c r="J3771" s="5">
        <f>VLOOKUP(F3771,'Set up'!$A$2:$D$64,4,FALSE)</f>
        <v>0</v>
      </c>
      <c r="K3771" s="4">
        <f t="shared" si="1077"/>
        <v>45730</v>
      </c>
      <c r="L3771" s="5">
        <f t="shared" si="1072"/>
        <v>3</v>
      </c>
      <c r="M3771" s="5">
        <f t="shared" si="1073"/>
        <v>2025</v>
      </c>
      <c r="N3771" s="135">
        <v>1710</v>
      </c>
      <c r="O3771" s="6">
        <f t="shared" ref="O3771:O3772" si="1081">-N3771</f>
        <v>-1710</v>
      </c>
      <c r="P3771" s="12">
        <f t="shared" si="1076"/>
        <v>0</v>
      </c>
      <c r="Q3771" s="7">
        <v>6191060.7500000019</v>
      </c>
      <c r="R3771" s="44" t="str">
        <f>VLOOKUP(F3771,'Set up'!$A$2:$E$64,5,FALSE)</f>
        <v>Cash</v>
      </c>
      <c r="S3771" s="1" t="s">
        <v>3600</v>
      </c>
    </row>
    <row r="3772" spans="1:19" ht="16.25" customHeight="1" x14ac:dyDescent="0.35">
      <c r="A3772" s="140">
        <v>45730</v>
      </c>
      <c r="B3772" s="5">
        <v>3</v>
      </c>
      <c r="C3772" s="5">
        <v>2025</v>
      </c>
      <c r="D3772" s="105" t="s">
        <v>3530</v>
      </c>
      <c r="E3772" s="5" t="str">
        <f>VLOOKUP(F3772,'Set up'!$A$2:$C$64,2,FALSE)</f>
        <v>C00000061</v>
      </c>
      <c r="F3772" s="99" t="s">
        <v>3532</v>
      </c>
      <c r="G3772" s="99" t="s">
        <v>1411</v>
      </c>
      <c r="H3772" s="137">
        <v>1</v>
      </c>
      <c r="I3772" s="5" t="str">
        <f>VLOOKUP(F3772,'Set up'!$A$2:$C$64,3,FALSE)</f>
        <v>Cash</v>
      </c>
      <c r="J3772" s="5">
        <f>VLOOKUP(F3772,'Set up'!$A$2:$D$64,4,FALSE)</f>
        <v>0</v>
      </c>
      <c r="K3772" s="4">
        <f t="shared" si="1077"/>
        <v>45730</v>
      </c>
      <c r="L3772" s="5">
        <f t="shared" si="1072"/>
        <v>3</v>
      </c>
      <c r="M3772" s="5">
        <f t="shared" si="1073"/>
        <v>2025</v>
      </c>
      <c r="N3772" s="135">
        <v>313.2</v>
      </c>
      <c r="O3772" s="6">
        <f t="shared" si="1081"/>
        <v>-313.2</v>
      </c>
      <c r="P3772" s="12">
        <f t="shared" si="1076"/>
        <v>0</v>
      </c>
      <c r="Q3772" s="7">
        <v>6191373.950000002</v>
      </c>
      <c r="R3772" s="44" t="str">
        <f>VLOOKUP(F3772,'Set up'!$A$2:$E$64,5,FALSE)</f>
        <v>Cash</v>
      </c>
      <c r="S3772" s="1" t="s">
        <v>3600</v>
      </c>
    </row>
    <row r="3773" spans="1:19" ht="16.25" customHeight="1" x14ac:dyDescent="0.35">
      <c r="A3773" s="140">
        <v>45731</v>
      </c>
      <c r="B3773" s="5">
        <v>3</v>
      </c>
      <c r="C3773" s="5">
        <v>2025</v>
      </c>
      <c r="D3773" s="105" t="s">
        <v>3534</v>
      </c>
      <c r="E3773" s="5" t="str">
        <f>VLOOKUP(F3773,'Set up'!$A$2:$C$64,2,FALSE)</f>
        <v>C00000042</v>
      </c>
      <c r="F3773" s="99" t="s">
        <v>2012</v>
      </c>
      <c r="G3773" s="99" t="s">
        <v>2646</v>
      </c>
      <c r="H3773" s="137">
        <v>3</v>
      </c>
      <c r="I3773" s="5" t="str">
        <f>VLOOKUP(F3773,'Set up'!$A$2:$C$64,3,FALSE)</f>
        <v>Cash</v>
      </c>
      <c r="J3773" s="5">
        <f>VLOOKUP(F3773,'Set up'!$A$2:$D$64,4,FALSE)</f>
        <v>0</v>
      </c>
      <c r="K3773" s="4">
        <f t="shared" si="1077"/>
        <v>45731</v>
      </c>
      <c r="L3773" s="5">
        <f t="shared" si="1072"/>
        <v>3</v>
      </c>
      <c r="M3773" s="5">
        <f t="shared" si="1073"/>
        <v>2025</v>
      </c>
      <c r="N3773" s="135">
        <v>187.5</v>
      </c>
      <c r="O3773" s="141"/>
      <c r="P3773" s="12">
        <f t="shared" si="1076"/>
        <v>187.5</v>
      </c>
      <c r="Q3773" s="7">
        <v>6191561.450000002</v>
      </c>
      <c r="R3773" s="44" t="str">
        <f>VLOOKUP(F3773,'Set up'!$A$2:$E$64,5,FALSE)</f>
        <v>Trsf</v>
      </c>
    </row>
    <row r="3774" spans="1:19" ht="16.25" customHeight="1" x14ac:dyDescent="0.35">
      <c r="A3774" s="140">
        <v>45731</v>
      </c>
      <c r="B3774" s="5">
        <v>3</v>
      </c>
      <c r="C3774" s="5">
        <v>2025</v>
      </c>
      <c r="D3774" s="105" t="s">
        <v>3535</v>
      </c>
      <c r="E3774" s="5" t="str">
        <f>VLOOKUP(F3774,'Set up'!$A$2:$C$64,2,FALSE)</f>
        <v>C00000042</v>
      </c>
      <c r="F3774" s="99" t="s">
        <v>2012</v>
      </c>
      <c r="G3774" s="99" t="s">
        <v>3217</v>
      </c>
      <c r="H3774" s="137">
        <v>5</v>
      </c>
      <c r="I3774" s="5" t="str">
        <f>VLOOKUP(F3774,'Set up'!$A$2:$C$64,3,FALSE)</f>
        <v>Cash</v>
      </c>
      <c r="J3774" s="5">
        <f>VLOOKUP(F3774,'Set up'!$A$2:$D$64,4,FALSE)</f>
        <v>0</v>
      </c>
      <c r="K3774" s="4">
        <f t="shared" si="1077"/>
        <v>45731</v>
      </c>
      <c r="L3774" s="5">
        <f t="shared" si="1072"/>
        <v>3</v>
      </c>
      <c r="M3774" s="5">
        <f t="shared" si="1073"/>
        <v>2025</v>
      </c>
      <c r="N3774" s="135">
        <v>8100</v>
      </c>
      <c r="O3774" s="141"/>
      <c r="P3774" s="12">
        <f t="shared" si="1076"/>
        <v>8100</v>
      </c>
      <c r="Q3774" s="7">
        <v>6199661.450000002</v>
      </c>
      <c r="R3774" s="44" t="str">
        <f>VLOOKUP(F3774,'Set up'!$A$2:$E$64,5,FALSE)</f>
        <v>Trsf</v>
      </c>
    </row>
    <row r="3775" spans="1:19" ht="16.25" customHeight="1" x14ac:dyDescent="0.35">
      <c r="A3775" s="140">
        <v>45731</v>
      </c>
      <c r="B3775" s="5">
        <v>3</v>
      </c>
      <c r="C3775" s="5">
        <v>2025</v>
      </c>
      <c r="D3775" s="105" t="s">
        <v>3535</v>
      </c>
      <c r="E3775" s="5" t="str">
        <f>VLOOKUP(F3775,'Set up'!$A$2:$C$64,2,FALSE)</f>
        <v>C00000042</v>
      </c>
      <c r="F3775" s="99" t="s">
        <v>2012</v>
      </c>
      <c r="G3775" s="99" t="s">
        <v>2744</v>
      </c>
      <c r="H3775" s="137">
        <v>1</v>
      </c>
      <c r="I3775" s="5" t="str">
        <f>VLOOKUP(F3775,'Set up'!$A$2:$C$64,3,FALSE)</f>
        <v>Cash</v>
      </c>
      <c r="J3775" s="5">
        <f>VLOOKUP(F3775,'Set up'!$A$2:$D$64,4,FALSE)</f>
        <v>0</v>
      </c>
      <c r="K3775" s="4">
        <f t="shared" si="1077"/>
        <v>45731</v>
      </c>
      <c r="L3775" s="5">
        <f t="shared" si="1072"/>
        <v>3</v>
      </c>
      <c r="M3775" s="5">
        <f t="shared" si="1073"/>
        <v>2025</v>
      </c>
      <c r="N3775" s="135">
        <v>975</v>
      </c>
      <c r="O3775" s="141"/>
      <c r="P3775" s="12">
        <f t="shared" si="1076"/>
        <v>975</v>
      </c>
      <c r="Q3775" s="7">
        <v>6200636.450000002</v>
      </c>
      <c r="R3775" s="44" t="str">
        <f>VLOOKUP(F3775,'Set up'!$A$2:$E$64,5,FALSE)</f>
        <v>Trsf</v>
      </c>
    </row>
    <row r="3776" spans="1:19" ht="16.25" customHeight="1" x14ac:dyDescent="0.35">
      <c r="A3776" s="140">
        <v>45733</v>
      </c>
      <c r="B3776" s="5">
        <v>3</v>
      </c>
      <c r="C3776" s="5">
        <v>2025</v>
      </c>
      <c r="D3776" s="105" t="s">
        <v>3536</v>
      </c>
      <c r="E3776" s="5" t="str">
        <f>VLOOKUP(F3776,'Set up'!$A$2:$C$64,2,FALSE)</f>
        <v>C00000003</v>
      </c>
      <c r="F3776" s="99" t="s">
        <v>20</v>
      </c>
      <c r="G3776" s="99" t="s">
        <v>3217</v>
      </c>
      <c r="H3776" s="137">
        <v>1</v>
      </c>
      <c r="I3776" s="5">
        <f>VLOOKUP(F3776,'Set up'!$A$2:$C$64,3,FALSE)</f>
        <v>45</v>
      </c>
      <c r="J3776" s="5">
        <f>VLOOKUP(F3776,'Set up'!$A$2:$D$64,4,FALSE)</f>
        <v>45</v>
      </c>
      <c r="K3776" s="4">
        <f t="shared" si="1077"/>
        <v>45778</v>
      </c>
      <c r="L3776" s="5">
        <f t="shared" si="1072"/>
        <v>5</v>
      </c>
      <c r="M3776" s="5">
        <f t="shared" si="1073"/>
        <v>2025</v>
      </c>
      <c r="N3776" s="135">
        <v>1755</v>
      </c>
      <c r="O3776" s="141">
        <f>-1000</f>
        <v>-1000</v>
      </c>
      <c r="P3776" s="12">
        <f t="shared" si="1076"/>
        <v>755</v>
      </c>
      <c r="Q3776" s="7">
        <v>6202391.450000002</v>
      </c>
      <c r="R3776" s="44" t="str">
        <f>VLOOKUP(F3776,'Set up'!$A$2:$E$64,5,FALSE)</f>
        <v>PD Chq</v>
      </c>
      <c r="S3776" s="1" t="s">
        <v>3694</v>
      </c>
    </row>
    <row r="3777" spans="1:19" ht="16.25" customHeight="1" x14ac:dyDescent="0.35">
      <c r="A3777" s="140">
        <v>45733</v>
      </c>
      <c r="B3777" s="5">
        <v>3</v>
      </c>
      <c r="C3777" s="5">
        <v>2025</v>
      </c>
      <c r="D3777" s="105" t="s">
        <v>3536</v>
      </c>
      <c r="E3777" s="5" t="str">
        <f>VLOOKUP(F3777,'Set up'!$A$2:$C$64,2,FALSE)</f>
        <v>C00000003</v>
      </c>
      <c r="F3777" s="99" t="s">
        <v>20</v>
      </c>
      <c r="G3777" s="99" t="s">
        <v>17</v>
      </c>
      <c r="H3777" s="137">
        <v>2</v>
      </c>
      <c r="I3777" s="5">
        <f>VLOOKUP(F3777,'Set up'!$A$2:$C$64,3,FALSE)</f>
        <v>45</v>
      </c>
      <c r="J3777" s="5">
        <f>VLOOKUP(F3777,'Set up'!$A$2:$D$64,4,FALSE)</f>
        <v>45</v>
      </c>
      <c r="K3777" s="4">
        <f t="shared" si="1077"/>
        <v>45778</v>
      </c>
      <c r="L3777" s="5">
        <f t="shared" si="1072"/>
        <v>5</v>
      </c>
      <c r="M3777" s="5">
        <f t="shared" si="1073"/>
        <v>2025</v>
      </c>
      <c r="N3777" s="135">
        <v>220</v>
      </c>
      <c r="O3777" s="141"/>
      <c r="P3777" s="12">
        <f t="shared" si="1076"/>
        <v>220</v>
      </c>
      <c r="Q3777" s="7">
        <v>6202611.450000002</v>
      </c>
      <c r="R3777" s="44" t="str">
        <f>VLOOKUP(F3777,'Set up'!$A$2:$E$64,5,FALSE)</f>
        <v>PD Chq</v>
      </c>
    </row>
    <row r="3778" spans="1:19" ht="16.25" customHeight="1" x14ac:dyDescent="0.35">
      <c r="A3778" s="140">
        <v>45733</v>
      </c>
      <c r="B3778" s="5">
        <v>3</v>
      </c>
      <c r="C3778" s="5">
        <v>2025</v>
      </c>
      <c r="D3778" s="105" t="s">
        <v>3536</v>
      </c>
      <c r="E3778" s="5" t="str">
        <f>VLOOKUP(F3778,'Set up'!$A$2:$C$64,2,FALSE)</f>
        <v>C00000003</v>
      </c>
      <c r="F3778" s="99" t="s">
        <v>20</v>
      </c>
      <c r="G3778" s="99" t="s">
        <v>2635</v>
      </c>
      <c r="H3778" s="137">
        <v>3</v>
      </c>
      <c r="I3778" s="5">
        <f>VLOOKUP(F3778,'Set up'!$A$2:$C$64,3,FALSE)</f>
        <v>45</v>
      </c>
      <c r="J3778" s="5">
        <f>VLOOKUP(F3778,'Set up'!$A$2:$D$64,4,FALSE)</f>
        <v>45</v>
      </c>
      <c r="K3778" s="4">
        <f t="shared" si="1077"/>
        <v>45778</v>
      </c>
      <c r="L3778" s="5">
        <f t="shared" si="1072"/>
        <v>5</v>
      </c>
      <c r="M3778" s="5">
        <f t="shared" si="1073"/>
        <v>2025</v>
      </c>
      <c r="N3778" s="135">
        <v>195</v>
      </c>
      <c r="O3778" s="141"/>
      <c r="P3778" s="12">
        <f t="shared" si="1076"/>
        <v>195</v>
      </c>
      <c r="Q3778" s="7">
        <v>6202806.450000002</v>
      </c>
      <c r="R3778" s="44" t="str">
        <f>VLOOKUP(F3778,'Set up'!$A$2:$E$64,5,FALSE)</f>
        <v>PD Chq</v>
      </c>
    </row>
    <row r="3779" spans="1:19" ht="16.25" customHeight="1" x14ac:dyDescent="0.35">
      <c r="A3779" s="140">
        <v>45735</v>
      </c>
      <c r="B3779" s="5">
        <v>3</v>
      </c>
      <c r="C3779" s="5">
        <v>2025</v>
      </c>
      <c r="D3779" s="105" t="s">
        <v>3537</v>
      </c>
      <c r="E3779" s="5" t="str">
        <f>VLOOKUP(F3779,'Set up'!$A$2:$C$64,2,FALSE)</f>
        <v>C00000019</v>
      </c>
      <c r="F3779" s="99" t="s">
        <v>400</v>
      </c>
      <c r="G3779" s="99" t="s">
        <v>3122</v>
      </c>
      <c r="H3779" s="137">
        <v>1</v>
      </c>
      <c r="I3779" s="5" t="str">
        <f>VLOOKUP(F3779,'Set up'!$A$2:$C$64,3,FALSE)</f>
        <v>Cash</v>
      </c>
      <c r="J3779" s="5">
        <f>VLOOKUP(F3779,'Set up'!$A$2:$D$64,4,FALSE)</f>
        <v>0</v>
      </c>
      <c r="K3779" s="4">
        <f t="shared" si="1077"/>
        <v>45735</v>
      </c>
      <c r="L3779" s="5">
        <f t="shared" ref="L3779:L3842" si="1082">MONTH(K3779)</f>
        <v>3</v>
      </c>
      <c r="M3779" s="5">
        <f t="shared" ref="M3779:M3842" si="1083">YEAR(K3779)</f>
        <v>2025</v>
      </c>
      <c r="N3779" s="135">
        <v>1755</v>
      </c>
      <c r="O3779" s="141"/>
      <c r="P3779" s="12">
        <f t="shared" si="1076"/>
        <v>1755</v>
      </c>
      <c r="Q3779" s="7">
        <v>6204561.450000002</v>
      </c>
      <c r="R3779" s="44" t="str">
        <f>VLOOKUP(F3779,'Set up'!$A$2:$E$64,5,FALSE)</f>
        <v>Trsf</v>
      </c>
    </row>
    <row r="3780" spans="1:19" ht="16.25" customHeight="1" x14ac:dyDescent="0.35">
      <c r="A3780" s="140">
        <v>45735</v>
      </c>
      <c r="B3780" s="5">
        <v>3</v>
      </c>
      <c r="C3780" s="5">
        <v>2025</v>
      </c>
      <c r="D3780" s="105" t="s">
        <v>3537</v>
      </c>
      <c r="E3780" s="5" t="str">
        <f>VLOOKUP(F3780,'Set up'!$A$2:$C$64,2,FALSE)</f>
        <v>C00000019</v>
      </c>
      <c r="F3780" s="99" t="s">
        <v>400</v>
      </c>
      <c r="G3780" s="99" t="s">
        <v>1411</v>
      </c>
      <c r="H3780" s="137">
        <v>1</v>
      </c>
      <c r="I3780" s="5" t="str">
        <f>VLOOKUP(F3780,'Set up'!$A$2:$C$64,3,FALSE)</f>
        <v>Cash</v>
      </c>
      <c r="J3780" s="5">
        <f>VLOOKUP(F3780,'Set up'!$A$2:$D$64,4,FALSE)</f>
        <v>0</v>
      </c>
      <c r="K3780" s="4">
        <f t="shared" si="1077"/>
        <v>45735</v>
      </c>
      <c r="L3780" s="5">
        <f t="shared" si="1082"/>
        <v>3</v>
      </c>
      <c r="M3780" s="5">
        <f t="shared" si="1083"/>
        <v>2025</v>
      </c>
      <c r="N3780" s="135">
        <v>405</v>
      </c>
      <c r="O3780" s="141"/>
      <c r="P3780" s="12">
        <f t="shared" si="1076"/>
        <v>405</v>
      </c>
      <c r="Q3780" s="7">
        <v>6204966.450000002</v>
      </c>
      <c r="R3780" s="44" t="str">
        <f>VLOOKUP(F3780,'Set up'!$A$2:$E$64,5,FALSE)</f>
        <v>Trsf</v>
      </c>
    </row>
    <row r="3781" spans="1:19" ht="16.25" customHeight="1" x14ac:dyDescent="0.35">
      <c r="A3781" s="140">
        <v>45735</v>
      </c>
      <c r="B3781" s="5">
        <v>3</v>
      </c>
      <c r="C3781" s="5">
        <v>2025</v>
      </c>
      <c r="D3781" s="105" t="s">
        <v>3537</v>
      </c>
      <c r="E3781" s="5" t="str">
        <f>VLOOKUP(F3781,'Set up'!$A$2:$C$64,2,FALSE)</f>
        <v>C00000019</v>
      </c>
      <c r="F3781" s="99" t="s">
        <v>400</v>
      </c>
      <c r="G3781" s="99" t="s">
        <v>46</v>
      </c>
      <c r="H3781" s="137">
        <v>1</v>
      </c>
      <c r="I3781" s="5" t="str">
        <f>VLOOKUP(F3781,'Set up'!$A$2:$C$64,3,FALSE)</f>
        <v>Cash</v>
      </c>
      <c r="J3781" s="5">
        <f>VLOOKUP(F3781,'Set up'!$A$2:$D$64,4,FALSE)</f>
        <v>0</v>
      </c>
      <c r="K3781" s="4">
        <f t="shared" si="1077"/>
        <v>45735</v>
      </c>
      <c r="L3781" s="5">
        <f t="shared" si="1082"/>
        <v>3</v>
      </c>
      <c r="M3781" s="5">
        <f t="shared" si="1083"/>
        <v>2025</v>
      </c>
      <c r="N3781" s="135">
        <v>110</v>
      </c>
      <c r="O3781" s="141"/>
      <c r="P3781" s="12">
        <f t="shared" si="1076"/>
        <v>110</v>
      </c>
      <c r="Q3781" s="7">
        <v>6205076.450000002</v>
      </c>
      <c r="R3781" s="44" t="str">
        <f>VLOOKUP(F3781,'Set up'!$A$2:$E$64,5,FALSE)</f>
        <v>Trsf</v>
      </c>
    </row>
    <row r="3782" spans="1:19" ht="16.25" customHeight="1" x14ac:dyDescent="0.35">
      <c r="A3782" s="140">
        <v>45735</v>
      </c>
      <c r="B3782" s="5">
        <v>3</v>
      </c>
      <c r="C3782" s="5">
        <v>2025</v>
      </c>
      <c r="D3782" s="105" t="s">
        <v>3537</v>
      </c>
      <c r="E3782" s="5" t="str">
        <f>VLOOKUP(F3782,'Set up'!$A$2:$C$64,2,FALSE)</f>
        <v>C00000019</v>
      </c>
      <c r="F3782" s="99" t="s">
        <v>400</v>
      </c>
      <c r="G3782" s="99" t="s">
        <v>1469</v>
      </c>
      <c r="H3782" s="137">
        <v>1</v>
      </c>
      <c r="I3782" s="5" t="str">
        <f>VLOOKUP(F3782,'Set up'!$A$2:$C$64,3,FALSE)</f>
        <v>Cash</v>
      </c>
      <c r="J3782" s="5">
        <f>VLOOKUP(F3782,'Set up'!$A$2:$D$64,4,FALSE)</f>
        <v>0</v>
      </c>
      <c r="K3782" s="4">
        <f t="shared" si="1077"/>
        <v>45735</v>
      </c>
      <c r="L3782" s="5">
        <f t="shared" si="1082"/>
        <v>3</v>
      </c>
      <c r="M3782" s="5">
        <f t="shared" si="1083"/>
        <v>2025</v>
      </c>
      <c r="N3782" s="135">
        <v>390</v>
      </c>
      <c r="O3782" s="141"/>
      <c r="P3782" s="12">
        <f t="shared" si="1076"/>
        <v>390</v>
      </c>
      <c r="Q3782" s="7">
        <v>6205466.450000002</v>
      </c>
      <c r="R3782" s="44" t="str">
        <f>VLOOKUP(F3782,'Set up'!$A$2:$E$64,5,FALSE)</f>
        <v>Trsf</v>
      </c>
    </row>
    <row r="3783" spans="1:19" ht="16.25" customHeight="1" x14ac:dyDescent="0.35">
      <c r="A3783" s="140">
        <v>45735</v>
      </c>
      <c r="B3783" s="5">
        <v>3</v>
      </c>
      <c r="C3783" s="5">
        <v>2025</v>
      </c>
      <c r="D3783" s="105" t="s">
        <v>3537</v>
      </c>
      <c r="E3783" s="5" t="str">
        <f>VLOOKUP(F3783,'Set up'!$A$2:$C$64,2,FALSE)</f>
        <v>C00000019</v>
      </c>
      <c r="F3783" s="99" t="s">
        <v>400</v>
      </c>
      <c r="G3783" s="99" t="s">
        <v>2635</v>
      </c>
      <c r="H3783" s="137">
        <v>2</v>
      </c>
      <c r="I3783" s="5" t="str">
        <f>VLOOKUP(F3783,'Set up'!$A$2:$C$64,3,FALSE)</f>
        <v>Cash</v>
      </c>
      <c r="J3783" s="5">
        <f>VLOOKUP(F3783,'Set up'!$A$2:$D$64,4,FALSE)</f>
        <v>0</v>
      </c>
      <c r="K3783" s="4">
        <f t="shared" si="1077"/>
        <v>45735</v>
      </c>
      <c r="L3783" s="5">
        <f t="shared" si="1082"/>
        <v>3</v>
      </c>
      <c r="M3783" s="5">
        <f t="shared" si="1083"/>
        <v>2025</v>
      </c>
      <c r="N3783" s="135">
        <v>125</v>
      </c>
      <c r="O3783" s="141"/>
      <c r="P3783" s="12">
        <f t="shared" si="1076"/>
        <v>125</v>
      </c>
      <c r="Q3783" s="7">
        <v>6205591.450000002</v>
      </c>
      <c r="R3783" s="44" t="str">
        <f>VLOOKUP(F3783,'Set up'!$A$2:$E$64,5,FALSE)</f>
        <v>Trsf</v>
      </c>
    </row>
    <row r="3784" spans="1:19" ht="16.25" customHeight="1" x14ac:dyDescent="0.35">
      <c r="A3784" s="140">
        <v>45735</v>
      </c>
      <c r="B3784" s="5">
        <v>3</v>
      </c>
      <c r="C3784" s="5">
        <v>2025</v>
      </c>
      <c r="D3784" s="105" t="s">
        <v>3537</v>
      </c>
      <c r="E3784" s="5" t="str">
        <f>VLOOKUP(F3784,'Set up'!$A$2:$C$64,2,FALSE)</f>
        <v>C00000019</v>
      </c>
      <c r="F3784" s="99" t="s">
        <v>400</v>
      </c>
      <c r="G3784" s="99" t="s">
        <v>2449</v>
      </c>
      <c r="H3784" s="137">
        <v>1</v>
      </c>
      <c r="I3784" s="5" t="str">
        <f>VLOOKUP(F3784,'Set up'!$A$2:$C$64,3,FALSE)</f>
        <v>Cash</v>
      </c>
      <c r="J3784" s="5">
        <f>VLOOKUP(F3784,'Set up'!$A$2:$D$64,4,FALSE)</f>
        <v>0</v>
      </c>
      <c r="K3784" s="4">
        <f t="shared" si="1077"/>
        <v>45735</v>
      </c>
      <c r="L3784" s="5">
        <f t="shared" si="1082"/>
        <v>3</v>
      </c>
      <c r="M3784" s="5">
        <f t="shared" si="1083"/>
        <v>2025</v>
      </c>
      <c r="N3784" s="135">
        <v>420</v>
      </c>
      <c r="O3784" s="141"/>
      <c r="P3784" s="12">
        <f t="shared" si="1076"/>
        <v>420</v>
      </c>
      <c r="Q3784" s="7">
        <v>6206011.450000002</v>
      </c>
      <c r="R3784" s="44" t="str">
        <f>VLOOKUP(F3784,'Set up'!$A$2:$E$64,5,FALSE)</f>
        <v>Trsf</v>
      </c>
    </row>
    <row r="3785" spans="1:19" ht="16.25" customHeight="1" x14ac:dyDescent="0.35">
      <c r="A3785" s="143">
        <v>45735</v>
      </c>
      <c r="B3785" s="144">
        <v>3</v>
      </c>
      <c r="C3785" s="144">
        <v>2025</v>
      </c>
      <c r="D3785" s="145" t="s">
        <v>3538</v>
      </c>
      <c r="E3785" s="5" t="str">
        <f>VLOOKUP(F3785,'Set up'!$A$2:$C$64,2,FALSE)</f>
        <v>C00000026</v>
      </c>
      <c r="F3785" s="142" t="s">
        <v>784</v>
      </c>
      <c r="G3785" s="142" t="s">
        <v>3539</v>
      </c>
      <c r="H3785" s="146">
        <v>2</v>
      </c>
      <c r="I3785" s="5" t="str">
        <f>VLOOKUP(F3785,'Set up'!$A$2:$C$64,3,FALSE)</f>
        <v>Cash</v>
      </c>
      <c r="J3785" s="5">
        <f>VLOOKUP(F3785,'Set up'!$A$2:$D$64,4,FALSE)</f>
        <v>0</v>
      </c>
      <c r="K3785" s="4">
        <f t="shared" si="1077"/>
        <v>45735</v>
      </c>
      <c r="L3785" s="5">
        <f t="shared" si="1082"/>
        <v>3</v>
      </c>
      <c r="M3785" s="5">
        <f t="shared" si="1083"/>
        <v>2025</v>
      </c>
      <c r="N3785" s="147">
        <v>0</v>
      </c>
      <c r="O3785" s="148"/>
      <c r="P3785" s="34">
        <f t="shared" si="1076"/>
        <v>0</v>
      </c>
      <c r="Q3785" s="149">
        <v>6206011.450000002</v>
      </c>
      <c r="R3785" s="44" t="str">
        <f>VLOOKUP(F3785,'Set up'!$A$2:$E$64,5,FALSE)</f>
        <v>Trsf</v>
      </c>
    </row>
    <row r="3786" spans="1:19" ht="16.25" customHeight="1" x14ac:dyDescent="0.35">
      <c r="A3786" s="140">
        <v>45736</v>
      </c>
      <c r="B3786" s="5">
        <v>3</v>
      </c>
      <c r="C3786" s="5">
        <v>2025</v>
      </c>
      <c r="D3786" s="105" t="s">
        <v>3540</v>
      </c>
      <c r="E3786" s="5" t="str">
        <f>VLOOKUP(F3786,'Set up'!$A$2:$C$64,2,FALSE)</f>
        <v>C00000061</v>
      </c>
      <c r="F3786" s="99" t="s">
        <v>3532</v>
      </c>
      <c r="G3786" s="99" t="s">
        <v>3541</v>
      </c>
      <c r="H3786" s="137">
        <v>1</v>
      </c>
      <c r="I3786" s="5" t="str">
        <f>VLOOKUP(F3786,'Set up'!$A$2:$C$64,3,FALSE)</f>
        <v>Cash</v>
      </c>
      <c r="J3786" s="5">
        <f>VLOOKUP(F3786,'Set up'!$A$2:$D$64,4,FALSE)</f>
        <v>0</v>
      </c>
      <c r="K3786" s="4">
        <f t="shared" si="1077"/>
        <v>45736</v>
      </c>
      <c r="L3786" s="5">
        <f t="shared" si="1082"/>
        <v>3</v>
      </c>
      <c r="M3786" s="5">
        <f t="shared" si="1083"/>
        <v>2025</v>
      </c>
      <c r="N3786" s="135">
        <v>1597.5</v>
      </c>
      <c r="O3786" s="6">
        <f t="shared" ref="O3786:O3790" si="1084">-N3786</f>
        <v>-1597.5</v>
      </c>
      <c r="P3786" s="12">
        <f t="shared" si="1076"/>
        <v>0</v>
      </c>
      <c r="Q3786" s="7">
        <v>6207608.950000002</v>
      </c>
      <c r="R3786" s="44" t="str">
        <f>VLOOKUP(F3786,'Set up'!$A$2:$E$64,5,FALSE)</f>
        <v>Cash</v>
      </c>
      <c r="S3786" s="1" t="s">
        <v>3601</v>
      </c>
    </row>
    <row r="3787" spans="1:19" ht="16.25" customHeight="1" x14ac:dyDescent="0.35">
      <c r="A3787" s="140">
        <v>45736</v>
      </c>
      <c r="B3787" s="5">
        <v>3</v>
      </c>
      <c r="C3787" s="5">
        <v>2025</v>
      </c>
      <c r="D3787" s="105" t="s">
        <v>3540</v>
      </c>
      <c r="E3787" s="5" t="str">
        <f>VLOOKUP(F3787,'Set up'!$A$2:$C$64,2,FALSE)</f>
        <v>C00000061</v>
      </c>
      <c r="F3787" s="99" t="s">
        <v>3532</v>
      </c>
      <c r="G3787" s="99" t="s">
        <v>1411</v>
      </c>
      <c r="H3787" s="137">
        <v>1</v>
      </c>
      <c r="I3787" s="5" t="str">
        <f>VLOOKUP(F3787,'Set up'!$A$2:$C$64,3,FALSE)</f>
        <v>Cash</v>
      </c>
      <c r="J3787" s="5">
        <f>VLOOKUP(F3787,'Set up'!$A$2:$D$64,4,FALSE)</f>
        <v>0</v>
      </c>
      <c r="K3787" s="4">
        <f t="shared" si="1077"/>
        <v>45736</v>
      </c>
      <c r="L3787" s="5">
        <f t="shared" si="1082"/>
        <v>3</v>
      </c>
      <c r="M3787" s="5">
        <f t="shared" si="1083"/>
        <v>2025</v>
      </c>
      <c r="N3787" s="135">
        <v>313.2</v>
      </c>
      <c r="O3787" s="141">
        <f>-303.2-10</f>
        <v>-313.2</v>
      </c>
      <c r="P3787" s="12">
        <f t="shared" si="1076"/>
        <v>0</v>
      </c>
      <c r="Q3787" s="7">
        <v>6207922.1500000022</v>
      </c>
      <c r="R3787" s="44" t="str">
        <f>VLOOKUP(F3787,'Set up'!$A$2:$E$64,5,FALSE)</f>
        <v>Cash</v>
      </c>
      <c r="S3787" s="1" t="s">
        <v>3679</v>
      </c>
    </row>
    <row r="3788" spans="1:19" ht="16.25" customHeight="1" x14ac:dyDescent="0.35">
      <c r="A3788" s="140">
        <v>45736</v>
      </c>
      <c r="B3788" s="5">
        <v>3</v>
      </c>
      <c r="C3788" s="5">
        <v>2025</v>
      </c>
      <c r="D3788" s="105" t="s">
        <v>3540</v>
      </c>
      <c r="E3788" s="5" t="str">
        <f>VLOOKUP(F3788,'Set up'!$A$2:$C$64,2,FALSE)</f>
        <v>C00000061</v>
      </c>
      <c r="F3788" s="99" t="s">
        <v>3532</v>
      </c>
      <c r="G3788" s="99" t="s">
        <v>46</v>
      </c>
      <c r="H3788" s="137">
        <v>1</v>
      </c>
      <c r="I3788" s="5" t="str">
        <f>VLOOKUP(F3788,'Set up'!$A$2:$C$64,3,FALSE)</f>
        <v>Cash</v>
      </c>
      <c r="J3788" s="5">
        <f>VLOOKUP(F3788,'Set up'!$A$2:$D$64,4,FALSE)</f>
        <v>0</v>
      </c>
      <c r="K3788" s="4">
        <f t="shared" si="1077"/>
        <v>45736</v>
      </c>
      <c r="L3788" s="5">
        <f t="shared" si="1082"/>
        <v>3</v>
      </c>
      <c r="M3788" s="5">
        <f t="shared" si="1083"/>
        <v>2025</v>
      </c>
      <c r="N3788" s="135">
        <v>115</v>
      </c>
      <c r="O3788" s="6">
        <f t="shared" si="1084"/>
        <v>-115</v>
      </c>
      <c r="P3788" s="12">
        <f t="shared" si="1076"/>
        <v>0</v>
      </c>
      <c r="Q3788" s="7">
        <v>6208037.1500000022</v>
      </c>
      <c r="R3788" s="44" t="str">
        <f>VLOOKUP(F3788,'Set up'!$A$2:$E$64,5,FALSE)</f>
        <v>Cash</v>
      </c>
      <c r="S3788" s="1" t="s">
        <v>3680</v>
      </c>
    </row>
    <row r="3789" spans="1:19" ht="16.25" customHeight="1" x14ac:dyDescent="0.35">
      <c r="A3789" s="140">
        <v>45736</v>
      </c>
      <c r="B3789" s="5">
        <v>3</v>
      </c>
      <c r="C3789" s="5">
        <v>2025</v>
      </c>
      <c r="D3789" s="105" t="s">
        <v>3540</v>
      </c>
      <c r="E3789" s="5" t="str">
        <f>VLOOKUP(F3789,'Set up'!$A$2:$C$64,2,FALSE)</f>
        <v>C00000061</v>
      </c>
      <c r="F3789" s="99" t="s">
        <v>3532</v>
      </c>
      <c r="G3789" s="99" t="s">
        <v>2635</v>
      </c>
      <c r="H3789" s="137">
        <v>2</v>
      </c>
      <c r="I3789" s="5" t="str">
        <f>VLOOKUP(F3789,'Set up'!$A$2:$C$64,3,FALSE)</f>
        <v>Cash</v>
      </c>
      <c r="J3789" s="5">
        <f>VLOOKUP(F3789,'Set up'!$A$2:$D$64,4,FALSE)</f>
        <v>0</v>
      </c>
      <c r="K3789" s="4">
        <f t="shared" si="1077"/>
        <v>45736</v>
      </c>
      <c r="L3789" s="5">
        <f t="shared" si="1082"/>
        <v>3</v>
      </c>
      <c r="M3789" s="5">
        <f t="shared" si="1083"/>
        <v>2025</v>
      </c>
      <c r="N3789" s="135">
        <v>115</v>
      </c>
      <c r="O3789" s="6">
        <f t="shared" si="1084"/>
        <v>-115</v>
      </c>
      <c r="P3789" s="12">
        <f t="shared" si="1076"/>
        <v>0</v>
      </c>
      <c r="Q3789" s="7">
        <v>6208152.1500000022</v>
      </c>
      <c r="R3789" s="44" t="str">
        <f>VLOOKUP(F3789,'Set up'!$A$2:$E$64,5,FALSE)</f>
        <v>Cash</v>
      </c>
      <c r="S3789" s="1" t="s">
        <v>3680</v>
      </c>
    </row>
    <row r="3790" spans="1:19" ht="16.25" customHeight="1" x14ac:dyDescent="0.35">
      <c r="A3790" s="140">
        <v>45736</v>
      </c>
      <c r="B3790" s="5">
        <v>3</v>
      </c>
      <c r="C3790" s="5">
        <v>2025</v>
      </c>
      <c r="D3790" s="105" t="s">
        <v>3540</v>
      </c>
      <c r="E3790" s="5" t="str">
        <f>VLOOKUP(F3790,'Set up'!$A$2:$C$64,2,FALSE)</f>
        <v>C00000061</v>
      </c>
      <c r="F3790" s="99" t="s">
        <v>3532</v>
      </c>
      <c r="G3790" s="99" t="s">
        <v>949</v>
      </c>
      <c r="H3790" s="137">
        <v>1</v>
      </c>
      <c r="I3790" s="5" t="str">
        <f>VLOOKUP(F3790,'Set up'!$A$2:$C$64,3,FALSE)</f>
        <v>Cash</v>
      </c>
      <c r="J3790" s="5">
        <f>VLOOKUP(F3790,'Set up'!$A$2:$D$64,4,FALSE)</f>
        <v>0</v>
      </c>
      <c r="K3790" s="4">
        <f t="shared" si="1077"/>
        <v>45736</v>
      </c>
      <c r="L3790" s="5">
        <f t="shared" si="1082"/>
        <v>3</v>
      </c>
      <c r="M3790" s="5">
        <f t="shared" si="1083"/>
        <v>2025</v>
      </c>
      <c r="N3790" s="135">
        <v>60</v>
      </c>
      <c r="O3790" s="6">
        <f t="shared" si="1084"/>
        <v>-60</v>
      </c>
      <c r="P3790" s="12">
        <f t="shared" si="1076"/>
        <v>0</v>
      </c>
      <c r="Q3790" s="7">
        <v>6208212.1500000022</v>
      </c>
      <c r="R3790" s="44" t="str">
        <f>VLOOKUP(F3790,'Set up'!$A$2:$E$64,5,FALSE)</f>
        <v>Cash</v>
      </c>
      <c r="S3790" s="1" t="s">
        <v>3681</v>
      </c>
    </row>
    <row r="3791" spans="1:19" ht="16.25" customHeight="1" x14ac:dyDescent="0.35">
      <c r="A3791" s="140">
        <v>45736</v>
      </c>
      <c r="B3791" s="5">
        <v>3</v>
      </c>
      <c r="C3791" s="5">
        <v>2025</v>
      </c>
      <c r="D3791" s="105" t="s">
        <v>3542</v>
      </c>
      <c r="E3791" s="5" t="str">
        <f>VLOOKUP(F3791,'Set up'!$A$2:$C$64,2,FALSE)</f>
        <v>C00000042</v>
      </c>
      <c r="F3791" s="99" t="s">
        <v>2012</v>
      </c>
      <c r="G3791" s="99" t="s">
        <v>2646</v>
      </c>
      <c r="H3791" s="137">
        <v>3</v>
      </c>
      <c r="I3791" s="5" t="str">
        <f>VLOOKUP(F3791,'Set up'!$A$2:$C$64,3,FALSE)</f>
        <v>Cash</v>
      </c>
      <c r="J3791" s="5">
        <f>VLOOKUP(F3791,'Set up'!$A$2:$D$64,4,FALSE)</f>
        <v>0</v>
      </c>
      <c r="K3791" s="4">
        <f t="shared" si="1077"/>
        <v>45736</v>
      </c>
      <c r="L3791" s="5">
        <f t="shared" si="1082"/>
        <v>3</v>
      </c>
      <c r="M3791" s="5">
        <f t="shared" si="1083"/>
        <v>2025</v>
      </c>
      <c r="N3791" s="135">
        <v>187.5</v>
      </c>
      <c r="O3791" s="141"/>
      <c r="P3791" s="12">
        <f t="shared" si="1076"/>
        <v>187.5</v>
      </c>
      <c r="Q3791" s="7">
        <v>6208399.6500000022</v>
      </c>
      <c r="R3791" s="44" t="str">
        <f>VLOOKUP(F3791,'Set up'!$A$2:$E$64,5,FALSE)</f>
        <v>Trsf</v>
      </c>
    </row>
    <row r="3792" spans="1:19" ht="16.25" customHeight="1" x14ac:dyDescent="0.35">
      <c r="A3792" s="140">
        <v>45736</v>
      </c>
      <c r="B3792" s="5">
        <v>3</v>
      </c>
      <c r="C3792" s="5">
        <v>2025</v>
      </c>
      <c r="D3792" s="105" t="s">
        <v>3543</v>
      </c>
      <c r="E3792" s="5" t="str">
        <f>VLOOKUP(F3792,'Set up'!$A$2:$C$64,2,FALSE)</f>
        <v>C00000042</v>
      </c>
      <c r="F3792" s="99" t="s">
        <v>2012</v>
      </c>
      <c r="G3792" s="99" t="s">
        <v>3217</v>
      </c>
      <c r="H3792" s="137">
        <v>7</v>
      </c>
      <c r="I3792" s="5" t="str">
        <f>VLOOKUP(F3792,'Set up'!$A$2:$C$64,3,FALSE)</f>
        <v>Cash</v>
      </c>
      <c r="J3792" s="5">
        <f>VLOOKUP(F3792,'Set up'!$A$2:$D$64,4,FALSE)</f>
        <v>0</v>
      </c>
      <c r="K3792" s="4">
        <f t="shared" si="1077"/>
        <v>45736</v>
      </c>
      <c r="L3792" s="5">
        <f t="shared" si="1082"/>
        <v>3</v>
      </c>
      <c r="M3792" s="5">
        <f t="shared" si="1083"/>
        <v>2025</v>
      </c>
      <c r="N3792" s="135">
        <v>11340</v>
      </c>
      <c r="O3792" s="141"/>
      <c r="P3792" s="12">
        <f t="shared" si="1076"/>
        <v>11340</v>
      </c>
      <c r="Q3792" s="7">
        <v>6219739.6500000022</v>
      </c>
      <c r="R3792" s="44" t="str">
        <f>VLOOKUP(F3792,'Set up'!$A$2:$E$64,5,FALSE)</f>
        <v>Trsf</v>
      </c>
    </row>
    <row r="3793" spans="1:19" ht="16.25" customHeight="1" x14ac:dyDescent="0.35">
      <c r="A3793" s="140">
        <v>45736</v>
      </c>
      <c r="B3793" s="5">
        <v>3</v>
      </c>
      <c r="C3793" s="5">
        <v>2025</v>
      </c>
      <c r="D3793" s="105" t="s">
        <v>3543</v>
      </c>
      <c r="E3793" s="5" t="str">
        <f>VLOOKUP(F3793,'Set up'!$A$2:$C$64,2,FALSE)</f>
        <v>C00000042</v>
      </c>
      <c r="F3793" s="99" t="s">
        <v>2012</v>
      </c>
      <c r="G3793" s="99" t="s">
        <v>2129</v>
      </c>
      <c r="H3793" s="137">
        <v>18</v>
      </c>
      <c r="I3793" s="5" t="str">
        <f>VLOOKUP(F3793,'Set up'!$A$2:$C$64,3,FALSE)</f>
        <v>Cash</v>
      </c>
      <c r="J3793" s="5">
        <f>VLOOKUP(F3793,'Set up'!$A$2:$D$64,4,FALSE)</f>
        <v>0</v>
      </c>
      <c r="K3793" s="4">
        <f t="shared" si="1077"/>
        <v>45736</v>
      </c>
      <c r="L3793" s="5">
        <f t="shared" si="1082"/>
        <v>3</v>
      </c>
      <c r="M3793" s="5">
        <f t="shared" si="1083"/>
        <v>2025</v>
      </c>
      <c r="N3793" s="135">
        <v>3862.8</v>
      </c>
      <c r="O3793" s="141"/>
      <c r="P3793" s="12">
        <f t="shared" si="1076"/>
        <v>3862.8</v>
      </c>
      <c r="Q3793" s="7">
        <v>6223602.450000002</v>
      </c>
      <c r="R3793" s="44" t="str">
        <f>VLOOKUP(F3793,'Set up'!$A$2:$E$64,5,FALSE)</f>
        <v>Trsf</v>
      </c>
    </row>
    <row r="3794" spans="1:19" ht="16.25" customHeight="1" x14ac:dyDescent="0.35">
      <c r="A3794" s="140">
        <v>45736</v>
      </c>
      <c r="B3794" s="5">
        <v>3</v>
      </c>
      <c r="C3794" s="5">
        <v>2025</v>
      </c>
      <c r="D3794" s="105" t="s">
        <v>3543</v>
      </c>
      <c r="E3794" s="5" t="str">
        <f>VLOOKUP(F3794,'Set up'!$A$2:$C$64,2,FALSE)</f>
        <v>C00000042</v>
      </c>
      <c r="F3794" s="99" t="s">
        <v>2012</v>
      </c>
      <c r="G3794" s="99" t="s">
        <v>1922</v>
      </c>
      <c r="H3794" s="137">
        <v>9</v>
      </c>
      <c r="I3794" s="5" t="str">
        <f>VLOOKUP(F3794,'Set up'!$A$2:$C$64,3,FALSE)</f>
        <v>Cash</v>
      </c>
      <c r="J3794" s="5">
        <f>VLOOKUP(F3794,'Set up'!$A$2:$D$64,4,FALSE)</f>
        <v>0</v>
      </c>
      <c r="K3794" s="4">
        <f t="shared" si="1077"/>
        <v>45736</v>
      </c>
      <c r="L3794" s="5">
        <f t="shared" si="1082"/>
        <v>3</v>
      </c>
      <c r="M3794" s="5">
        <f t="shared" si="1083"/>
        <v>2025</v>
      </c>
      <c r="N3794" s="135">
        <v>2227.5</v>
      </c>
      <c r="O3794" s="141"/>
      <c r="P3794" s="12">
        <f t="shared" si="1076"/>
        <v>2227.5</v>
      </c>
      <c r="Q3794" s="7">
        <v>6225829.950000002</v>
      </c>
      <c r="R3794" s="44" t="str">
        <f>VLOOKUP(F3794,'Set up'!$A$2:$E$64,5,FALSE)</f>
        <v>Trsf</v>
      </c>
    </row>
    <row r="3795" spans="1:19" ht="16.25" customHeight="1" x14ac:dyDescent="0.35">
      <c r="A3795" s="140">
        <v>45736</v>
      </c>
      <c r="B3795" s="5">
        <v>3</v>
      </c>
      <c r="C3795" s="5">
        <v>2025</v>
      </c>
      <c r="D3795" s="105" t="s">
        <v>3543</v>
      </c>
      <c r="E3795" s="5" t="str">
        <f>VLOOKUP(F3795,'Set up'!$A$2:$C$64,2,FALSE)</f>
        <v>C00000042</v>
      </c>
      <c r="F3795" s="99" t="s">
        <v>2012</v>
      </c>
      <c r="G3795" s="99" t="s">
        <v>46</v>
      </c>
      <c r="H3795" s="137">
        <v>4</v>
      </c>
      <c r="I3795" s="5" t="str">
        <f>VLOOKUP(F3795,'Set up'!$A$2:$C$64,3,FALSE)</f>
        <v>Cash</v>
      </c>
      <c r="J3795" s="5">
        <f>VLOOKUP(F3795,'Set up'!$A$2:$D$64,4,FALSE)</f>
        <v>0</v>
      </c>
      <c r="K3795" s="4">
        <f t="shared" si="1077"/>
        <v>45736</v>
      </c>
      <c r="L3795" s="5">
        <f t="shared" si="1082"/>
        <v>3</v>
      </c>
      <c r="M3795" s="5">
        <f t="shared" si="1083"/>
        <v>2025</v>
      </c>
      <c r="N3795" s="135">
        <v>460</v>
      </c>
      <c r="O3795" s="141"/>
      <c r="P3795" s="12">
        <f t="shared" si="1076"/>
        <v>460</v>
      </c>
      <c r="Q3795" s="7">
        <v>6226289.950000002</v>
      </c>
      <c r="R3795" s="44" t="str">
        <f>VLOOKUP(F3795,'Set up'!$A$2:$E$64,5,FALSE)</f>
        <v>Trsf</v>
      </c>
    </row>
    <row r="3796" spans="1:19" ht="16.25" customHeight="1" x14ac:dyDescent="0.35">
      <c r="A3796" s="140">
        <v>45738</v>
      </c>
      <c r="B3796" s="5">
        <v>3</v>
      </c>
      <c r="C3796" s="5">
        <v>2025</v>
      </c>
      <c r="D3796" s="105" t="s">
        <v>3544</v>
      </c>
      <c r="E3796" s="5" t="str">
        <f>VLOOKUP(F3796,'Set up'!$A$2:$C$64,2,FALSE)</f>
        <v>C00000042</v>
      </c>
      <c r="F3796" s="99" t="s">
        <v>2012</v>
      </c>
      <c r="G3796" s="99" t="s">
        <v>1922</v>
      </c>
      <c r="H3796" s="137">
        <v>4</v>
      </c>
      <c r="I3796" s="5" t="str">
        <f>VLOOKUP(F3796,'Set up'!$A$2:$C$64,3,FALSE)</f>
        <v>Cash</v>
      </c>
      <c r="J3796" s="5">
        <f>VLOOKUP(F3796,'Set up'!$A$2:$D$64,4,FALSE)</f>
        <v>0</v>
      </c>
      <c r="K3796" s="4">
        <f t="shared" si="1077"/>
        <v>45738</v>
      </c>
      <c r="L3796" s="5">
        <f t="shared" si="1082"/>
        <v>3</v>
      </c>
      <c r="M3796" s="5">
        <f t="shared" si="1083"/>
        <v>2025</v>
      </c>
      <c r="N3796" s="135">
        <v>990</v>
      </c>
      <c r="O3796" s="141"/>
      <c r="P3796" s="12">
        <f t="shared" si="1076"/>
        <v>990</v>
      </c>
      <c r="Q3796" s="7">
        <v>6227279.950000002</v>
      </c>
      <c r="R3796" s="44" t="str">
        <f>VLOOKUP(F3796,'Set up'!$A$2:$E$64,5,FALSE)</f>
        <v>Trsf</v>
      </c>
    </row>
    <row r="3797" spans="1:19" ht="16.25" customHeight="1" x14ac:dyDescent="0.35">
      <c r="A3797" s="140">
        <v>45738</v>
      </c>
      <c r="B3797" s="5">
        <v>3</v>
      </c>
      <c r="C3797" s="5">
        <v>2025</v>
      </c>
      <c r="D3797" s="105" t="s">
        <v>3544</v>
      </c>
      <c r="E3797" s="5" t="str">
        <f>VLOOKUP(F3797,'Set up'!$A$2:$C$64,2,FALSE)</f>
        <v>C00000042</v>
      </c>
      <c r="F3797" s="99" t="s">
        <v>2012</v>
      </c>
      <c r="G3797" s="99" t="s">
        <v>1073</v>
      </c>
      <c r="H3797" s="137">
        <v>1</v>
      </c>
      <c r="I3797" s="5" t="str">
        <f>VLOOKUP(F3797,'Set up'!$A$2:$C$64,3,FALSE)</f>
        <v>Cash</v>
      </c>
      <c r="J3797" s="5">
        <f>VLOOKUP(F3797,'Set up'!$A$2:$D$64,4,FALSE)</f>
        <v>0</v>
      </c>
      <c r="K3797" s="4">
        <f t="shared" si="1077"/>
        <v>45738</v>
      </c>
      <c r="L3797" s="5">
        <f t="shared" si="1082"/>
        <v>3</v>
      </c>
      <c r="M3797" s="5">
        <f t="shared" si="1083"/>
        <v>2025</v>
      </c>
      <c r="N3797" s="135">
        <v>1000</v>
      </c>
      <c r="O3797" s="141"/>
      <c r="P3797" s="12">
        <f t="shared" si="1076"/>
        <v>1000</v>
      </c>
      <c r="Q3797" s="7">
        <v>6228279.950000002</v>
      </c>
      <c r="R3797" s="44" t="str">
        <f>VLOOKUP(F3797,'Set up'!$A$2:$E$64,5,FALSE)</f>
        <v>Trsf</v>
      </c>
    </row>
    <row r="3798" spans="1:19" ht="16.25" customHeight="1" x14ac:dyDescent="0.35">
      <c r="A3798" s="140">
        <v>45740</v>
      </c>
      <c r="B3798" s="5">
        <v>3</v>
      </c>
      <c r="C3798" s="5">
        <v>2025</v>
      </c>
      <c r="D3798" s="105" t="s">
        <v>3545</v>
      </c>
      <c r="E3798" s="5" t="str">
        <f>VLOOKUP(F3798,'Set up'!$A$2:$C$64,2,FALSE)</f>
        <v>C00000061</v>
      </c>
      <c r="F3798" s="99" t="s">
        <v>3532</v>
      </c>
      <c r="G3798" s="99" t="s">
        <v>3122</v>
      </c>
      <c r="H3798" s="137">
        <v>1</v>
      </c>
      <c r="I3798" s="5" t="str">
        <f>VLOOKUP(F3798,'Set up'!$A$2:$C$64,3,FALSE)</f>
        <v>Cash</v>
      </c>
      <c r="J3798" s="5">
        <f>VLOOKUP(F3798,'Set up'!$A$2:$D$64,4,FALSE)</f>
        <v>0</v>
      </c>
      <c r="K3798" s="4">
        <f t="shared" si="1077"/>
        <v>45740</v>
      </c>
      <c r="L3798" s="5">
        <f t="shared" si="1082"/>
        <v>3</v>
      </c>
      <c r="M3798" s="5">
        <f t="shared" si="1083"/>
        <v>2025</v>
      </c>
      <c r="N3798" s="135">
        <v>1642.5</v>
      </c>
      <c r="O3798" s="6">
        <f t="shared" ref="O3798:O3801" si="1085">-N3798</f>
        <v>-1642.5</v>
      </c>
      <c r="P3798" s="12">
        <f t="shared" si="1076"/>
        <v>0</v>
      </c>
      <c r="Q3798" s="7">
        <v>6229922.450000002</v>
      </c>
      <c r="R3798" s="44" t="str">
        <f>VLOOKUP(F3798,'Set up'!$A$2:$E$64,5,FALSE)</f>
        <v>Cash</v>
      </c>
      <c r="S3798" s="1" t="s">
        <v>3602</v>
      </c>
    </row>
    <row r="3799" spans="1:19" ht="16.25" customHeight="1" x14ac:dyDescent="0.35">
      <c r="A3799" s="140">
        <v>45740</v>
      </c>
      <c r="B3799" s="5">
        <v>3</v>
      </c>
      <c r="C3799" s="5">
        <v>2025</v>
      </c>
      <c r="D3799" s="105" t="s">
        <v>3545</v>
      </c>
      <c r="E3799" s="5" t="str">
        <f>VLOOKUP(F3799,'Set up'!$A$2:$C$64,2,FALSE)</f>
        <v>C00000061</v>
      </c>
      <c r="F3799" s="99" t="s">
        <v>3532</v>
      </c>
      <c r="G3799" s="99" t="s">
        <v>1411</v>
      </c>
      <c r="H3799" s="137">
        <v>1</v>
      </c>
      <c r="I3799" s="5" t="str">
        <f>VLOOKUP(F3799,'Set up'!$A$2:$C$64,3,FALSE)</f>
        <v>Cash</v>
      </c>
      <c r="J3799" s="5">
        <f>VLOOKUP(F3799,'Set up'!$A$2:$D$64,4,FALSE)</f>
        <v>0</v>
      </c>
      <c r="K3799" s="4">
        <f t="shared" si="1077"/>
        <v>45740</v>
      </c>
      <c r="L3799" s="5">
        <f t="shared" si="1082"/>
        <v>3</v>
      </c>
      <c r="M3799" s="5">
        <f t="shared" si="1083"/>
        <v>2025</v>
      </c>
      <c r="N3799" s="135">
        <v>313.2</v>
      </c>
      <c r="O3799" s="6">
        <f t="shared" si="1085"/>
        <v>-313.2</v>
      </c>
      <c r="P3799" s="12">
        <f t="shared" si="1076"/>
        <v>0</v>
      </c>
      <c r="Q3799" s="7">
        <v>6230235.6500000022</v>
      </c>
      <c r="R3799" s="44" t="str">
        <f>VLOOKUP(F3799,'Set up'!$A$2:$E$64,5,FALSE)</f>
        <v>Cash</v>
      </c>
      <c r="S3799" s="1" t="s">
        <v>3602</v>
      </c>
    </row>
    <row r="3800" spans="1:19" ht="16.25" customHeight="1" x14ac:dyDescent="0.35">
      <c r="A3800" s="140">
        <v>45740</v>
      </c>
      <c r="B3800" s="5">
        <v>3</v>
      </c>
      <c r="C3800" s="5">
        <v>2025</v>
      </c>
      <c r="D3800" s="105" t="s">
        <v>3545</v>
      </c>
      <c r="E3800" s="5" t="str">
        <f>VLOOKUP(F3800,'Set up'!$A$2:$C$64,2,FALSE)</f>
        <v>C00000061</v>
      </c>
      <c r="F3800" s="99" t="s">
        <v>3532</v>
      </c>
      <c r="G3800" s="99" t="s">
        <v>46</v>
      </c>
      <c r="H3800" s="137">
        <v>1</v>
      </c>
      <c r="I3800" s="5" t="str">
        <f>VLOOKUP(F3800,'Set up'!$A$2:$C$64,3,FALSE)</f>
        <v>Cash</v>
      </c>
      <c r="J3800" s="5">
        <f>VLOOKUP(F3800,'Set up'!$A$2:$D$64,4,FALSE)</f>
        <v>0</v>
      </c>
      <c r="K3800" s="4">
        <f t="shared" si="1077"/>
        <v>45740</v>
      </c>
      <c r="L3800" s="5">
        <f t="shared" si="1082"/>
        <v>3</v>
      </c>
      <c r="M3800" s="5">
        <f t="shared" si="1083"/>
        <v>2025</v>
      </c>
      <c r="N3800" s="135">
        <v>115</v>
      </c>
      <c r="O3800" s="6">
        <f t="shared" si="1085"/>
        <v>-115</v>
      </c>
      <c r="P3800" s="12">
        <f t="shared" si="1076"/>
        <v>0</v>
      </c>
      <c r="Q3800" s="7">
        <v>6230350.6500000022</v>
      </c>
      <c r="R3800" s="44" t="str">
        <f>VLOOKUP(F3800,'Set up'!$A$2:$E$64,5,FALSE)</f>
        <v>Cash</v>
      </c>
      <c r="S3800" s="1" t="s">
        <v>3602</v>
      </c>
    </row>
    <row r="3801" spans="1:19" ht="16.25" customHeight="1" x14ac:dyDescent="0.35">
      <c r="A3801" s="140">
        <v>45740</v>
      </c>
      <c r="B3801" s="5">
        <v>3</v>
      </c>
      <c r="C3801" s="5">
        <v>2025</v>
      </c>
      <c r="D3801" s="105" t="s">
        <v>3545</v>
      </c>
      <c r="E3801" s="5" t="str">
        <f>VLOOKUP(F3801,'Set up'!$A$2:$C$64,2,FALSE)</f>
        <v>C00000061</v>
      </c>
      <c r="F3801" s="99" t="s">
        <v>3532</v>
      </c>
      <c r="G3801" s="99" t="s">
        <v>2635</v>
      </c>
      <c r="H3801" s="137">
        <v>3</v>
      </c>
      <c r="I3801" s="5" t="str">
        <f>VLOOKUP(F3801,'Set up'!$A$2:$C$64,3,FALSE)</f>
        <v>Cash</v>
      </c>
      <c r="J3801" s="5">
        <f>VLOOKUP(F3801,'Set up'!$A$2:$D$64,4,FALSE)</f>
        <v>0</v>
      </c>
      <c r="K3801" s="4">
        <f t="shared" si="1077"/>
        <v>45740</v>
      </c>
      <c r="L3801" s="5">
        <f t="shared" si="1082"/>
        <v>3</v>
      </c>
      <c r="M3801" s="5">
        <f t="shared" si="1083"/>
        <v>2025</v>
      </c>
      <c r="N3801" s="135">
        <v>172.5</v>
      </c>
      <c r="O3801" s="6">
        <f t="shared" si="1085"/>
        <v>-172.5</v>
      </c>
      <c r="P3801" s="12">
        <f t="shared" si="1076"/>
        <v>0</v>
      </c>
      <c r="Q3801" s="7">
        <v>6230523.1500000022</v>
      </c>
      <c r="R3801" s="44" t="str">
        <f>VLOOKUP(F3801,'Set up'!$A$2:$E$64,5,FALSE)</f>
        <v>Cash</v>
      </c>
      <c r="S3801" s="1" t="s">
        <v>3602</v>
      </c>
    </row>
    <row r="3802" spans="1:19" ht="16.25" customHeight="1" x14ac:dyDescent="0.35">
      <c r="A3802" s="140">
        <v>45740</v>
      </c>
      <c r="B3802" s="5">
        <v>3</v>
      </c>
      <c r="C3802" s="5">
        <v>2025</v>
      </c>
      <c r="D3802" s="105" t="s">
        <v>3546</v>
      </c>
      <c r="E3802" s="5" t="str">
        <f>VLOOKUP(F3802,'Set up'!$A$2:$C$64,2,FALSE)</f>
        <v>C00000042</v>
      </c>
      <c r="F3802" s="99" t="s">
        <v>2012</v>
      </c>
      <c r="G3802" s="99" t="s">
        <v>2646</v>
      </c>
      <c r="H3802" s="137">
        <v>6</v>
      </c>
      <c r="I3802" s="5" t="str">
        <f>VLOOKUP(F3802,'Set up'!$A$2:$C$64,3,FALSE)</f>
        <v>Cash</v>
      </c>
      <c r="J3802" s="5">
        <f>VLOOKUP(F3802,'Set up'!$A$2:$D$64,4,FALSE)</f>
        <v>0</v>
      </c>
      <c r="K3802" s="4">
        <f t="shared" si="1077"/>
        <v>45740</v>
      </c>
      <c r="L3802" s="5">
        <f t="shared" si="1082"/>
        <v>3</v>
      </c>
      <c r="M3802" s="5">
        <f t="shared" si="1083"/>
        <v>2025</v>
      </c>
      <c r="N3802" s="135">
        <v>375</v>
      </c>
      <c r="O3802" s="141"/>
      <c r="P3802" s="12">
        <f t="shared" si="1076"/>
        <v>375</v>
      </c>
      <c r="Q3802" s="7">
        <v>6230898.1500000022</v>
      </c>
      <c r="R3802" s="44" t="str">
        <f>VLOOKUP(F3802,'Set up'!$A$2:$E$64,5,FALSE)</f>
        <v>Trsf</v>
      </c>
    </row>
    <row r="3803" spans="1:19" ht="16.25" customHeight="1" x14ac:dyDescent="0.35">
      <c r="A3803" s="140">
        <v>45740</v>
      </c>
      <c r="B3803" s="5">
        <v>3</v>
      </c>
      <c r="C3803" s="5">
        <v>2025</v>
      </c>
      <c r="D3803" s="105" t="s">
        <v>3547</v>
      </c>
      <c r="E3803" s="5" t="str">
        <f>VLOOKUP(F3803,'Set up'!$A$2:$C$64,2,FALSE)</f>
        <v>C00000042</v>
      </c>
      <c r="F3803" s="99" t="s">
        <v>2012</v>
      </c>
      <c r="G3803" s="99" t="s">
        <v>3217</v>
      </c>
      <c r="H3803" s="137">
        <v>12</v>
      </c>
      <c r="I3803" s="5" t="str">
        <f>VLOOKUP(F3803,'Set up'!$A$2:$C$64,3,FALSE)</f>
        <v>Cash</v>
      </c>
      <c r="J3803" s="5">
        <f>VLOOKUP(F3803,'Set up'!$A$2:$D$64,4,FALSE)</f>
        <v>0</v>
      </c>
      <c r="K3803" s="4">
        <f t="shared" si="1077"/>
        <v>45740</v>
      </c>
      <c r="L3803" s="5">
        <f t="shared" si="1082"/>
        <v>3</v>
      </c>
      <c r="M3803" s="5">
        <f t="shared" si="1083"/>
        <v>2025</v>
      </c>
      <c r="N3803" s="135">
        <v>19440</v>
      </c>
      <c r="O3803" s="141"/>
      <c r="P3803" s="12">
        <f t="shared" si="1076"/>
        <v>19440</v>
      </c>
      <c r="Q3803" s="7">
        <v>6250338.1500000022</v>
      </c>
      <c r="R3803" s="44" t="str">
        <f>VLOOKUP(F3803,'Set up'!$A$2:$E$64,5,FALSE)</f>
        <v>Trsf</v>
      </c>
    </row>
    <row r="3804" spans="1:19" ht="16.25" customHeight="1" x14ac:dyDescent="0.35">
      <c r="A3804" s="140">
        <v>45740</v>
      </c>
      <c r="B3804" s="5">
        <v>3</v>
      </c>
      <c r="C3804" s="5">
        <v>2025</v>
      </c>
      <c r="D3804" s="105" t="s">
        <v>3547</v>
      </c>
      <c r="E3804" s="5" t="str">
        <f>VLOOKUP(F3804,'Set up'!$A$2:$C$64,2,FALSE)</f>
        <v>C00000042</v>
      </c>
      <c r="F3804" s="99" t="s">
        <v>2012</v>
      </c>
      <c r="G3804" s="99" t="s">
        <v>2129</v>
      </c>
      <c r="H3804" s="137">
        <v>40</v>
      </c>
      <c r="I3804" s="5" t="str">
        <f>VLOOKUP(F3804,'Set up'!$A$2:$C$64,3,FALSE)</f>
        <v>Cash</v>
      </c>
      <c r="J3804" s="5">
        <f>VLOOKUP(F3804,'Set up'!$A$2:$D$64,4,FALSE)</f>
        <v>0</v>
      </c>
      <c r="K3804" s="4">
        <f t="shared" si="1077"/>
        <v>45740</v>
      </c>
      <c r="L3804" s="5">
        <f t="shared" si="1082"/>
        <v>3</v>
      </c>
      <c r="M3804" s="5">
        <f t="shared" si="1083"/>
        <v>2025</v>
      </c>
      <c r="N3804" s="135">
        <v>8584</v>
      </c>
      <c r="O3804" s="141"/>
      <c r="P3804" s="12">
        <f t="shared" si="1076"/>
        <v>8584</v>
      </c>
      <c r="Q3804" s="7">
        <v>6258922.1500000022</v>
      </c>
      <c r="R3804" s="44" t="str">
        <f>VLOOKUP(F3804,'Set up'!$A$2:$E$64,5,FALSE)</f>
        <v>Trsf</v>
      </c>
    </row>
    <row r="3805" spans="1:19" ht="16.25" customHeight="1" x14ac:dyDescent="0.35">
      <c r="A3805" s="140">
        <v>45740</v>
      </c>
      <c r="B3805" s="5">
        <v>3</v>
      </c>
      <c r="C3805" s="5">
        <v>2025</v>
      </c>
      <c r="D3805" s="105" t="s">
        <v>3547</v>
      </c>
      <c r="E3805" s="5" t="str">
        <f>VLOOKUP(F3805,'Set up'!$A$2:$C$64,2,FALSE)</f>
        <v>C00000042</v>
      </c>
      <c r="F3805" s="99" t="s">
        <v>2012</v>
      </c>
      <c r="G3805" s="99" t="s">
        <v>1922</v>
      </c>
      <c r="H3805" s="137">
        <v>20</v>
      </c>
      <c r="I3805" s="5" t="str">
        <f>VLOOKUP(F3805,'Set up'!$A$2:$C$64,3,FALSE)</f>
        <v>Cash</v>
      </c>
      <c r="J3805" s="5">
        <f>VLOOKUP(F3805,'Set up'!$A$2:$D$64,4,FALSE)</f>
        <v>0</v>
      </c>
      <c r="K3805" s="4">
        <f t="shared" si="1077"/>
        <v>45740</v>
      </c>
      <c r="L3805" s="5">
        <f t="shared" si="1082"/>
        <v>3</v>
      </c>
      <c r="M3805" s="5">
        <f t="shared" si="1083"/>
        <v>2025</v>
      </c>
      <c r="N3805" s="135">
        <v>4950</v>
      </c>
      <c r="O3805" s="141"/>
      <c r="P3805" s="12">
        <f t="shared" si="1076"/>
        <v>4950</v>
      </c>
      <c r="Q3805" s="7">
        <v>6263872.1500000022</v>
      </c>
      <c r="R3805" s="44" t="str">
        <f>VLOOKUP(F3805,'Set up'!$A$2:$E$64,5,FALSE)</f>
        <v>Trsf</v>
      </c>
    </row>
    <row r="3806" spans="1:19" ht="16.25" customHeight="1" x14ac:dyDescent="0.35">
      <c r="A3806" s="140">
        <v>45740</v>
      </c>
      <c r="B3806" s="5">
        <v>3</v>
      </c>
      <c r="C3806" s="5">
        <v>2025</v>
      </c>
      <c r="D3806" s="105" t="s">
        <v>3547</v>
      </c>
      <c r="E3806" s="5" t="str">
        <f>VLOOKUP(F3806,'Set up'!$A$2:$C$64,2,FALSE)</f>
        <v>C00000042</v>
      </c>
      <c r="F3806" s="99" t="s">
        <v>2012</v>
      </c>
      <c r="G3806" s="99" t="s">
        <v>46</v>
      </c>
      <c r="H3806" s="137">
        <v>4</v>
      </c>
      <c r="I3806" s="5" t="str">
        <f>VLOOKUP(F3806,'Set up'!$A$2:$C$64,3,FALSE)</f>
        <v>Cash</v>
      </c>
      <c r="J3806" s="5">
        <f>VLOOKUP(F3806,'Set up'!$A$2:$D$64,4,FALSE)</f>
        <v>0</v>
      </c>
      <c r="K3806" s="4">
        <f t="shared" si="1077"/>
        <v>45740</v>
      </c>
      <c r="L3806" s="5">
        <f t="shared" si="1082"/>
        <v>3</v>
      </c>
      <c r="M3806" s="5">
        <f t="shared" si="1083"/>
        <v>2025</v>
      </c>
      <c r="N3806" s="135">
        <v>460</v>
      </c>
      <c r="O3806" s="141"/>
      <c r="P3806" s="12">
        <f t="shared" si="1076"/>
        <v>460</v>
      </c>
      <c r="Q3806" s="7">
        <v>6264332.1500000022</v>
      </c>
      <c r="R3806" s="44" t="str">
        <f>VLOOKUP(F3806,'Set up'!$A$2:$E$64,5,FALSE)</f>
        <v>Trsf</v>
      </c>
    </row>
    <row r="3807" spans="1:19" ht="16.25" customHeight="1" x14ac:dyDescent="0.35">
      <c r="A3807" s="140">
        <v>45740</v>
      </c>
      <c r="B3807" s="5">
        <v>3</v>
      </c>
      <c r="C3807" s="5">
        <v>2025</v>
      </c>
      <c r="D3807" s="105" t="s">
        <v>3547</v>
      </c>
      <c r="E3807" s="5" t="str">
        <f>VLOOKUP(F3807,'Set up'!$A$2:$C$64,2,FALSE)</f>
        <v>C00000042</v>
      </c>
      <c r="F3807" s="99" t="s">
        <v>2012</v>
      </c>
      <c r="G3807" s="99" t="s">
        <v>2744</v>
      </c>
      <c r="H3807" s="137">
        <v>1</v>
      </c>
      <c r="I3807" s="5" t="str">
        <f>VLOOKUP(F3807,'Set up'!$A$2:$C$64,3,FALSE)</f>
        <v>Cash</v>
      </c>
      <c r="J3807" s="5">
        <f>VLOOKUP(F3807,'Set up'!$A$2:$D$64,4,FALSE)</f>
        <v>0</v>
      </c>
      <c r="K3807" s="4">
        <f t="shared" si="1077"/>
        <v>45740</v>
      </c>
      <c r="L3807" s="5">
        <f t="shared" si="1082"/>
        <v>3</v>
      </c>
      <c r="M3807" s="5">
        <f t="shared" si="1083"/>
        <v>2025</v>
      </c>
      <c r="N3807" s="135">
        <v>975</v>
      </c>
      <c r="O3807" s="141"/>
      <c r="P3807" s="12">
        <f t="shared" si="1076"/>
        <v>975</v>
      </c>
      <c r="Q3807" s="7">
        <v>6265307.1500000022</v>
      </c>
      <c r="R3807" s="44" t="str">
        <f>VLOOKUP(F3807,'Set up'!$A$2:$E$64,5,FALSE)</f>
        <v>Trsf</v>
      </c>
    </row>
    <row r="3808" spans="1:19" ht="16.25" customHeight="1" x14ac:dyDescent="0.35">
      <c r="A3808" s="140">
        <v>45743</v>
      </c>
      <c r="B3808" s="5">
        <v>3</v>
      </c>
      <c r="C3808" s="5">
        <v>2025</v>
      </c>
      <c r="D3808" s="105" t="s">
        <v>3548</v>
      </c>
      <c r="E3808" s="5" t="str">
        <f>VLOOKUP(F3808,'Set up'!$A$2:$C$64,2,FALSE)</f>
        <v>C00000013</v>
      </c>
      <c r="F3808" s="99" t="s">
        <v>3549</v>
      </c>
      <c r="G3808" s="99" t="s">
        <v>2133</v>
      </c>
      <c r="H3808" s="137">
        <v>2</v>
      </c>
      <c r="I3808" s="5" t="str">
        <f>VLOOKUP(F3808,'Set up'!$A$2:$C$64,3,FALSE)</f>
        <v>Cash</v>
      </c>
      <c r="J3808" s="5">
        <f>VLOOKUP(F3808,'Set up'!$A$2:$D$64,4,FALSE)</f>
        <v>0</v>
      </c>
      <c r="K3808" s="4">
        <f t="shared" si="1077"/>
        <v>45743</v>
      </c>
      <c r="L3808" s="5">
        <f t="shared" si="1082"/>
        <v>3</v>
      </c>
      <c r="M3808" s="5">
        <f t="shared" si="1083"/>
        <v>2025</v>
      </c>
      <c r="N3808" s="135">
        <v>810</v>
      </c>
      <c r="O3808" s="6">
        <f t="shared" ref="O3808:O3812" si="1086">-N3808</f>
        <v>-810</v>
      </c>
      <c r="P3808" s="6">
        <f t="shared" ref="P3808:P3871" si="1087">SUM(N3808+O3808)</f>
        <v>0</v>
      </c>
      <c r="Q3808" s="7">
        <v>6266117.1500000022</v>
      </c>
      <c r="R3808" s="44" t="str">
        <f>VLOOKUP(F3808,'Set up'!$A$2:$E$64,5,FALSE)</f>
        <v>Chq</v>
      </c>
      <c r="S3808" s="1" t="s">
        <v>3596</v>
      </c>
    </row>
    <row r="3809" spans="1:19" ht="16.25" customHeight="1" x14ac:dyDescent="0.35">
      <c r="A3809" s="140">
        <v>45743</v>
      </c>
      <c r="B3809" s="5">
        <v>3</v>
      </c>
      <c r="C3809" s="5">
        <v>2025</v>
      </c>
      <c r="D3809" s="105" t="s">
        <v>3548</v>
      </c>
      <c r="E3809" s="5" t="str">
        <f>VLOOKUP(F3809,'Set up'!$A$2:$C$64,2,FALSE)</f>
        <v>C00000013</v>
      </c>
      <c r="F3809" s="99" t="s">
        <v>3549</v>
      </c>
      <c r="G3809" s="99" t="s">
        <v>1013</v>
      </c>
      <c r="H3809" s="137">
        <v>5</v>
      </c>
      <c r="I3809" s="5" t="str">
        <f>VLOOKUP(F3809,'Set up'!$A$2:$C$64,3,FALSE)</f>
        <v>Cash</v>
      </c>
      <c r="J3809" s="5">
        <f>VLOOKUP(F3809,'Set up'!$A$2:$D$64,4,FALSE)</f>
        <v>0</v>
      </c>
      <c r="K3809" s="4">
        <f t="shared" si="1077"/>
        <v>45743</v>
      </c>
      <c r="L3809" s="5">
        <f t="shared" si="1082"/>
        <v>3</v>
      </c>
      <c r="M3809" s="5">
        <f t="shared" si="1083"/>
        <v>2025</v>
      </c>
      <c r="N3809" s="135">
        <v>1400</v>
      </c>
      <c r="O3809" s="6">
        <f t="shared" si="1086"/>
        <v>-1400</v>
      </c>
      <c r="P3809" s="6">
        <f t="shared" si="1087"/>
        <v>0</v>
      </c>
      <c r="Q3809" s="7">
        <v>6267517.1500000022</v>
      </c>
      <c r="R3809" s="44" t="str">
        <f>VLOOKUP(F3809,'Set up'!$A$2:$E$64,5,FALSE)</f>
        <v>Chq</v>
      </c>
      <c r="S3809" s="1" t="s">
        <v>3596</v>
      </c>
    </row>
    <row r="3810" spans="1:19" ht="16.25" customHeight="1" x14ac:dyDescent="0.35">
      <c r="A3810" s="140">
        <v>45743</v>
      </c>
      <c r="B3810" s="5">
        <v>3</v>
      </c>
      <c r="C3810" s="5">
        <v>2025</v>
      </c>
      <c r="D3810" s="105" t="s">
        <v>3548</v>
      </c>
      <c r="E3810" s="5" t="str">
        <f>VLOOKUP(F3810,'Set up'!$A$2:$C$64,2,FALSE)</f>
        <v>C00000013</v>
      </c>
      <c r="F3810" s="99" t="s">
        <v>3549</v>
      </c>
      <c r="G3810" s="99" t="s">
        <v>1743</v>
      </c>
      <c r="H3810" s="137">
        <v>1</v>
      </c>
      <c r="I3810" s="5" t="str">
        <f>VLOOKUP(F3810,'Set up'!$A$2:$C$64,3,FALSE)</f>
        <v>Cash</v>
      </c>
      <c r="J3810" s="5">
        <f>VLOOKUP(F3810,'Set up'!$A$2:$D$64,4,FALSE)</f>
        <v>0</v>
      </c>
      <c r="K3810" s="4">
        <f t="shared" si="1077"/>
        <v>45743</v>
      </c>
      <c r="L3810" s="5">
        <f t="shared" si="1082"/>
        <v>3</v>
      </c>
      <c r="M3810" s="5">
        <f t="shared" si="1083"/>
        <v>2025</v>
      </c>
      <c r="N3810" s="135">
        <v>55.2</v>
      </c>
      <c r="O3810" s="6">
        <f t="shared" si="1086"/>
        <v>-55.2</v>
      </c>
      <c r="P3810" s="6">
        <f t="shared" si="1087"/>
        <v>0</v>
      </c>
      <c r="Q3810" s="7">
        <v>6267572.3500000024</v>
      </c>
      <c r="R3810" s="44" t="str">
        <f>VLOOKUP(F3810,'Set up'!$A$2:$E$64,5,FALSE)</f>
        <v>Chq</v>
      </c>
      <c r="S3810" s="1" t="s">
        <v>3596</v>
      </c>
    </row>
    <row r="3811" spans="1:19" ht="16.25" customHeight="1" x14ac:dyDescent="0.35">
      <c r="A3811" s="140">
        <v>45743</v>
      </c>
      <c r="B3811" s="5">
        <v>3</v>
      </c>
      <c r="C3811" s="5">
        <v>2025</v>
      </c>
      <c r="D3811" s="105" t="s">
        <v>3548</v>
      </c>
      <c r="E3811" s="5" t="str">
        <f>VLOOKUP(F3811,'Set up'!$A$2:$C$64,2,FALSE)</f>
        <v>C00000013</v>
      </c>
      <c r="F3811" s="99" t="s">
        <v>3549</v>
      </c>
      <c r="G3811" s="99" t="s">
        <v>1469</v>
      </c>
      <c r="H3811" s="137">
        <v>4</v>
      </c>
      <c r="I3811" s="5" t="str">
        <f>VLOOKUP(F3811,'Set up'!$A$2:$C$64,3,FALSE)</f>
        <v>Cash</v>
      </c>
      <c r="J3811" s="5">
        <f>VLOOKUP(F3811,'Set up'!$A$2:$D$64,4,FALSE)</f>
        <v>0</v>
      </c>
      <c r="K3811" s="4">
        <f t="shared" si="1077"/>
        <v>45743</v>
      </c>
      <c r="L3811" s="5">
        <f t="shared" si="1082"/>
        <v>3</v>
      </c>
      <c r="M3811" s="5">
        <f t="shared" si="1083"/>
        <v>2025</v>
      </c>
      <c r="N3811" s="135">
        <v>1720</v>
      </c>
      <c r="O3811" s="6">
        <f t="shared" si="1086"/>
        <v>-1720</v>
      </c>
      <c r="P3811" s="6">
        <f t="shared" si="1087"/>
        <v>0</v>
      </c>
      <c r="Q3811" s="7">
        <v>6269292.3500000024</v>
      </c>
      <c r="R3811" s="44" t="str">
        <f>VLOOKUP(F3811,'Set up'!$A$2:$E$64,5,FALSE)</f>
        <v>Chq</v>
      </c>
      <c r="S3811" s="1" t="s">
        <v>3596</v>
      </c>
    </row>
    <row r="3812" spans="1:19" ht="16.25" customHeight="1" x14ac:dyDescent="0.35">
      <c r="A3812" s="140">
        <v>45743</v>
      </c>
      <c r="B3812" s="5">
        <v>3</v>
      </c>
      <c r="C3812" s="5">
        <v>2025</v>
      </c>
      <c r="D3812" s="105" t="s">
        <v>3548</v>
      </c>
      <c r="E3812" s="5" t="str">
        <f>VLOOKUP(F3812,'Set up'!$A$2:$C$64,2,FALSE)</f>
        <v>C00000013</v>
      </c>
      <c r="F3812" s="99" t="s">
        <v>3549</v>
      </c>
      <c r="G3812" s="99" t="s">
        <v>3539</v>
      </c>
      <c r="H3812" s="137">
        <v>10</v>
      </c>
      <c r="I3812" s="5" t="str">
        <f>VLOOKUP(F3812,'Set up'!$A$2:$C$64,3,FALSE)</f>
        <v>Cash</v>
      </c>
      <c r="J3812" s="5">
        <f>VLOOKUP(F3812,'Set up'!$A$2:$D$64,4,FALSE)</f>
        <v>0</v>
      </c>
      <c r="K3812" s="4">
        <f t="shared" ref="K3812:K3875" si="1088">A3812+J3812</f>
        <v>45743</v>
      </c>
      <c r="L3812" s="5">
        <f t="shared" si="1082"/>
        <v>3</v>
      </c>
      <c r="M3812" s="5">
        <f t="shared" si="1083"/>
        <v>2025</v>
      </c>
      <c r="N3812" s="135">
        <v>2838</v>
      </c>
      <c r="O3812" s="6">
        <f t="shared" si="1086"/>
        <v>-2838</v>
      </c>
      <c r="P3812" s="6">
        <f t="shared" si="1087"/>
        <v>0</v>
      </c>
      <c r="Q3812" s="7">
        <v>6272130.3500000024</v>
      </c>
      <c r="R3812" s="44" t="str">
        <f>VLOOKUP(F3812,'Set up'!$A$2:$E$64,5,FALSE)</f>
        <v>Chq</v>
      </c>
      <c r="S3812" s="1" t="s">
        <v>3596</v>
      </c>
    </row>
    <row r="3813" spans="1:19" ht="16.25" customHeight="1" x14ac:dyDescent="0.35">
      <c r="A3813" s="140">
        <v>45744</v>
      </c>
      <c r="B3813" s="5">
        <v>3</v>
      </c>
      <c r="C3813" s="5">
        <v>2025</v>
      </c>
      <c r="D3813" s="105" t="s">
        <v>3550</v>
      </c>
      <c r="E3813" s="5" t="str">
        <f>VLOOKUP(F3813,'Set up'!$A$2:$C$64,2,FALSE)</f>
        <v>C00000042</v>
      </c>
      <c r="F3813" s="99" t="s">
        <v>2012</v>
      </c>
      <c r="G3813" s="99" t="s">
        <v>2646</v>
      </c>
      <c r="H3813" s="137">
        <v>6</v>
      </c>
      <c r="I3813" s="5" t="str">
        <f>VLOOKUP(F3813,'Set up'!$A$2:$C$64,3,FALSE)</f>
        <v>Cash</v>
      </c>
      <c r="J3813" s="5">
        <f>VLOOKUP(F3813,'Set up'!$A$2:$D$64,4,FALSE)</f>
        <v>0</v>
      </c>
      <c r="K3813" s="4">
        <f t="shared" si="1088"/>
        <v>45744</v>
      </c>
      <c r="L3813" s="5">
        <f t="shared" si="1082"/>
        <v>3</v>
      </c>
      <c r="M3813" s="5">
        <f t="shared" si="1083"/>
        <v>2025</v>
      </c>
      <c r="N3813" s="135">
        <v>375</v>
      </c>
      <c r="O3813" s="141"/>
      <c r="P3813" s="12">
        <f t="shared" si="1087"/>
        <v>375</v>
      </c>
      <c r="Q3813" s="7">
        <v>6272505.3500000024</v>
      </c>
      <c r="R3813" s="44" t="str">
        <f>VLOOKUP(F3813,'Set up'!$A$2:$E$64,5,FALSE)</f>
        <v>Trsf</v>
      </c>
    </row>
    <row r="3814" spans="1:19" ht="16.25" customHeight="1" x14ac:dyDescent="0.35">
      <c r="A3814" s="140">
        <v>45744</v>
      </c>
      <c r="B3814" s="5">
        <v>3</v>
      </c>
      <c r="C3814" s="5">
        <v>2025</v>
      </c>
      <c r="D3814" s="105" t="s">
        <v>3551</v>
      </c>
      <c r="E3814" s="5" t="str">
        <f>VLOOKUP(F3814,'Set up'!$A$2:$C$64,2,FALSE)</f>
        <v>C00000042</v>
      </c>
      <c r="F3814" s="99" t="s">
        <v>2012</v>
      </c>
      <c r="G3814" s="99" t="s">
        <v>3122</v>
      </c>
      <c r="H3814" s="137">
        <v>12</v>
      </c>
      <c r="I3814" s="5" t="str">
        <f>VLOOKUP(F3814,'Set up'!$A$2:$C$64,3,FALSE)</f>
        <v>Cash</v>
      </c>
      <c r="J3814" s="5">
        <f>VLOOKUP(F3814,'Set up'!$A$2:$D$64,4,FALSE)</f>
        <v>0</v>
      </c>
      <c r="K3814" s="4">
        <f t="shared" si="1088"/>
        <v>45744</v>
      </c>
      <c r="L3814" s="5">
        <f t="shared" si="1082"/>
        <v>3</v>
      </c>
      <c r="M3814" s="5">
        <f t="shared" si="1083"/>
        <v>2025</v>
      </c>
      <c r="N3814" s="135">
        <v>19440</v>
      </c>
      <c r="O3814" s="141"/>
      <c r="P3814" s="12">
        <f t="shared" si="1087"/>
        <v>19440</v>
      </c>
      <c r="Q3814" s="7">
        <v>6291945.3500000024</v>
      </c>
      <c r="R3814" s="44" t="str">
        <f>VLOOKUP(F3814,'Set up'!$A$2:$E$64,5,FALSE)</f>
        <v>Trsf</v>
      </c>
    </row>
    <row r="3815" spans="1:19" ht="16.25" customHeight="1" x14ac:dyDescent="0.35">
      <c r="A3815" s="140">
        <v>45744</v>
      </c>
      <c r="B3815" s="5">
        <v>3</v>
      </c>
      <c r="C3815" s="5">
        <v>2025</v>
      </c>
      <c r="D3815" s="105" t="s">
        <v>3551</v>
      </c>
      <c r="E3815" s="5" t="str">
        <f>VLOOKUP(F3815,'Set up'!$A$2:$C$64,2,FALSE)</f>
        <v>C00000042</v>
      </c>
      <c r="F3815" s="99" t="s">
        <v>2012</v>
      </c>
      <c r="G3815" s="99" t="s">
        <v>2129</v>
      </c>
      <c r="H3815" s="137">
        <v>36</v>
      </c>
      <c r="I3815" s="5" t="str">
        <f>VLOOKUP(F3815,'Set up'!$A$2:$C$64,3,FALSE)</f>
        <v>Cash</v>
      </c>
      <c r="J3815" s="5">
        <f>VLOOKUP(F3815,'Set up'!$A$2:$D$64,4,FALSE)</f>
        <v>0</v>
      </c>
      <c r="K3815" s="4">
        <f t="shared" si="1088"/>
        <v>45744</v>
      </c>
      <c r="L3815" s="5">
        <f t="shared" si="1082"/>
        <v>3</v>
      </c>
      <c r="M3815" s="5">
        <f t="shared" si="1083"/>
        <v>2025</v>
      </c>
      <c r="N3815" s="135">
        <v>7725.6</v>
      </c>
      <c r="O3815" s="141"/>
      <c r="P3815" s="12">
        <f t="shared" si="1087"/>
        <v>7725.6</v>
      </c>
      <c r="Q3815" s="7">
        <v>6299670.950000002</v>
      </c>
      <c r="R3815" s="44" t="str">
        <f>VLOOKUP(F3815,'Set up'!$A$2:$E$64,5,FALSE)</f>
        <v>Trsf</v>
      </c>
    </row>
    <row r="3816" spans="1:19" ht="16.25" customHeight="1" x14ac:dyDescent="0.35">
      <c r="A3816" s="140">
        <v>45744</v>
      </c>
      <c r="B3816" s="5">
        <v>3</v>
      </c>
      <c r="C3816" s="5">
        <v>2025</v>
      </c>
      <c r="D3816" s="105" t="s">
        <v>3551</v>
      </c>
      <c r="E3816" s="5" t="str">
        <f>VLOOKUP(F3816,'Set up'!$A$2:$C$64,2,FALSE)</f>
        <v>C00000042</v>
      </c>
      <c r="F3816" s="99" t="s">
        <v>2012</v>
      </c>
      <c r="G3816" s="99" t="s">
        <v>1922</v>
      </c>
      <c r="H3816" s="137">
        <v>10</v>
      </c>
      <c r="I3816" s="5" t="str">
        <f>VLOOKUP(F3816,'Set up'!$A$2:$C$64,3,FALSE)</f>
        <v>Cash</v>
      </c>
      <c r="J3816" s="5">
        <f>VLOOKUP(F3816,'Set up'!$A$2:$D$64,4,FALSE)</f>
        <v>0</v>
      </c>
      <c r="K3816" s="4">
        <f t="shared" si="1088"/>
        <v>45744</v>
      </c>
      <c r="L3816" s="5">
        <f t="shared" si="1082"/>
        <v>3</v>
      </c>
      <c r="M3816" s="5">
        <f t="shared" si="1083"/>
        <v>2025</v>
      </c>
      <c r="N3816" s="135">
        <v>2475</v>
      </c>
      <c r="O3816" s="141"/>
      <c r="P3816" s="12">
        <f t="shared" si="1087"/>
        <v>2475</v>
      </c>
      <c r="Q3816" s="7">
        <v>6302145.950000002</v>
      </c>
      <c r="R3816" s="44" t="str">
        <f>VLOOKUP(F3816,'Set up'!$A$2:$E$64,5,FALSE)</f>
        <v>Trsf</v>
      </c>
    </row>
    <row r="3817" spans="1:19" ht="16.25" customHeight="1" x14ac:dyDescent="0.35">
      <c r="A3817" s="140">
        <v>45744</v>
      </c>
      <c r="B3817" s="5">
        <v>3</v>
      </c>
      <c r="C3817" s="5">
        <v>2025</v>
      </c>
      <c r="D3817" s="105" t="s">
        <v>3551</v>
      </c>
      <c r="E3817" s="5" t="str">
        <f>VLOOKUP(F3817,'Set up'!$A$2:$C$64,2,FALSE)</f>
        <v>C00000042</v>
      </c>
      <c r="F3817" s="99" t="s">
        <v>2012</v>
      </c>
      <c r="G3817" s="99" t="s">
        <v>2029</v>
      </c>
      <c r="H3817" s="137">
        <v>8</v>
      </c>
      <c r="I3817" s="5" t="str">
        <f>VLOOKUP(F3817,'Set up'!$A$2:$C$64,3,FALSE)</f>
        <v>Cash</v>
      </c>
      <c r="J3817" s="5">
        <f>VLOOKUP(F3817,'Set up'!$A$2:$D$64,4,FALSE)</f>
        <v>0</v>
      </c>
      <c r="K3817" s="4">
        <f t="shared" si="1088"/>
        <v>45744</v>
      </c>
      <c r="L3817" s="5">
        <f t="shared" si="1082"/>
        <v>3</v>
      </c>
      <c r="M3817" s="5">
        <f t="shared" si="1083"/>
        <v>2025</v>
      </c>
      <c r="N3817" s="135">
        <v>1760</v>
      </c>
      <c r="O3817" s="141"/>
      <c r="P3817" s="12">
        <f t="shared" si="1087"/>
        <v>1760</v>
      </c>
      <c r="Q3817" s="7">
        <v>6303905.950000002</v>
      </c>
      <c r="R3817" s="44" t="str">
        <f>VLOOKUP(F3817,'Set up'!$A$2:$E$64,5,FALSE)</f>
        <v>Trsf</v>
      </c>
    </row>
    <row r="3818" spans="1:19" ht="16.25" customHeight="1" x14ac:dyDescent="0.35">
      <c r="A3818" s="140">
        <v>45744</v>
      </c>
      <c r="B3818" s="5">
        <v>3</v>
      </c>
      <c r="C3818" s="5">
        <v>2025</v>
      </c>
      <c r="D3818" s="105" t="s">
        <v>3551</v>
      </c>
      <c r="E3818" s="5" t="str">
        <f>VLOOKUP(F3818,'Set up'!$A$2:$C$64,2,FALSE)</f>
        <v>C00000042</v>
      </c>
      <c r="F3818" s="99" t="s">
        <v>2012</v>
      </c>
      <c r="G3818" s="99" t="s">
        <v>46</v>
      </c>
      <c r="H3818" s="137">
        <v>8</v>
      </c>
      <c r="I3818" s="5" t="str">
        <f>VLOOKUP(F3818,'Set up'!$A$2:$C$64,3,FALSE)</f>
        <v>Cash</v>
      </c>
      <c r="J3818" s="5">
        <f>VLOOKUP(F3818,'Set up'!$A$2:$D$64,4,FALSE)</f>
        <v>0</v>
      </c>
      <c r="K3818" s="4">
        <f t="shared" si="1088"/>
        <v>45744</v>
      </c>
      <c r="L3818" s="5">
        <f t="shared" si="1082"/>
        <v>3</v>
      </c>
      <c r="M3818" s="5">
        <f t="shared" si="1083"/>
        <v>2025</v>
      </c>
      <c r="N3818" s="135">
        <v>920</v>
      </c>
      <c r="O3818" s="141"/>
      <c r="P3818" s="12">
        <f t="shared" si="1087"/>
        <v>920</v>
      </c>
      <c r="Q3818" s="7">
        <v>6304825.950000002</v>
      </c>
      <c r="R3818" s="44" t="str">
        <f>VLOOKUP(F3818,'Set up'!$A$2:$E$64,5,FALSE)</f>
        <v>Trsf</v>
      </c>
    </row>
    <row r="3819" spans="1:19" ht="16.25" customHeight="1" x14ac:dyDescent="0.35">
      <c r="A3819" s="140">
        <v>45744</v>
      </c>
      <c r="B3819" s="5">
        <v>3</v>
      </c>
      <c r="C3819" s="5">
        <v>2025</v>
      </c>
      <c r="D3819" s="105" t="s">
        <v>3551</v>
      </c>
      <c r="E3819" s="5" t="str">
        <f>VLOOKUP(F3819,'Set up'!$A$2:$C$64,2,FALSE)</f>
        <v>C00000042</v>
      </c>
      <c r="F3819" s="99" t="s">
        <v>2012</v>
      </c>
      <c r="G3819" s="99" t="s">
        <v>2744</v>
      </c>
      <c r="H3819" s="137">
        <v>1</v>
      </c>
      <c r="I3819" s="5" t="str">
        <f>VLOOKUP(F3819,'Set up'!$A$2:$C$64,3,FALSE)</f>
        <v>Cash</v>
      </c>
      <c r="J3819" s="5">
        <f>VLOOKUP(F3819,'Set up'!$A$2:$D$64,4,FALSE)</f>
        <v>0</v>
      </c>
      <c r="K3819" s="4">
        <f t="shared" si="1088"/>
        <v>45744</v>
      </c>
      <c r="L3819" s="5">
        <f t="shared" si="1082"/>
        <v>3</v>
      </c>
      <c r="M3819" s="5">
        <f t="shared" si="1083"/>
        <v>2025</v>
      </c>
      <c r="N3819" s="135">
        <v>975</v>
      </c>
      <c r="O3819" s="141"/>
      <c r="P3819" s="12">
        <f t="shared" si="1087"/>
        <v>975</v>
      </c>
      <c r="Q3819" s="7">
        <v>6305800.950000002</v>
      </c>
      <c r="R3819" s="44" t="str">
        <f>VLOOKUP(F3819,'Set up'!$A$2:$E$64,5,FALSE)</f>
        <v>Trsf</v>
      </c>
    </row>
    <row r="3820" spans="1:19" ht="16.25" customHeight="1" x14ac:dyDescent="0.35">
      <c r="A3820" s="140">
        <v>45744</v>
      </c>
      <c r="B3820" s="5">
        <v>3</v>
      </c>
      <c r="C3820" s="5">
        <v>2025</v>
      </c>
      <c r="D3820" s="105" t="s">
        <v>3551</v>
      </c>
      <c r="E3820" s="5" t="str">
        <f>VLOOKUP(F3820,'Set up'!$A$2:$C$64,2,FALSE)</f>
        <v>C00000042</v>
      </c>
      <c r="F3820" s="99" t="s">
        <v>2012</v>
      </c>
      <c r="G3820" s="99" t="s">
        <v>1073</v>
      </c>
      <c r="H3820" s="137">
        <v>1</v>
      </c>
      <c r="I3820" s="5" t="str">
        <f>VLOOKUP(F3820,'Set up'!$A$2:$C$64,3,FALSE)</f>
        <v>Cash</v>
      </c>
      <c r="J3820" s="5">
        <f>VLOOKUP(F3820,'Set up'!$A$2:$D$64,4,FALSE)</f>
        <v>0</v>
      </c>
      <c r="K3820" s="4">
        <f t="shared" si="1088"/>
        <v>45744</v>
      </c>
      <c r="L3820" s="5">
        <f t="shared" si="1082"/>
        <v>3</v>
      </c>
      <c r="M3820" s="5">
        <f t="shared" si="1083"/>
        <v>2025</v>
      </c>
      <c r="N3820" s="135">
        <v>1000</v>
      </c>
      <c r="O3820" s="141"/>
      <c r="P3820" s="12">
        <f t="shared" si="1087"/>
        <v>1000</v>
      </c>
      <c r="Q3820" s="7">
        <v>6306800.950000002</v>
      </c>
      <c r="R3820" s="44" t="str">
        <f>VLOOKUP(F3820,'Set up'!$A$2:$E$64,5,FALSE)</f>
        <v>Trsf</v>
      </c>
    </row>
    <row r="3821" spans="1:19" ht="16.25" customHeight="1" x14ac:dyDescent="0.35">
      <c r="A3821" s="140">
        <v>45744</v>
      </c>
      <c r="B3821" s="5">
        <v>3</v>
      </c>
      <c r="C3821" s="5">
        <v>2025</v>
      </c>
      <c r="D3821" s="105" t="s">
        <v>3551</v>
      </c>
      <c r="E3821" s="5" t="str">
        <f>VLOOKUP(F3821,'Set up'!$A$2:$C$64,2,FALSE)</f>
        <v>C00000042</v>
      </c>
      <c r="F3821" s="99" t="s">
        <v>2012</v>
      </c>
      <c r="G3821" s="99" t="s">
        <v>2002</v>
      </c>
      <c r="H3821" s="137">
        <v>1</v>
      </c>
      <c r="I3821" s="5" t="str">
        <f>VLOOKUP(F3821,'Set up'!$A$2:$C$64,3,FALSE)</f>
        <v>Cash</v>
      </c>
      <c r="J3821" s="5">
        <f>VLOOKUP(F3821,'Set up'!$A$2:$D$64,4,FALSE)</f>
        <v>0</v>
      </c>
      <c r="K3821" s="4">
        <f t="shared" si="1088"/>
        <v>45744</v>
      </c>
      <c r="L3821" s="5">
        <f t="shared" si="1082"/>
        <v>3</v>
      </c>
      <c r="M3821" s="5">
        <f t="shared" si="1083"/>
        <v>2025</v>
      </c>
      <c r="N3821" s="135">
        <v>900</v>
      </c>
      <c r="O3821" s="141"/>
      <c r="P3821" s="12">
        <f t="shared" si="1087"/>
        <v>900</v>
      </c>
      <c r="Q3821" s="7">
        <v>6307700.950000002</v>
      </c>
      <c r="R3821" s="44" t="str">
        <f>VLOOKUP(F3821,'Set up'!$A$2:$E$64,5,FALSE)</f>
        <v>Trsf</v>
      </c>
    </row>
    <row r="3822" spans="1:19" ht="16.25" customHeight="1" x14ac:dyDescent="0.35">
      <c r="A3822" s="140">
        <v>45745</v>
      </c>
      <c r="B3822" s="5">
        <v>3</v>
      </c>
      <c r="C3822" s="5">
        <v>2025</v>
      </c>
      <c r="D3822" s="105" t="s">
        <v>3552</v>
      </c>
      <c r="E3822" s="5" t="str">
        <f>VLOOKUP(F3822,'Set up'!$A$2:$C$64,2,FALSE)</f>
        <v>C00000019</v>
      </c>
      <c r="F3822" s="99" t="s">
        <v>400</v>
      </c>
      <c r="G3822" s="99" t="s">
        <v>3122</v>
      </c>
      <c r="H3822" s="137">
        <v>1</v>
      </c>
      <c r="I3822" s="5" t="str">
        <f>VLOOKUP(F3822,'Set up'!$A$2:$C$64,3,FALSE)</f>
        <v>Cash</v>
      </c>
      <c r="J3822" s="5">
        <f>VLOOKUP(F3822,'Set up'!$A$2:$D$64,4,FALSE)</f>
        <v>0</v>
      </c>
      <c r="K3822" s="4">
        <f t="shared" si="1088"/>
        <v>45745</v>
      </c>
      <c r="L3822" s="5">
        <f t="shared" si="1082"/>
        <v>3</v>
      </c>
      <c r="M3822" s="5">
        <f t="shared" si="1083"/>
        <v>2025</v>
      </c>
      <c r="N3822" s="135">
        <v>1755</v>
      </c>
      <c r="O3822" s="141"/>
      <c r="P3822" s="12">
        <f t="shared" si="1087"/>
        <v>1755</v>
      </c>
      <c r="Q3822" s="7">
        <v>6309455.950000002</v>
      </c>
      <c r="R3822" s="44" t="str">
        <f>VLOOKUP(F3822,'Set up'!$A$2:$E$64,5,FALSE)</f>
        <v>Trsf</v>
      </c>
    </row>
    <row r="3823" spans="1:19" ht="16.25" customHeight="1" x14ac:dyDescent="0.35">
      <c r="A3823" s="140">
        <v>45745</v>
      </c>
      <c r="B3823" s="5">
        <v>3</v>
      </c>
      <c r="C3823" s="5">
        <v>2025</v>
      </c>
      <c r="D3823" s="105" t="s">
        <v>3552</v>
      </c>
      <c r="E3823" s="5" t="str">
        <f>VLOOKUP(F3823,'Set up'!$A$2:$C$64,2,FALSE)</f>
        <v>C00000019</v>
      </c>
      <c r="F3823" s="99" t="s">
        <v>400</v>
      </c>
      <c r="G3823" s="99" t="s">
        <v>2144</v>
      </c>
      <c r="H3823" s="137">
        <v>1</v>
      </c>
      <c r="I3823" s="5" t="str">
        <f>VLOOKUP(F3823,'Set up'!$A$2:$C$64,3,FALSE)</f>
        <v>Cash</v>
      </c>
      <c r="J3823" s="5">
        <f>VLOOKUP(F3823,'Set up'!$A$2:$D$64,4,FALSE)</f>
        <v>0</v>
      </c>
      <c r="K3823" s="4">
        <f t="shared" si="1088"/>
        <v>45745</v>
      </c>
      <c r="L3823" s="5">
        <f t="shared" si="1082"/>
        <v>3</v>
      </c>
      <c r="M3823" s="5">
        <f t="shared" si="1083"/>
        <v>2025</v>
      </c>
      <c r="N3823" s="135">
        <v>283.8</v>
      </c>
      <c r="O3823" s="141"/>
      <c r="P3823" s="12">
        <f t="shared" si="1087"/>
        <v>283.8</v>
      </c>
      <c r="Q3823" s="7">
        <v>6309739.7500000019</v>
      </c>
      <c r="R3823" s="44" t="str">
        <f>VLOOKUP(F3823,'Set up'!$A$2:$E$64,5,FALSE)</f>
        <v>Trsf</v>
      </c>
    </row>
    <row r="3824" spans="1:19" ht="16.25" customHeight="1" x14ac:dyDescent="0.35">
      <c r="A3824" s="140">
        <v>45745</v>
      </c>
      <c r="B3824" s="5">
        <v>3</v>
      </c>
      <c r="C3824" s="5">
        <v>2025</v>
      </c>
      <c r="D3824" s="105" t="s">
        <v>3552</v>
      </c>
      <c r="E3824" s="5" t="str">
        <f>VLOOKUP(F3824,'Set up'!$A$2:$C$64,2,FALSE)</f>
        <v>C00000019</v>
      </c>
      <c r="F3824" s="99" t="s">
        <v>400</v>
      </c>
      <c r="G3824" s="99" t="s">
        <v>46</v>
      </c>
      <c r="H3824" s="137">
        <v>1</v>
      </c>
      <c r="I3824" s="5" t="str">
        <f>VLOOKUP(F3824,'Set up'!$A$2:$C$64,3,FALSE)</f>
        <v>Cash</v>
      </c>
      <c r="J3824" s="5">
        <f>VLOOKUP(F3824,'Set up'!$A$2:$D$64,4,FALSE)</f>
        <v>0</v>
      </c>
      <c r="K3824" s="4">
        <f t="shared" si="1088"/>
        <v>45745</v>
      </c>
      <c r="L3824" s="5">
        <f t="shared" si="1082"/>
        <v>3</v>
      </c>
      <c r="M3824" s="5">
        <f t="shared" si="1083"/>
        <v>2025</v>
      </c>
      <c r="N3824" s="135">
        <v>110</v>
      </c>
      <c r="O3824" s="141"/>
      <c r="P3824" s="12">
        <f t="shared" si="1087"/>
        <v>110</v>
      </c>
      <c r="Q3824" s="7">
        <v>6309849.7500000019</v>
      </c>
      <c r="R3824" s="44" t="str">
        <f>VLOOKUP(F3824,'Set up'!$A$2:$E$64,5,FALSE)</f>
        <v>Trsf</v>
      </c>
    </row>
    <row r="3825" spans="1:19" ht="16.25" customHeight="1" x14ac:dyDescent="0.35">
      <c r="A3825" s="140">
        <v>45745</v>
      </c>
      <c r="B3825" s="5">
        <v>3</v>
      </c>
      <c r="C3825" s="5">
        <v>2025</v>
      </c>
      <c r="D3825" s="105" t="s">
        <v>3552</v>
      </c>
      <c r="E3825" s="5" t="str">
        <f>VLOOKUP(F3825,'Set up'!$A$2:$C$64,2,FALSE)</f>
        <v>C00000019</v>
      </c>
      <c r="F3825" s="99" t="s">
        <v>400</v>
      </c>
      <c r="G3825" s="99" t="s">
        <v>2635</v>
      </c>
      <c r="H3825" s="137">
        <v>3</v>
      </c>
      <c r="I3825" s="5" t="str">
        <f>VLOOKUP(F3825,'Set up'!$A$2:$C$64,3,FALSE)</f>
        <v>Cash</v>
      </c>
      <c r="J3825" s="5">
        <f>VLOOKUP(F3825,'Set up'!$A$2:$D$64,4,FALSE)</f>
        <v>0</v>
      </c>
      <c r="K3825" s="4">
        <f t="shared" si="1088"/>
        <v>45745</v>
      </c>
      <c r="L3825" s="5">
        <f t="shared" si="1082"/>
        <v>3</v>
      </c>
      <c r="M3825" s="5">
        <f t="shared" si="1083"/>
        <v>2025</v>
      </c>
      <c r="N3825" s="135">
        <v>187.5</v>
      </c>
      <c r="O3825" s="141"/>
      <c r="P3825" s="12">
        <f t="shared" si="1087"/>
        <v>187.5</v>
      </c>
      <c r="Q3825" s="7">
        <v>6310037.2500000019</v>
      </c>
      <c r="R3825" s="44" t="str">
        <f>VLOOKUP(F3825,'Set up'!$A$2:$E$64,5,FALSE)</f>
        <v>Trsf</v>
      </c>
    </row>
    <row r="3826" spans="1:19" ht="16.25" customHeight="1" x14ac:dyDescent="0.35">
      <c r="A3826" s="140">
        <v>45745</v>
      </c>
      <c r="B3826" s="5">
        <v>3</v>
      </c>
      <c r="C3826" s="5">
        <v>2025</v>
      </c>
      <c r="D3826" s="105" t="s">
        <v>3552</v>
      </c>
      <c r="E3826" s="5" t="str">
        <f>VLOOKUP(F3826,'Set up'!$A$2:$C$64,2,FALSE)</f>
        <v>C00000019</v>
      </c>
      <c r="F3826" s="99" t="s">
        <v>400</v>
      </c>
      <c r="G3826" s="99" t="s">
        <v>949</v>
      </c>
      <c r="H3826" s="137">
        <v>2</v>
      </c>
      <c r="I3826" s="5" t="str">
        <f>VLOOKUP(F3826,'Set up'!$A$2:$C$64,3,FALSE)</f>
        <v>Cash</v>
      </c>
      <c r="J3826" s="5">
        <f>VLOOKUP(F3826,'Set up'!$A$2:$D$64,4,FALSE)</f>
        <v>0</v>
      </c>
      <c r="K3826" s="4">
        <f t="shared" si="1088"/>
        <v>45745</v>
      </c>
      <c r="L3826" s="5">
        <f t="shared" si="1082"/>
        <v>3</v>
      </c>
      <c r="M3826" s="5">
        <f t="shared" si="1083"/>
        <v>2025</v>
      </c>
      <c r="N3826" s="135">
        <v>120</v>
      </c>
      <c r="O3826" s="141"/>
      <c r="P3826" s="12">
        <f t="shared" si="1087"/>
        <v>120</v>
      </c>
      <c r="Q3826" s="7">
        <v>6310157.2500000019</v>
      </c>
      <c r="R3826" s="44" t="str">
        <f>VLOOKUP(F3826,'Set up'!$A$2:$E$64,5,FALSE)</f>
        <v>Trsf</v>
      </c>
    </row>
    <row r="3827" spans="1:19" ht="16.25" customHeight="1" x14ac:dyDescent="0.35">
      <c r="A3827" s="140">
        <v>45745</v>
      </c>
      <c r="B3827" s="5">
        <v>3</v>
      </c>
      <c r="C3827" s="5">
        <v>2025</v>
      </c>
      <c r="D3827" s="105" t="s">
        <v>3553</v>
      </c>
      <c r="E3827" s="5" t="str">
        <f>VLOOKUP(F3827,'Set up'!$A$2:$C$64,2,FALSE)</f>
        <v>C00000061</v>
      </c>
      <c r="F3827" s="99" t="s">
        <v>3532</v>
      </c>
      <c r="G3827" s="99" t="s">
        <v>3541</v>
      </c>
      <c r="H3827" s="137">
        <v>1</v>
      </c>
      <c r="I3827" s="5" t="str">
        <f>VLOOKUP(F3827,'Set up'!$A$2:$C$64,3,FALSE)</f>
        <v>Cash</v>
      </c>
      <c r="J3827" s="5">
        <f>VLOOKUP(F3827,'Set up'!$A$2:$D$64,4,FALSE)</f>
        <v>0</v>
      </c>
      <c r="K3827" s="4">
        <f t="shared" si="1088"/>
        <v>45745</v>
      </c>
      <c r="L3827" s="5">
        <f t="shared" si="1082"/>
        <v>3</v>
      </c>
      <c r="M3827" s="5">
        <f t="shared" si="1083"/>
        <v>2025</v>
      </c>
      <c r="N3827" s="135">
        <v>1597.5</v>
      </c>
      <c r="O3827" s="6">
        <f t="shared" ref="O3827:O3830" si="1089">-N3827</f>
        <v>-1597.5</v>
      </c>
      <c r="P3827" s="12">
        <f t="shared" si="1087"/>
        <v>0</v>
      </c>
      <c r="Q3827" s="7">
        <v>6311754.7500000019</v>
      </c>
      <c r="R3827" s="44" t="str">
        <f>VLOOKUP(F3827,'Set up'!$A$2:$E$64,5,FALSE)</f>
        <v>Cash</v>
      </c>
      <c r="S3827" s="1" t="s">
        <v>3682</v>
      </c>
    </row>
    <row r="3828" spans="1:19" ht="16.25" customHeight="1" x14ac:dyDescent="0.35">
      <c r="A3828" s="140">
        <v>45745</v>
      </c>
      <c r="B3828" s="5">
        <v>3</v>
      </c>
      <c r="C3828" s="5">
        <v>2025</v>
      </c>
      <c r="D3828" s="105" t="s">
        <v>3553</v>
      </c>
      <c r="E3828" s="5" t="str">
        <f>VLOOKUP(F3828,'Set up'!$A$2:$C$64,2,FALSE)</f>
        <v>C00000061</v>
      </c>
      <c r="F3828" s="99" t="s">
        <v>3532</v>
      </c>
      <c r="G3828" s="99" t="s">
        <v>1411</v>
      </c>
      <c r="H3828" s="137">
        <v>1</v>
      </c>
      <c r="I3828" s="5" t="str">
        <f>VLOOKUP(F3828,'Set up'!$A$2:$C$64,3,FALSE)</f>
        <v>Cash</v>
      </c>
      <c r="J3828" s="5">
        <f>VLOOKUP(F3828,'Set up'!$A$2:$D$64,4,FALSE)</f>
        <v>0</v>
      </c>
      <c r="K3828" s="4">
        <f t="shared" si="1088"/>
        <v>45745</v>
      </c>
      <c r="L3828" s="5">
        <f t="shared" si="1082"/>
        <v>3</v>
      </c>
      <c r="M3828" s="5">
        <f t="shared" si="1083"/>
        <v>2025</v>
      </c>
      <c r="N3828" s="135">
        <v>313.2</v>
      </c>
      <c r="O3828" s="6">
        <f t="shared" si="1089"/>
        <v>-313.2</v>
      </c>
      <c r="P3828" s="12">
        <f t="shared" si="1087"/>
        <v>0</v>
      </c>
      <c r="Q3828" s="7">
        <v>6312067.950000002</v>
      </c>
      <c r="R3828" s="44" t="str">
        <f>VLOOKUP(F3828,'Set up'!$A$2:$E$64,5,FALSE)</f>
        <v>Cash</v>
      </c>
      <c r="S3828" s="1" t="s">
        <v>3682</v>
      </c>
    </row>
    <row r="3829" spans="1:19" ht="16.25" customHeight="1" x14ac:dyDescent="0.35">
      <c r="A3829" s="140">
        <v>45745</v>
      </c>
      <c r="B3829" s="5">
        <v>3</v>
      </c>
      <c r="C3829" s="5">
        <v>2025</v>
      </c>
      <c r="D3829" s="105" t="s">
        <v>3553</v>
      </c>
      <c r="E3829" s="5" t="str">
        <f>VLOOKUP(F3829,'Set up'!$A$2:$C$64,2,FALSE)</f>
        <v>C00000061</v>
      </c>
      <c r="F3829" s="99" t="s">
        <v>3532</v>
      </c>
      <c r="G3829" s="99" t="s">
        <v>46</v>
      </c>
      <c r="H3829" s="137">
        <v>1</v>
      </c>
      <c r="I3829" s="5" t="str">
        <f>VLOOKUP(F3829,'Set up'!$A$2:$C$64,3,FALSE)</f>
        <v>Cash</v>
      </c>
      <c r="J3829" s="5">
        <f>VLOOKUP(F3829,'Set up'!$A$2:$D$64,4,FALSE)</f>
        <v>0</v>
      </c>
      <c r="K3829" s="4">
        <f t="shared" si="1088"/>
        <v>45745</v>
      </c>
      <c r="L3829" s="5">
        <f t="shared" si="1082"/>
        <v>3</v>
      </c>
      <c r="M3829" s="5">
        <f t="shared" si="1083"/>
        <v>2025</v>
      </c>
      <c r="N3829" s="135">
        <v>115</v>
      </c>
      <c r="O3829" s="6">
        <f t="shared" si="1089"/>
        <v>-115</v>
      </c>
      <c r="P3829" s="12">
        <f t="shared" si="1087"/>
        <v>0</v>
      </c>
      <c r="Q3829" s="7">
        <v>6312182.950000002</v>
      </c>
      <c r="R3829" s="44" t="str">
        <f>VLOOKUP(F3829,'Set up'!$A$2:$E$64,5,FALSE)</f>
        <v>Cash</v>
      </c>
      <c r="S3829" s="1" t="s">
        <v>3682</v>
      </c>
    </row>
    <row r="3830" spans="1:19" ht="15" customHeight="1" x14ac:dyDescent="0.35">
      <c r="A3830" s="140">
        <v>45745</v>
      </c>
      <c r="B3830" s="5">
        <v>3</v>
      </c>
      <c r="C3830" s="5">
        <v>2025</v>
      </c>
      <c r="D3830" s="105" t="s">
        <v>3553</v>
      </c>
      <c r="E3830" s="5" t="str">
        <f>VLOOKUP(F3830,'Set up'!$A$2:$C$64,2,FALSE)</f>
        <v>C00000061</v>
      </c>
      <c r="F3830" s="99" t="s">
        <v>3532</v>
      </c>
      <c r="G3830" s="99" t="s">
        <v>2635</v>
      </c>
      <c r="H3830" s="137">
        <v>3</v>
      </c>
      <c r="I3830" s="5" t="str">
        <f>VLOOKUP(F3830,'Set up'!$A$2:$C$64,3,FALSE)</f>
        <v>Cash</v>
      </c>
      <c r="J3830" s="5">
        <f>VLOOKUP(F3830,'Set up'!$A$2:$D$64,4,FALSE)</f>
        <v>0</v>
      </c>
      <c r="K3830" s="4">
        <f t="shared" si="1088"/>
        <v>45745</v>
      </c>
      <c r="L3830" s="5">
        <f t="shared" si="1082"/>
        <v>3</v>
      </c>
      <c r="M3830" s="5">
        <f t="shared" si="1083"/>
        <v>2025</v>
      </c>
      <c r="N3830" s="135">
        <v>172.5</v>
      </c>
      <c r="O3830" s="6">
        <f t="shared" si="1089"/>
        <v>-172.5</v>
      </c>
      <c r="P3830" s="12">
        <f t="shared" si="1087"/>
        <v>0</v>
      </c>
      <c r="Q3830" s="7">
        <v>6312355.450000002</v>
      </c>
      <c r="R3830" s="44" t="str">
        <f>VLOOKUP(F3830,'Set up'!$A$2:$E$64,5,FALSE)</f>
        <v>Cash</v>
      </c>
      <c r="S3830" s="1" t="s">
        <v>3682</v>
      </c>
    </row>
    <row r="3831" spans="1:19" ht="16.25" customHeight="1" x14ac:dyDescent="0.35">
      <c r="A3831" s="140" t="s">
        <v>3615</v>
      </c>
      <c r="B3831" s="5">
        <v>4</v>
      </c>
      <c r="C3831" s="5">
        <v>2025</v>
      </c>
      <c r="D3831" s="105" t="s">
        <v>3616</v>
      </c>
      <c r="E3831" s="5" t="str">
        <f>VLOOKUP(F3831,'Set up'!$A$2:$C$64,2,FALSE)</f>
        <v>C00000050</v>
      </c>
      <c r="F3831" s="99" t="s">
        <v>2656</v>
      </c>
      <c r="G3831" s="99" t="s">
        <v>3617</v>
      </c>
      <c r="H3831" s="137">
        <v>1</v>
      </c>
      <c r="I3831" s="5" t="str">
        <f>VLOOKUP(F3831,'Set up'!$A$2:$C$64,3,FALSE)</f>
        <v>Cash</v>
      </c>
      <c r="J3831" s="5">
        <f>VLOOKUP(F3831,'Set up'!$A$2:$D$64,4,FALSE)</f>
        <v>0</v>
      </c>
      <c r="K3831" s="4">
        <f t="shared" si="1088"/>
        <v>45750</v>
      </c>
      <c r="L3831" s="5">
        <f t="shared" si="1082"/>
        <v>4</v>
      </c>
      <c r="M3831" s="5">
        <f t="shared" si="1083"/>
        <v>2025</v>
      </c>
      <c r="N3831" s="135">
        <v>1710</v>
      </c>
      <c r="O3831" s="6">
        <f t="shared" ref="O3831:O3832" si="1090">-N3831</f>
        <v>-1710</v>
      </c>
      <c r="P3831" s="12">
        <f t="shared" si="1087"/>
        <v>0</v>
      </c>
      <c r="Q3831" s="7">
        <v>6316866.7500000019</v>
      </c>
      <c r="R3831" s="44" t="str">
        <f>VLOOKUP(F3831,'Set up'!$A$2:$E$64,5,FALSE)</f>
        <v>Cash</v>
      </c>
      <c r="S3831" s="1" t="s">
        <v>3678</v>
      </c>
    </row>
    <row r="3832" spans="1:19" ht="16.25" customHeight="1" x14ac:dyDescent="0.35">
      <c r="A3832" s="140" t="s">
        <v>3615</v>
      </c>
      <c r="B3832" s="5">
        <v>4</v>
      </c>
      <c r="C3832" s="5">
        <v>2025</v>
      </c>
      <c r="D3832" s="105" t="s">
        <v>3616</v>
      </c>
      <c r="E3832" s="5" t="str">
        <f>VLOOKUP(F3832,'Set up'!$A$2:$C$64,2,FALSE)</f>
        <v>C00000050</v>
      </c>
      <c r="F3832" s="99" t="s">
        <v>2656</v>
      </c>
      <c r="G3832" s="99" t="s">
        <v>2129</v>
      </c>
      <c r="H3832" s="137">
        <v>2</v>
      </c>
      <c r="I3832" s="5" t="str">
        <f>VLOOKUP(F3832,'Set up'!$A$2:$C$64,3,FALSE)</f>
        <v>Cash</v>
      </c>
      <c r="J3832" s="5">
        <f>VLOOKUP(F3832,'Set up'!$A$2:$D$64,4,FALSE)</f>
        <v>0</v>
      </c>
      <c r="K3832" s="4">
        <f t="shared" si="1088"/>
        <v>45750</v>
      </c>
      <c r="L3832" s="5">
        <f t="shared" si="1082"/>
        <v>4</v>
      </c>
      <c r="M3832" s="5">
        <f t="shared" si="1083"/>
        <v>2025</v>
      </c>
      <c r="N3832" s="135">
        <v>555</v>
      </c>
      <c r="O3832" s="6">
        <f t="shared" si="1090"/>
        <v>-555</v>
      </c>
      <c r="P3832" s="12">
        <f t="shared" si="1087"/>
        <v>0</v>
      </c>
      <c r="Q3832" s="7">
        <v>6317421.7500000019</v>
      </c>
      <c r="R3832" s="44" t="str">
        <f>VLOOKUP(F3832,'Set up'!$A$2:$E$64,5,FALSE)</f>
        <v>Cash</v>
      </c>
      <c r="S3832" s="1" t="s">
        <v>3678</v>
      </c>
    </row>
    <row r="3833" spans="1:19" ht="16.25" customHeight="1" x14ac:dyDescent="0.35">
      <c r="A3833" s="140" t="s">
        <v>3618</v>
      </c>
      <c r="B3833" s="5">
        <v>4</v>
      </c>
      <c r="C3833" s="5">
        <v>2025</v>
      </c>
      <c r="D3833" s="105" t="s">
        <v>3619</v>
      </c>
      <c r="E3833" s="5" t="str">
        <f>VLOOKUP(F3833,'Set up'!$A$2:$C$64,2,FALSE)</f>
        <v>C00000042</v>
      </c>
      <c r="F3833" s="99" t="s">
        <v>2012</v>
      </c>
      <c r="G3833" s="99" t="s">
        <v>2646</v>
      </c>
      <c r="H3833" s="137">
        <v>10</v>
      </c>
      <c r="I3833" s="5" t="str">
        <f>VLOOKUP(F3833,'Set up'!$A$2:$C$64,3,FALSE)</f>
        <v>Cash</v>
      </c>
      <c r="J3833" s="5">
        <f>VLOOKUP(F3833,'Set up'!$A$2:$D$64,4,FALSE)</f>
        <v>0</v>
      </c>
      <c r="K3833" s="4">
        <f t="shared" si="1088"/>
        <v>45752</v>
      </c>
      <c r="L3833" s="5">
        <f t="shared" si="1082"/>
        <v>4</v>
      </c>
      <c r="M3833" s="5">
        <f t="shared" si="1083"/>
        <v>2025</v>
      </c>
      <c r="N3833" s="135">
        <v>625</v>
      </c>
      <c r="O3833" s="141"/>
      <c r="P3833" s="12">
        <f t="shared" si="1087"/>
        <v>625</v>
      </c>
      <c r="Q3833" s="7">
        <v>6318046.7500000019</v>
      </c>
      <c r="R3833" s="44" t="str">
        <f>VLOOKUP(F3833,'Set up'!$A$2:$E$64,5,FALSE)</f>
        <v>Trsf</v>
      </c>
    </row>
    <row r="3834" spans="1:19" ht="16.25" customHeight="1" x14ac:dyDescent="0.35">
      <c r="A3834" s="140" t="s">
        <v>3618</v>
      </c>
      <c r="B3834" s="5">
        <v>4</v>
      </c>
      <c r="C3834" s="5">
        <v>2025</v>
      </c>
      <c r="D3834" s="105" t="s">
        <v>3620</v>
      </c>
      <c r="E3834" s="5" t="str">
        <f>VLOOKUP(F3834,'Set up'!$A$2:$C$64,2,FALSE)</f>
        <v>C00000042</v>
      </c>
      <c r="F3834" s="99" t="s">
        <v>2012</v>
      </c>
      <c r="G3834" s="99" t="s">
        <v>3217</v>
      </c>
      <c r="H3834" s="137">
        <v>10</v>
      </c>
      <c r="I3834" s="5" t="str">
        <f>VLOOKUP(F3834,'Set up'!$A$2:$C$64,3,FALSE)</f>
        <v>Cash</v>
      </c>
      <c r="J3834" s="5">
        <f>VLOOKUP(F3834,'Set up'!$A$2:$D$64,4,FALSE)</f>
        <v>0</v>
      </c>
      <c r="K3834" s="4">
        <f t="shared" si="1088"/>
        <v>45752</v>
      </c>
      <c r="L3834" s="5">
        <f t="shared" si="1082"/>
        <v>4</v>
      </c>
      <c r="M3834" s="5">
        <f t="shared" si="1083"/>
        <v>2025</v>
      </c>
      <c r="N3834" s="135">
        <v>16200</v>
      </c>
      <c r="O3834" s="141"/>
      <c r="P3834" s="12">
        <f t="shared" si="1087"/>
        <v>16200</v>
      </c>
      <c r="Q3834" s="7">
        <v>6334246.7500000019</v>
      </c>
      <c r="R3834" s="44" t="str">
        <f>VLOOKUP(F3834,'Set up'!$A$2:$E$64,5,FALSE)</f>
        <v>Trsf</v>
      </c>
    </row>
    <row r="3835" spans="1:19" ht="16.25" customHeight="1" x14ac:dyDescent="0.35">
      <c r="A3835" s="140" t="s">
        <v>3618</v>
      </c>
      <c r="B3835" s="5">
        <v>4</v>
      </c>
      <c r="C3835" s="5">
        <v>2025</v>
      </c>
      <c r="D3835" s="105" t="s">
        <v>3620</v>
      </c>
      <c r="E3835" s="5" t="str">
        <f>VLOOKUP(F3835,'Set up'!$A$2:$C$64,2,FALSE)</f>
        <v>C00000042</v>
      </c>
      <c r="F3835" s="99" t="s">
        <v>2012</v>
      </c>
      <c r="G3835" s="99" t="s">
        <v>2744</v>
      </c>
      <c r="H3835" s="137">
        <v>1</v>
      </c>
      <c r="I3835" s="5" t="str">
        <f>VLOOKUP(F3835,'Set up'!$A$2:$C$64,3,FALSE)</f>
        <v>Cash</v>
      </c>
      <c r="J3835" s="5">
        <f>VLOOKUP(F3835,'Set up'!$A$2:$D$64,4,FALSE)</f>
        <v>0</v>
      </c>
      <c r="K3835" s="4">
        <f t="shared" si="1088"/>
        <v>45752</v>
      </c>
      <c r="L3835" s="5">
        <f t="shared" si="1082"/>
        <v>4</v>
      </c>
      <c r="M3835" s="5">
        <f t="shared" si="1083"/>
        <v>2025</v>
      </c>
      <c r="N3835" s="135">
        <v>975</v>
      </c>
      <c r="O3835" s="141"/>
      <c r="P3835" s="12">
        <f t="shared" si="1087"/>
        <v>975</v>
      </c>
      <c r="Q3835" s="7">
        <v>6335221.7500000019</v>
      </c>
      <c r="R3835" s="44" t="str">
        <f>VLOOKUP(F3835,'Set up'!$A$2:$E$64,5,FALSE)</f>
        <v>Trsf</v>
      </c>
    </row>
    <row r="3836" spans="1:19" ht="16.25" customHeight="1" x14ac:dyDescent="0.35">
      <c r="A3836" s="140" t="s">
        <v>3618</v>
      </c>
      <c r="B3836" s="5">
        <v>4</v>
      </c>
      <c r="C3836" s="5">
        <v>2025</v>
      </c>
      <c r="D3836" s="105" t="s">
        <v>3620</v>
      </c>
      <c r="E3836" s="5" t="str">
        <f>VLOOKUP(F3836,'Set up'!$A$2:$C$64,2,FALSE)</f>
        <v>C00000042</v>
      </c>
      <c r="F3836" s="99" t="s">
        <v>2012</v>
      </c>
      <c r="G3836" s="99" t="s">
        <v>1073</v>
      </c>
      <c r="H3836" s="137">
        <v>1</v>
      </c>
      <c r="I3836" s="5" t="str">
        <f>VLOOKUP(F3836,'Set up'!$A$2:$C$64,3,FALSE)</f>
        <v>Cash</v>
      </c>
      <c r="J3836" s="5">
        <f>VLOOKUP(F3836,'Set up'!$A$2:$D$64,4,FALSE)</f>
        <v>0</v>
      </c>
      <c r="K3836" s="4">
        <f t="shared" si="1088"/>
        <v>45752</v>
      </c>
      <c r="L3836" s="5">
        <f t="shared" si="1082"/>
        <v>4</v>
      </c>
      <c r="M3836" s="5">
        <f t="shared" si="1083"/>
        <v>2025</v>
      </c>
      <c r="N3836" s="135">
        <v>1000</v>
      </c>
      <c r="O3836" s="141"/>
      <c r="P3836" s="12">
        <f t="shared" si="1087"/>
        <v>1000</v>
      </c>
      <c r="Q3836" s="7">
        <v>6336221.7500000019</v>
      </c>
      <c r="R3836" s="44" t="str">
        <f>VLOOKUP(F3836,'Set up'!$A$2:$E$64,5,FALSE)</f>
        <v>Trsf</v>
      </c>
    </row>
    <row r="3837" spans="1:19" ht="16.25" customHeight="1" x14ac:dyDescent="0.35">
      <c r="A3837" s="140" t="s">
        <v>3618</v>
      </c>
      <c r="B3837" s="5">
        <v>4</v>
      </c>
      <c r="C3837" s="5">
        <v>2025</v>
      </c>
      <c r="D3837" s="105" t="s">
        <v>3620</v>
      </c>
      <c r="E3837" s="5" t="str">
        <f>VLOOKUP(F3837,'Set up'!$A$2:$C$64,2,FALSE)</f>
        <v>C00000042</v>
      </c>
      <c r="F3837" s="99" t="s">
        <v>2012</v>
      </c>
      <c r="G3837" s="99" t="s">
        <v>2029</v>
      </c>
      <c r="H3837" s="137">
        <v>8</v>
      </c>
      <c r="I3837" s="5" t="str">
        <f>VLOOKUP(F3837,'Set up'!$A$2:$C$64,3,FALSE)</f>
        <v>Cash</v>
      </c>
      <c r="J3837" s="5">
        <f>VLOOKUP(F3837,'Set up'!$A$2:$D$64,4,FALSE)</f>
        <v>0</v>
      </c>
      <c r="K3837" s="4">
        <f t="shared" si="1088"/>
        <v>45752</v>
      </c>
      <c r="L3837" s="5">
        <f t="shared" si="1082"/>
        <v>4</v>
      </c>
      <c r="M3837" s="5">
        <f t="shared" si="1083"/>
        <v>2025</v>
      </c>
      <c r="N3837" s="135">
        <v>1760</v>
      </c>
      <c r="O3837" s="141"/>
      <c r="P3837" s="12">
        <f t="shared" si="1087"/>
        <v>1760</v>
      </c>
      <c r="Q3837" s="7">
        <v>6337981.7500000019</v>
      </c>
      <c r="R3837" s="44" t="str">
        <f>VLOOKUP(F3837,'Set up'!$A$2:$E$64,5,FALSE)</f>
        <v>Trsf</v>
      </c>
    </row>
    <row r="3838" spans="1:19" ht="16.25" customHeight="1" x14ac:dyDescent="0.35">
      <c r="A3838" s="140" t="s">
        <v>3618</v>
      </c>
      <c r="B3838" s="5">
        <v>4</v>
      </c>
      <c r="C3838" s="5">
        <v>2025</v>
      </c>
      <c r="D3838" s="105" t="s">
        <v>3620</v>
      </c>
      <c r="E3838" s="5" t="str">
        <f>VLOOKUP(F3838,'Set up'!$A$2:$C$64,2,FALSE)</f>
        <v>C00000042</v>
      </c>
      <c r="F3838" s="99" t="s">
        <v>2012</v>
      </c>
      <c r="G3838" s="99" t="s">
        <v>46</v>
      </c>
      <c r="H3838" s="137">
        <v>8</v>
      </c>
      <c r="I3838" s="5" t="str">
        <f>VLOOKUP(F3838,'Set up'!$A$2:$C$64,3,FALSE)</f>
        <v>Cash</v>
      </c>
      <c r="J3838" s="5">
        <f>VLOOKUP(F3838,'Set up'!$A$2:$D$64,4,FALSE)</f>
        <v>0</v>
      </c>
      <c r="K3838" s="4">
        <f t="shared" si="1088"/>
        <v>45752</v>
      </c>
      <c r="L3838" s="5">
        <f t="shared" si="1082"/>
        <v>4</v>
      </c>
      <c r="M3838" s="5">
        <f t="shared" si="1083"/>
        <v>2025</v>
      </c>
      <c r="N3838" s="135">
        <v>920</v>
      </c>
      <c r="O3838" s="141"/>
      <c r="P3838" s="12">
        <f t="shared" si="1087"/>
        <v>920</v>
      </c>
      <c r="Q3838" s="7">
        <v>6338901.7500000019</v>
      </c>
      <c r="R3838" s="44" t="str">
        <f>VLOOKUP(F3838,'Set up'!$A$2:$E$64,5,FALSE)</f>
        <v>Trsf</v>
      </c>
    </row>
    <row r="3839" spans="1:19" ht="16.25" customHeight="1" x14ac:dyDescent="0.35">
      <c r="A3839" s="140" t="s">
        <v>3621</v>
      </c>
      <c r="B3839" s="5">
        <v>4</v>
      </c>
      <c r="C3839" s="5">
        <v>2025</v>
      </c>
      <c r="D3839" s="105" t="s">
        <v>3622</v>
      </c>
      <c r="E3839" s="5" t="str">
        <f>VLOOKUP(F3839,'Set up'!$A$2:$C$64,2,FALSE)</f>
        <v>C00000044</v>
      </c>
      <c r="F3839" s="99" t="s">
        <v>2929</v>
      </c>
      <c r="G3839" s="99" t="s">
        <v>3623</v>
      </c>
      <c r="H3839" s="137">
        <v>2</v>
      </c>
      <c r="I3839" s="5" t="str">
        <f>VLOOKUP(F3839,'Set up'!$A$2:$C$64,3,FALSE)</f>
        <v>Cash</v>
      </c>
      <c r="J3839" s="5">
        <f>VLOOKUP(F3839,'Set up'!$A$2:$D$64,4,FALSE)</f>
        <v>0</v>
      </c>
      <c r="K3839" s="4">
        <f t="shared" si="1088"/>
        <v>45754</v>
      </c>
      <c r="L3839" s="5">
        <f t="shared" si="1082"/>
        <v>4</v>
      </c>
      <c r="M3839" s="5">
        <f t="shared" si="1083"/>
        <v>2025</v>
      </c>
      <c r="N3839" s="135">
        <v>500</v>
      </c>
      <c r="O3839" s="6">
        <f t="shared" ref="O3839:O3849" si="1091">-N3839</f>
        <v>-500</v>
      </c>
      <c r="P3839" s="12">
        <f t="shared" si="1087"/>
        <v>0</v>
      </c>
      <c r="Q3839" s="7">
        <v>6339401.7500000019</v>
      </c>
      <c r="R3839" s="44" t="str">
        <f>VLOOKUP(F3839,'Set up'!$A$2:$E$64,5,FALSE)</f>
        <v>Cash</v>
      </c>
      <c r="S3839" s="1" t="s">
        <v>3685</v>
      </c>
    </row>
    <row r="3840" spans="1:19" ht="16.25" customHeight="1" x14ac:dyDescent="0.35">
      <c r="A3840" s="140" t="s">
        <v>3621</v>
      </c>
      <c r="B3840" s="5">
        <v>4</v>
      </c>
      <c r="C3840" s="5">
        <v>2025</v>
      </c>
      <c r="D3840" s="105" t="s">
        <v>3622</v>
      </c>
      <c r="E3840" s="5" t="str">
        <f>VLOOKUP(F3840,'Set up'!$A$2:$C$64,2,FALSE)</f>
        <v>C00000044</v>
      </c>
      <c r="F3840" s="99" t="s">
        <v>2929</v>
      </c>
      <c r="G3840" s="99" t="s">
        <v>2570</v>
      </c>
      <c r="H3840" s="137">
        <v>2</v>
      </c>
      <c r="I3840" s="5" t="str">
        <f>VLOOKUP(F3840,'Set up'!$A$2:$C$64,3,FALSE)</f>
        <v>Cash</v>
      </c>
      <c r="J3840" s="5">
        <f>VLOOKUP(F3840,'Set up'!$A$2:$D$64,4,FALSE)</f>
        <v>0</v>
      </c>
      <c r="K3840" s="4">
        <f t="shared" si="1088"/>
        <v>45754</v>
      </c>
      <c r="L3840" s="5">
        <f t="shared" si="1082"/>
        <v>4</v>
      </c>
      <c r="M3840" s="5">
        <f t="shared" si="1083"/>
        <v>2025</v>
      </c>
      <c r="N3840" s="135">
        <v>432</v>
      </c>
      <c r="O3840" s="6">
        <f t="shared" si="1091"/>
        <v>-432</v>
      </c>
      <c r="P3840" s="12">
        <f t="shared" si="1087"/>
        <v>0</v>
      </c>
      <c r="Q3840" s="7">
        <v>6339833.7500000019</v>
      </c>
      <c r="R3840" s="44" t="str">
        <f>VLOOKUP(F3840,'Set up'!$A$2:$E$64,5,FALSE)</f>
        <v>Cash</v>
      </c>
      <c r="S3840" s="1" t="s">
        <v>3685</v>
      </c>
    </row>
    <row r="3841" spans="1:19" ht="16.25" customHeight="1" x14ac:dyDescent="0.35">
      <c r="A3841" s="140" t="s">
        <v>3621</v>
      </c>
      <c r="B3841" s="5">
        <v>4</v>
      </c>
      <c r="C3841" s="5">
        <v>2025</v>
      </c>
      <c r="D3841" s="105" t="s">
        <v>3622</v>
      </c>
      <c r="E3841" s="5" t="str">
        <f>VLOOKUP(F3841,'Set up'!$A$2:$C$64,2,FALSE)</f>
        <v>C00000044</v>
      </c>
      <c r="F3841" s="99" t="s">
        <v>2929</v>
      </c>
      <c r="G3841" s="99" t="s">
        <v>46</v>
      </c>
      <c r="H3841" s="137">
        <v>1</v>
      </c>
      <c r="I3841" s="5" t="str">
        <f>VLOOKUP(F3841,'Set up'!$A$2:$C$64,3,FALSE)</f>
        <v>Cash</v>
      </c>
      <c r="J3841" s="5">
        <f>VLOOKUP(F3841,'Set up'!$A$2:$D$64,4,FALSE)</f>
        <v>0</v>
      </c>
      <c r="K3841" s="4">
        <f t="shared" si="1088"/>
        <v>45754</v>
      </c>
      <c r="L3841" s="5">
        <f t="shared" si="1082"/>
        <v>4</v>
      </c>
      <c r="M3841" s="5">
        <f t="shared" si="1083"/>
        <v>2025</v>
      </c>
      <c r="N3841" s="135">
        <v>110</v>
      </c>
      <c r="O3841" s="6">
        <f t="shared" si="1091"/>
        <v>-110</v>
      </c>
      <c r="P3841" s="12">
        <f t="shared" si="1087"/>
        <v>0</v>
      </c>
      <c r="Q3841" s="7">
        <v>6339943.7500000019</v>
      </c>
      <c r="R3841" s="44" t="str">
        <f>VLOOKUP(F3841,'Set up'!$A$2:$E$64,5,FALSE)</f>
        <v>Cash</v>
      </c>
      <c r="S3841" s="1" t="s">
        <v>3685</v>
      </c>
    </row>
    <row r="3842" spans="1:19" ht="16.25" customHeight="1" x14ac:dyDescent="0.35">
      <c r="A3842" s="140" t="s">
        <v>3621</v>
      </c>
      <c r="B3842" s="5">
        <v>4</v>
      </c>
      <c r="C3842" s="5">
        <v>2025</v>
      </c>
      <c r="D3842" s="105" t="s">
        <v>3622</v>
      </c>
      <c r="E3842" s="5" t="str">
        <f>VLOOKUP(F3842,'Set up'!$A$2:$C$64,2,FALSE)</f>
        <v>C00000044</v>
      </c>
      <c r="F3842" s="99" t="s">
        <v>2929</v>
      </c>
      <c r="G3842" s="99" t="s">
        <v>1715</v>
      </c>
      <c r="H3842" s="137">
        <v>1</v>
      </c>
      <c r="I3842" s="5" t="str">
        <f>VLOOKUP(F3842,'Set up'!$A$2:$C$64,3,FALSE)</f>
        <v>Cash</v>
      </c>
      <c r="J3842" s="5">
        <f>VLOOKUP(F3842,'Set up'!$A$2:$D$64,4,FALSE)</f>
        <v>0</v>
      </c>
      <c r="K3842" s="4">
        <f t="shared" si="1088"/>
        <v>45754</v>
      </c>
      <c r="L3842" s="5">
        <f t="shared" si="1082"/>
        <v>4</v>
      </c>
      <c r="M3842" s="5">
        <f t="shared" si="1083"/>
        <v>2025</v>
      </c>
      <c r="N3842" s="135">
        <v>165</v>
      </c>
      <c r="O3842" s="6">
        <f t="shared" si="1091"/>
        <v>-165</v>
      </c>
      <c r="P3842" s="12">
        <f t="shared" si="1087"/>
        <v>0</v>
      </c>
      <c r="Q3842" s="7">
        <v>6340108.7500000019</v>
      </c>
      <c r="R3842" s="44" t="str">
        <f>VLOOKUP(F3842,'Set up'!$A$2:$E$64,5,FALSE)</f>
        <v>Cash</v>
      </c>
      <c r="S3842" s="1" t="s">
        <v>3685</v>
      </c>
    </row>
    <row r="3843" spans="1:19" ht="16.25" customHeight="1" x14ac:dyDescent="0.35">
      <c r="A3843" s="140" t="s">
        <v>3621</v>
      </c>
      <c r="B3843" s="5">
        <v>4</v>
      </c>
      <c r="C3843" s="5">
        <v>2025</v>
      </c>
      <c r="D3843" s="105" t="s">
        <v>3622</v>
      </c>
      <c r="E3843" s="5" t="str">
        <f>VLOOKUP(F3843,'Set up'!$A$2:$C$64,2,FALSE)</f>
        <v>C00000044</v>
      </c>
      <c r="F3843" s="99" t="s">
        <v>2929</v>
      </c>
      <c r="G3843" s="99" t="s">
        <v>3255</v>
      </c>
      <c r="H3843" s="137">
        <v>1</v>
      </c>
      <c r="I3843" s="5" t="str">
        <f>VLOOKUP(F3843,'Set up'!$A$2:$C$64,3,FALSE)</f>
        <v>Cash</v>
      </c>
      <c r="J3843" s="5">
        <f>VLOOKUP(F3843,'Set up'!$A$2:$D$64,4,FALSE)</f>
        <v>0</v>
      </c>
      <c r="K3843" s="4">
        <f t="shared" si="1088"/>
        <v>45754</v>
      </c>
      <c r="L3843" s="5">
        <f t="shared" ref="L3843:L3906" si="1092">MONTH(K3843)</f>
        <v>4</v>
      </c>
      <c r="M3843" s="5">
        <f t="shared" ref="M3843:M3906" si="1093">YEAR(K3843)</f>
        <v>2025</v>
      </c>
      <c r="N3843" s="135">
        <v>175</v>
      </c>
      <c r="O3843" s="6">
        <f t="shared" si="1091"/>
        <v>-175</v>
      </c>
      <c r="P3843" s="12">
        <f t="shared" si="1087"/>
        <v>0</v>
      </c>
      <c r="Q3843" s="7">
        <v>6340283.7500000019</v>
      </c>
      <c r="R3843" s="44" t="str">
        <f>VLOOKUP(F3843,'Set up'!$A$2:$E$64,5,FALSE)</f>
        <v>Cash</v>
      </c>
      <c r="S3843" s="1" t="s">
        <v>3685</v>
      </c>
    </row>
    <row r="3844" spans="1:19" ht="16.25" customHeight="1" x14ac:dyDescent="0.35">
      <c r="A3844" s="140" t="s">
        <v>3621</v>
      </c>
      <c r="B3844" s="5">
        <v>4</v>
      </c>
      <c r="C3844" s="5">
        <v>2025</v>
      </c>
      <c r="D3844" s="105" t="s">
        <v>3622</v>
      </c>
      <c r="E3844" s="5" t="str">
        <f>VLOOKUP(F3844,'Set up'!$A$2:$C$64,2,FALSE)</f>
        <v>C00000044</v>
      </c>
      <c r="F3844" s="99" t="s">
        <v>2929</v>
      </c>
      <c r="G3844" s="99" t="s">
        <v>1242</v>
      </c>
      <c r="H3844" s="137">
        <v>1</v>
      </c>
      <c r="I3844" s="5" t="str">
        <f>VLOOKUP(F3844,'Set up'!$A$2:$C$64,3,FALSE)</f>
        <v>Cash</v>
      </c>
      <c r="J3844" s="5">
        <f>VLOOKUP(F3844,'Set up'!$A$2:$D$64,4,FALSE)</f>
        <v>0</v>
      </c>
      <c r="K3844" s="4">
        <f t="shared" si="1088"/>
        <v>45754</v>
      </c>
      <c r="L3844" s="5">
        <f t="shared" si="1092"/>
        <v>4</v>
      </c>
      <c r="M3844" s="5">
        <f t="shared" si="1093"/>
        <v>2025</v>
      </c>
      <c r="N3844" s="135">
        <v>140</v>
      </c>
      <c r="O3844" s="6">
        <f t="shared" si="1091"/>
        <v>-140</v>
      </c>
      <c r="P3844" s="12">
        <f t="shared" si="1087"/>
        <v>0</v>
      </c>
      <c r="Q3844" s="7">
        <v>6340423.7500000019</v>
      </c>
      <c r="R3844" s="44" t="str">
        <f>VLOOKUP(F3844,'Set up'!$A$2:$E$64,5,FALSE)</f>
        <v>Cash</v>
      </c>
      <c r="S3844" s="1" t="s">
        <v>3685</v>
      </c>
    </row>
    <row r="3845" spans="1:19" ht="16.25" customHeight="1" x14ac:dyDescent="0.35">
      <c r="A3845" s="140" t="s">
        <v>3624</v>
      </c>
      <c r="B3845" s="5">
        <v>4</v>
      </c>
      <c r="C3845" s="5">
        <v>2025</v>
      </c>
      <c r="D3845" s="105" t="s">
        <v>3625</v>
      </c>
      <c r="E3845" s="5" t="str">
        <f>VLOOKUP(F3845,'Set up'!$A$2:$C$64,2,FALSE)</f>
        <v>C00000013</v>
      </c>
      <c r="F3845" s="99" t="s">
        <v>3549</v>
      </c>
      <c r="G3845" s="99" t="s">
        <v>3533</v>
      </c>
      <c r="H3845" s="137">
        <v>7</v>
      </c>
      <c r="I3845" s="5" t="str">
        <f>VLOOKUP(F3845,'Set up'!$A$2:$C$64,3,FALSE)</f>
        <v>Cash</v>
      </c>
      <c r="J3845" s="5">
        <f>VLOOKUP(F3845,'Set up'!$A$2:$D$64,4,FALSE)</f>
        <v>0</v>
      </c>
      <c r="K3845" s="4">
        <f t="shared" si="1088"/>
        <v>45755</v>
      </c>
      <c r="L3845" s="5">
        <f t="shared" si="1092"/>
        <v>4</v>
      </c>
      <c r="M3845" s="5">
        <f t="shared" si="1093"/>
        <v>2025</v>
      </c>
      <c r="N3845" s="135">
        <v>12127.5</v>
      </c>
      <c r="O3845" s="6">
        <f t="shared" si="1091"/>
        <v>-12127.5</v>
      </c>
      <c r="P3845" s="12">
        <f t="shared" si="1087"/>
        <v>0</v>
      </c>
      <c r="Q3845" s="7">
        <v>6352551.2500000019</v>
      </c>
      <c r="R3845" s="44" t="str">
        <f>VLOOKUP(F3845,'Set up'!$A$2:$E$64,5,FALSE)</f>
        <v>Chq</v>
      </c>
      <c r="S3845" s="1" t="s">
        <v>3697</v>
      </c>
    </row>
    <row r="3846" spans="1:19" ht="16.25" customHeight="1" x14ac:dyDescent="0.35">
      <c r="A3846" s="140" t="s">
        <v>3624</v>
      </c>
      <c r="B3846" s="5">
        <v>4</v>
      </c>
      <c r="C3846" s="5">
        <v>2025</v>
      </c>
      <c r="D3846" s="105" t="s">
        <v>3625</v>
      </c>
      <c r="E3846" s="5" t="str">
        <f>VLOOKUP(F3846,'Set up'!$A$2:$C$64,2,FALSE)</f>
        <v>C00000013</v>
      </c>
      <c r="F3846" s="99" t="s">
        <v>3549</v>
      </c>
      <c r="G3846" s="99" t="s">
        <v>1739</v>
      </c>
      <c r="H3846" s="137">
        <v>3</v>
      </c>
      <c r="I3846" s="5" t="str">
        <f>VLOOKUP(F3846,'Set up'!$A$2:$C$64,3,FALSE)</f>
        <v>Cash</v>
      </c>
      <c r="J3846" s="5">
        <f>VLOOKUP(F3846,'Set up'!$A$2:$D$64,4,FALSE)</f>
        <v>0</v>
      </c>
      <c r="K3846" s="4">
        <f t="shared" si="1088"/>
        <v>45755</v>
      </c>
      <c r="L3846" s="5">
        <f t="shared" si="1092"/>
        <v>4</v>
      </c>
      <c r="M3846" s="5">
        <f t="shared" si="1093"/>
        <v>2025</v>
      </c>
      <c r="N3846" s="135">
        <v>1215</v>
      </c>
      <c r="O3846" s="6">
        <f t="shared" si="1091"/>
        <v>-1215</v>
      </c>
      <c r="P3846" s="12">
        <f t="shared" si="1087"/>
        <v>0</v>
      </c>
      <c r="Q3846" s="7">
        <v>6353766.2500000019</v>
      </c>
      <c r="R3846" s="44" t="str">
        <f>VLOOKUP(F3846,'Set up'!$A$2:$E$64,5,FALSE)</f>
        <v>Chq</v>
      </c>
      <c r="S3846" s="1" t="s">
        <v>3697</v>
      </c>
    </row>
    <row r="3847" spans="1:19" ht="16.25" customHeight="1" x14ac:dyDescent="0.35">
      <c r="A3847" s="140" t="s">
        <v>3624</v>
      </c>
      <c r="B3847" s="5">
        <v>4</v>
      </c>
      <c r="C3847" s="5">
        <v>2025</v>
      </c>
      <c r="D3847" s="105" t="s">
        <v>3625</v>
      </c>
      <c r="E3847" s="5" t="str">
        <f>VLOOKUP(F3847,'Set up'!$A$2:$C$64,2,FALSE)</f>
        <v>C00000013</v>
      </c>
      <c r="F3847" s="99" t="s">
        <v>3549</v>
      </c>
      <c r="G3847" s="99" t="s">
        <v>1740</v>
      </c>
      <c r="H3847" s="137">
        <v>6</v>
      </c>
      <c r="I3847" s="5" t="str">
        <f>VLOOKUP(F3847,'Set up'!$A$2:$C$64,3,FALSE)</f>
        <v>Cash</v>
      </c>
      <c r="J3847" s="5">
        <f>VLOOKUP(F3847,'Set up'!$A$2:$D$64,4,FALSE)</f>
        <v>0</v>
      </c>
      <c r="K3847" s="4">
        <f t="shared" si="1088"/>
        <v>45755</v>
      </c>
      <c r="L3847" s="5">
        <f t="shared" si="1092"/>
        <v>4</v>
      </c>
      <c r="M3847" s="5">
        <f t="shared" si="1093"/>
        <v>2025</v>
      </c>
      <c r="N3847" s="135">
        <v>2430</v>
      </c>
      <c r="O3847" s="6">
        <f t="shared" si="1091"/>
        <v>-2430</v>
      </c>
      <c r="P3847" s="12">
        <f t="shared" si="1087"/>
        <v>0</v>
      </c>
      <c r="Q3847" s="7">
        <v>6356196.2500000019</v>
      </c>
      <c r="R3847" s="44" t="str">
        <f>VLOOKUP(F3847,'Set up'!$A$2:$E$64,5,FALSE)</f>
        <v>Chq</v>
      </c>
      <c r="S3847" s="1" t="s">
        <v>3697</v>
      </c>
    </row>
    <row r="3848" spans="1:19" ht="16.25" customHeight="1" x14ac:dyDescent="0.35">
      <c r="A3848" s="140" t="s">
        <v>3624</v>
      </c>
      <c r="B3848" s="5">
        <v>4</v>
      </c>
      <c r="C3848" s="5">
        <v>2025</v>
      </c>
      <c r="D3848" s="105" t="s">
        <v>3625</v>
      </c>
      <c r="E3848" s="5" t="str">
        <f>VLOOKUP(F3848,'Set up'!$A$2:$C$64,2,FALSE)</f>
        <v>C00000013</v>
      </c>
      <c r="F3848" s="99" t="s">
        <v>3549</v>
      </c>
      <c r="G3848" s="99" t="s">
        <v>3539</v>
      </c>
      <c r="H3848" s="137">
        <v>10</v>
      </c>
      <c r="I3848" s="5" t="str">
        <f>VLOOKUP(F3848,'Set up'!$A$2:$C$64,3,FALSE)</f>
        <v>Cash</v>
      </c>
      <c r="J3848" s="5">
        <f>VLOOKUP(F3848,'Set up'!$A$2:$D$64,4,FALSE)</f>
        <v>0</v>
      </c>
      <c r="K3848" s="4">
        <f t="shared" si="1088"/>
        <v>45755</v>
      </c>
      <c r="L3848" s="5">
        <f t="shared" si="1092"/>
        <v>4</v>
      </c>
      <c r="M3848" s="5">
        <f t="shared" si="1093"/>
        <v>2025</v>
      </c>
      <c r="N3848" s="135">
        <v>2838</v>
      </c>
      <c r="O3848" s="6">
        <f t="shared" si="1091"/>
        <v>-2838</v>
      </c>
      <c r="P3848" s="12">
        <f t="shared" si="1087"/>
        <v>0</v>
      </c>
      <c r="Q3848" s="7">
        <v>6359034.2500000019</v>
      </c>
      <c r="R3848" s="44" t="str">
        <f>VLOOKUP(F3848,'Set up'!$A$2:$E$64,5,FALSE)</f>
        <v>Chq</v>
      </c>
      <c r="S3848" s="1" t="s">
        <v>3697</v>
      </c>
    </row>
    <row r="3849" spans="1:19" ht="16.25" customHeight="1" x14ac:dyDescent="0.35">
      <c r="A3849" s="140" t="s">
        <v>3624</v>
      </c>
      <c r="B3849" s="5">
        <v>4</v>
      </c>
      <c r="C3849" s="5">
        <v>2025</v>
      </c>
      <c r="D3849" s="105" t="s">
        <v>3625</v>
      </c>
      <c r="E3849" s="5" t="str">
        <f>VLOOKUP(F3849,'Set up'!$A$2:$C$64,2,FALSE)</f>
        <v>C00000013</v>
      </c>
      <c r="F3849" s="99" t="s">
        <v>3549</v>
      </c>
      <c r="G3849" s="99" t="s">
        <v>1746</v>
      </c>
      <c r="H3849" s="137">
        <v>1</v>
      </c>
      <c r="I3849" s="5" t="str">
        <f>VLOOKUP(F3849,'Set up'!$A$2:$C$64,3,FALSE)</f>
        <v>Cash</v>
      </c>
      <c r="J3849" s="5">
        <f>VLOOKUP(F3849,'Set up'!$A$2:$D$64,4,FALSE)</f>
        <v>0</v>
      </c>
      <c r="K3849" s="4">
        <f t="shared" si="1088"/>
        <v>45755</v>
      </c>
      <c r="L3849" s="5">
        <f t="shared" si="1092"/>
        <v>4</v>
      </c>
      <c r="M3849" s="5">
        <f t="shared" si="1093"/>
        <v>2025</v>
      </c>
      <c r="N3849" s="135">
        <v>260</v>
      </c>
      <c r="O3849" s="6">
        <f t="shared" si="1091"/>
        <v>-260</v>
      </c>
      <c r="P3849" s="12">
        <f t="shared" si="1087"/>
        <v>0</v>
      </c>
      <c r="Q3849" s="7">
        <v>6359294.2500000019</v>
      </c>
      <c r="R3849" s="44" t="str">
        <f>VLOOKUP(F3849,'Set up'!$A$2:$E$64,5,FALSE)</f>
        <v>Chq</v>
      </c>
      <c r="S3849" s="1" t="s">
        <v>3697</v>
      </c>
    </row>
    <row r="3850" spans="1:19" ht="16.25" customHeight="1" x14ac:dyDescent="0.35">
      <c r="A3850" s="140" t="s">
        <v>3624</v>
      </c>
      <c r="B3850" s="5">
        <v>4</v>
      </c>
      <c r="C3850" s="5">
        <v>2025</v>
      </c>
      <c r="D3850" s="105" t="s">
        <v>3625</v>
      </c>
      <c r="E3850" s="5" t="str">
        <f>VLOOKUP(F3850,'Set up'!$A$2:$C$64,2,FALSE)</f>
        <v>C00000013</v>
      </c>
      <c r="F3850" s="99" t="s">
        <v>3549</v>
      </c>
      <c r="G3850" s="99" t="s">
        <v>46</v>
      </c>
      <c r="H3850" s="137">
        <v>7</v>
      </c>
      <c r="I3850" s="5" t="str">
        <f>VLOOKUP(F3850,'Set up'!$A$2:$C$64,3,FALSE)</f>
        <v>Cash</v>
      </c>
      <c r="J3850" s="5">
        <f>VLOOKUP(F3850,'Set up'!$A$2:$D$64,4,FALSE)</f>
        <v>0</v>
      </c>
      <c r="K3850" s="4">
        <f t="shared" si="1088"/>
        <v>45755</v>
      </c>
      <c r="L3850" s="5">
        <f t="shared" si="1092"/>
        <v>4</v>
      </c>
      <c r="M3850" s="5">
        <f t="shared" si="1093"/>
        <v>2025</v>
      </c>
      <c r="N3850" s="135">
        <v>805</v>
      </c>
      <c r="O3850" s="141">
        <f>-804.5</f>
        <v>-804.5</v>
      </c>
      <c r="P3850" s="12">
        <f t="shared" si="1087"/>
        <v>0.5</v>
      </c>
      <c r="Q3850" s="7">
        <v>6360099.2500000019</v>
      </c>
      <c r="R3850" s="44" t="str">
        <f>VLOOKUP(F3850,'Set up'!$A$2:$E$64,5,FALSE)</f>
        <v>Chq</v>
      </c>
      <c r="S3850" s="1" t="s">
        <v>3697</v>
      </c>
    </row>
    <row r="3851" spans="1:19" ht="16.25" customHeight="1" x14ac:dyDescent="0.35">
      <c r="A3851" s="140" t="s">
        <v>3624</v>
      </c>
      <c r="B3851" s="5">
        <v>4</v>
      </c>
      <c r="C3851" s="5">
        <v>2025</v>
      </c>
      <c r="D3851" s="105" t="s">
        <v>3626</v>
      </c>
      <c r="E3851" s="5" t="str">
        <f>VLOOKUP(F3851,'Set up'!$A$2:$C$64,2,FALSE)</f>
        <v>C00000037</v>
      </c>
      <c r="F3851" s="99" t="s">
        <v>1309</v>
      </c>
      <c r="G3851" s="99" t="s">
        <v>1405</v>
      </c>
      <c r="H3851" s="137">
        <v>2</v>
      </c>
      <c r="I3851" s="5">
        <f>VLOOKUP(F3851,'Set up'!$A$2:$C$64,3,FALSE)</f>
        <v>30</v>
      </c>
      <c r="J3851" s="5">
        <f>VLOOKUP(F3851,'Set up'!$A$2:$D$64,4,FALSE)</f>
        <v>30</v>
      </c>
      <c r="K3851" s="4">
        <f t="shared" si="1088"/>
        <v>45785</v>
      </c>
      <c r="L3851" s="5">
        <f t="shared" si="1092"/>
        <v>5</v>
      </c>
      <c r="M3851" s="5">
        <f t="shared" si="1093"/>
        <v>2025</v>
      </c>
      <c r="N3851" s="135">
        <v>96</v>
      </c>
      <c r="O3851" s="141"/>
      <c r="P3851" s="12">
        <f t="shared" si="1087"/>
        <v>96</v>
      </c>
      <c r="Q3851" s="7">
        <v>6360195.2500000019</v>
      </c>
      <c r="R3851" s="44" t="str">
        <f>VLOOKUP(F3851,'Set up'!$A$2:$E$64,5,FALSE)</f>
        <v>Chq</v>
      </c>
    </row>
    <row r="3852" spans="1:19" ht="16.25" customHeight="1" x14ac:dyDescent="0.35">
      <c r="A3852" s="140" t="s">
        <v>3627</v>
      </c>
      <c r="B3852" s="5">
        <v>4</v>
      </c>
      <c r="C3852" s="5">
        <v>2025</v>
      </c>
      <c r="D3852" s="105" t="s">
        <v>3628</v>
      </c>
      <c r="E3852" s="5" t="str">
        <f>VLOOKUP(F3852,'Set up'!$A$2:$C$64,2,FALSE)</f>
        <v>C00000042</v>
      </c>
      <c r="F3852" s="99" t="s">
        <v>2012</v>
      </c>
      <c r="G3852" s="99" t="s">
        <v>3217</v>
      </c>
      <c r="H3852" s="137">
        <v>9</v>
      </c>
      <c r="I3852" s="5" t="str">
        <f>VLOOKUP(F3852,'Set up'!$A$2:$C$64,3,FALSE)</f>
        <v>Cash</v>
      </c>
      <c r="J3852" s="5">
        <f>VLOOKUP(F3852,'Set up'!$A$2:$D$64,4,FALSE)</f>
        <v>0</v>
      </c>
      <c r="K3852" s="4">
        <f t="shared" si="1088"/>
        <v>45756</v>
      </c>
      <c r="L3852" s="5">
        <f t="shared" si="1092"/>
        <v>4</v>
      </c>
      <c r="M3852" s="5">
        <f t="shared" si="1093"/>
        <v>2025</v>
      </c>
      <c r="N3852" s="135">
        <v>14580</v>
      </c>
      <c r="O3852" s="141"/>
      <c r="P3852" s="12">
        <f t="shared" si="1087"/>
        <v>14580</v>
      </c>
      <c r="Q3852" s="7">
        <v>6374775.2500000019</v>
      </c>
      <c r="R3852" s="44" t="str">
        <f>VLOOKUP(F3852,'Set up'!$A$2:$E$64,5,FALSE)</f>
        <v>Trsf</v>
      </c>
    </row>
    <row r="3853" spans="1:19" ht="16.25" customHeight="1" x14ac:dyDescent="0.35">
      <c r="A3853" s="140" t="s">
        <v>3627</v>
      </c>
      <c r="B3853" s="5">
        <v>4</v>
      </c>
      <c r="C3853" s="5">
        <v>2025</v>
      </c>
      <c r="D3853" s="105" t="s">
        <v>3628</v>
      </c>
      <c r="E3853" s="5" t="str">
        <f>VLOOKUP(F3853,'Set up'!$A$2:$C$64,2,FALSE)</f>
        <v>C00000042</v>
      </c>
      <c r="F3853" s="99" t="s">
        <v>2012</v>
      </c>
      <c r="G3853" s="99" t="s">
        <v>2129</v>
      </c>
      <c r="H3853" s="137">
        <v>20</v>
      </c>
      <c r="I3853" s="5" t="str">
        <f>VLOOKUP(F3853,'Set up'!$A$2:$C$64,3,FALSE)</f>
        <v>Cash</v>
      </c>
      <c r="J3853" s="5">
        <f>VLOOKUP(F3853,'Set up'!$A$2:$D$64,4,FALSE)</f>
        <v>0</v>
      </c>
      <c r="K3853" s="4">
        <f t="shared" si="1088"/>
        <v>45756</v>
      </c>
      <c r="L3853" s="5">
        <f t="shared" si="1092"/>
        <v>4</v>
      </c>
      <c r="M3853" s="5">
        <f t="shared" si="1093"/>
        <v>2025</v>
      </c>
      <c r="N3853" s="135">
        <v>4366</v>
      </c>
      <c r="O3853" s="141"/>
      <c r="P3853" s="12">
        <f t="shared" si="1087"/>
        <v>4366</v>
      </c>
      <c r="Q3853" s="7">
        <v>6379141.2500000019</v>
      </c>
      <c r="R3853" s="44" t="str">
        <f>VLOOKUP(F3853,'Set up'!$A$2:$E$64,5,FALSE)</f>
        <v>Trsf</v>
      </c>
    </row>
    <row r="3854" spans="1:19" ht="16.25" customHeight="1" x14ac:dyDescent="0.35">
      <c r="A3854" s="140" t="s">
        <v>3627</v>
      </c>
      <c r="B3854" s="5">
        <v>4</v>
      </c>
      <c r="C3854" s="5">
        <v>2025</v>
      </c>
      <c r="D3854" s="105" t="s">
        <v>3628</v>
      </c>
      <c r="E3854" s="5" t="str">
        <f>VLOOKUP(F3854,'Set up'!$A$2:$C$64,2,FALSE)</f>
        <v>C00000042</v>
      </c>
      <c r="F3854" s="99" t="s">
        <v>2012</v>
      </c>
      <c r="G3854" s="99" t="s">
        <v>1922</v>
      </c>
      <c r="H3854" s="137">
        <v>15</v>
      </c>
      <c r="I3854" s="5" t="str">
        <f>VLOOKUP(F3854,'Set up'!$A$2:$C$64,3,FALSE)</f>
        <v>Cash</v>
      </c>
      <c r="J3854" s="5">
        <f>VLOOKUP(F3854,'Set up'!$A$2:$D$64,4,FALSE)</f>
        <v>0</v>
      </c>
      <c r="K3854" s="4">
        <f t="shared" si="1088"/>
        <v>45756</v>
      </c>
      <c r="L3854" s="5">
        <f t="shared" si="1092"/>
        <v>4</v>
      </c>
      <c r="M3854" s="5">
        <f t="shared" si="1093"/>
        <v>2025</v>
      </c>
      <c r="N3854" s="135">
        <v>3712.5</v>
      </c>
      <c r="O3854" s="141"/>
      <c r="P3854" s="12">
        <f t="shared" si="1087"/>
        <v>3712.5</v>
      </c>
      <c r="Q3854" s="7">
        <v>6382853.7500000019</v>
      </c>
      <c r="R3854" s="44" t="str">
        <f>VLOOKUP(F3854,'Set up'!$A$2:$E$64,5,FALSE)</f>
        <v>Trsf</v>
      </c>
    </row>
    <row r="3855" spans="1:19" ht="16.25" customHeight="1" x14ac:dyDescent="0.35">
      <c r="A3855" s="140" t="s">
        <v>3627</v>
      </c>
      <c r="B3855" s="5">
        <v>4</v>
      </c>
      <c r="C3855" s="5">
        <v>2025</v>
      </c>
      <c r="D3855" s="105" t="s">
        <v>3628</v>
      </c>
      <c r="E3855" s="5" t="str">
        <f>VLOOKUP(F3855,'Set up'!$A$2:$C$64,2,FALSE)</f>
        <v>C00000042</v>
      </c>
      <c r="F3855" s="99" t="s">
        <v>2012</v>
      </c>
      <c r="G3855" s="99" t="s">
        <v>46</v>
      </c>
      <c r="H3855" s="137">
        <v>4</v>
      </c>
      <c r="I3855" s="5" t="str">
        <f>VLOOKUP(F3855,'Set up'!$A$2:$C$64,3,FALSE)</f>
        <v>Cash</v>
      </c>
      <c r="J3855" s="5">
        <f>VLOOKUP(F3855,'Set up'!$A$2:$D$64,4,FALSE)</f>
        <v>0</v>
      </c>
      <c r="K3855" s="4">
        <f t="shared" si="1088"/>
        <v>45756</v>
      </c>
      <c r="L3855" s="5">
        <f t="shared" si="1092"/>
        <v>4</v>
      </c>
      <c r="M3855" s="5">
        <f t="shared" si="1093"/>
        <v>2025</v>
      </c>
      <c r="N3855" s="135">
        <v>460</v>
      </c>
      <c r="O3855" s="141"/>
      <c r="P3855" s="12">
        <f t="shared" si="1087"/>
        <v>460</v>
      </c>
      <c r="Q3855" s="7">
        <v>6383313.7500000019</v>
      </c>
      <c r="R3855" s="44" t="str">
        <f>VLOOKUP(F3855,'Set up'!$A$2:$E$64,5,FALSE)</f>
        <v>Trsf</v>
      </c>
    </row>
    <row r="3856" spans="1:19" ht="16.25" customHeight="1" x14ac:dyDescent="0.35">
      <c r="A3856" s="140" t="s">
        <v>3627</v>
      </c>
      <c r="B3856" s="5">
        <v>4</v>
      </c>
      <c r="C3856" s="5">
        <v>2025</v>
      </c>
      <c r="D3856" s="105" t="s">
        <v>3629</v>
      </c>
      <c r="E3856" s="5" t="str">
        <f>VLOOKUP(F3856,'Set up'!$A$2:$C$64,2,FALSE)</f>
        <v>C00000044</v>
      </c>
      <c r="F3856" s="99" t="s">
        <v>2929</v>
      </c>
      <c r="G3856" s="99" t="s">
        <v>3623</v>
      </c>
      <c r="H3856" s="137">
        <v>2</v>
      </c>
      <c r="I3856" s="5" t="str">
        <f>VLOOKUP(F3856,'Set up'!$A$2:$C$64,3,FALSE)</f>
        <v>Cash</v>
      </c>
      <c r="J3856" s="5">
        <f>VLOOKUP(F3856,'Set up'!$A$2:$D$64,4,FALSE)</f>
        <v>0</v>
      </c>
      <c r="K3856" s="4">
        <f t="shared" si="1088"/>
        <v>45756</v>
      </c>
      <c r="L3856" s="5">
        <f t="shared" si="1092"/>
        <v>4</v>
      </c>
      <c r="M3856" s="5">
        <f t="shared" si="1093"/>
        <v>2025</v>
      </c>
      <c r="N3856" s="135">
        <v>500</v>
      </c>
      <c r="O3856" s="6">
        <f>-N3856</f>
        <v>-500</v>
      </c>
      <c r="P3856" s="12">
        <f t="shared" si="1087"/>
        <v>0</v>
      </c>
      <c r="Q3856" s="7">
        <v>6383813.7500000019</v>
      </c>
      <c r="R3856" s="44" t="str">
        <f>VLOOKUP(F3856,'Set up'!$A$2:$E$64,5,FALSE)</f>
        <v>Cash</v>
      </c>
      <c r="S3856" s="1" t="s">
        <v>3686</v>
      </c>
    </row>
    <row r="3857" spans="1:19" ht="16.25" customHeight="1" x14ac:dyDescent="0.35">
      <c r="A3857" s="140" t="s">
        <v>3627</v>
      </c>
      <c r="B3857" s="5">
        <v>4</v>
      </c>
      <c r="C3857" s="5">
        <v>2025</v>
      </c>
      <c r="D3857" s="105" t="s">
        <v>3629</v>
      </c>
      <c r="E3857" s="5" t="str">
        <f>VLOOKUP(F3857,'Set up'!$A$2:$C$64,2,FALSE)</f>
        <v>C00000044</v>
      </c>
      <c r="F3857" s="99" t="s">
        <v>2929</v>
      </c>
      <c r="G3857" s="99" t="s">
        <v>2570</v>
      </c>
      <c r="H3857" s="137">
        <v>1</v>
      </c>
      <c r="I3857" s="5" t="str">
        <f>VLOOKUP(F3857,'Set up'!$A$2:$C$64,3,FALSE)</f>
        <v>Cash</v>
      </c>
      <c r="J3857" s="5">
        <f>VLOOKUP(F3857,'Set up'!$A$2:$D$64,4,FALSE)</f>
        <v>0</v>
      </c>
      <c r="K3857" s="4">
        <f t="shared" si="1088"/>
        <v>45756</v>
      </c>
      <c r="L3857" s="5">
        <f t="shared" si="1092"/>
        <v>4</v>
      </c>
      <c r="M3857" s="5">
        <f t="shared" si="1093"/>
        <v>2025</v>
      </c>
      <c r="N3857" s="135">
        <v>216</v>
      </c>
      <c r="O3857" s="6">
        <f>-N3857</f>
        <v>-216</v>
      </c>
      <c r="P3857" s="12">
        <f t="shared" si="1087"/>
        <v>0</v>
      </c>
      <c r="Q3857" s="7">
        <v>6384029.7500000019</v>
      </c>
      <c r="R3857" s="44" t="str">
        <f>VLOOKUP(F3857,'Set up'!$A$2:$E$64,5,FALSE)</f>
        <v>Cash</v>
      </c>
      <c r="S3857" s="1" t="s">
        <v>3686</v>
      </c>
    </row>
    <row r="3858" spans="1:19" ht="16.25" customHeight="1" x14ac:dyDescent="0.35">
      <c r="A3858" s="140" t="s">
        <v>3630</v>
      </c>
      <c r="B3858" s="5">
        <v>4</v>
      </c>
      <c r="C3858" s="5">
        <v>2025</v>
      </c>
      <c r="D3858" s="105" t="s">
        <v>3631</v>
      </c>
      <c r="E3858" s="5" t="str">
        <f>VLOOKUP(F3858,'Set up'!$A$2:$C$64,2,FALSE)</f>
        <v>C00000061</v>
      </c>
      <c r="F3858" s="99" t="s">
        <v>3532</v>
      </c>
      <c r="G3858" s="99" t="s">
        <v>3122</v>
      </c>
      <c r="H3858" s="137">
        <v>1</v>
      </c>
      <c r="I3858" s="5" t="str">
        <f>VLOOKUP(F3858,'Set up'!$A$2:$C$64,3,FALSE)</f>
        <v>Cash</v>
      </c>
      <c r="J3858" s="5">
        <f>VLOOKUP(F3858,'Set up'!$A$2:$D$64,4,FALSE)</f>
        <v>0</v>
      </c>
      <c r="K3858" s="4">
        <f t="shared" si="1088"/>
        <v>45757</v>
      </c>
      <c r="L3858" s="5">
        <f t="shared" si="1092"/>
        <v>4</v>
      </c>
      <c r="M3858" s="5">
        <f t="shared" si="1093"/>
        <v>2025</v>
      </c>
      <c r="N3858" s="135">
        <v>1642.5</v>
      </c>
      <c r="O3858" s="6">
        <f t="shared" ref="O3858:O3860" si="1094">-N3858</f>
        <v>-1642.5</v>
      </c>
      <c r="P3858" s="12">
        <f t="shared" si="1087"/>
        <v>0</v>
      </c>
      <c r="Q3858" s="7">
        <v>6385672.2500000019</v>
      </c>
      <c r="R3858" s="44" t="str">
        <f>VLOOKUP(F3858,'Set up'!$A$2:$E$64,5,FALSE)</f>
        <v>Cash</v>
      </c>
      <c r="S3858" s="1" t="s">
        <v>3683</v>
      </c>
    </row>
    <row r="3859" spans="1:19" ht="16.25" customHeight="1" x14ac:dyDescent="0.35">
      <c r="A3859" s="140" t="s">
        <v>3630</v>
      </c>
      <c r="B3859" s="5">
        <v>4</v>
      </c>
      <c r="C3859" s="5">
        <v>2025</v>
      </c>
      <c r="D3859" s="105" t="s">
        <v>3631</v>
      </c>
      <c r="E3859" s="5" t="str">
        <f>VLOOKUP(F3859,'Set up'!$A$2:$C$64,2,FALSE)</f>
        <v>C00000061</v>
      </c>
      <c r="F3859" s="99" t="s">
        <v>3532</v>
      </c>
      <c r="G3859" s="99" t="s">
        <v>1411</v>
      </c>
      <c r="H3859" s="137">
        <v>1</v>
      </c>
      <c r="I3859" s="5" t="str">
        <f>VLOOKUP(F3859,'Set up'!$A$2:$C$64,3,FALSE)</f>
        <v>Cash</v>
      </c>
      <c r="J3859" s="5">
        <f>VLOOKUP(F3859,'Set up'!$A$2:$D$64,4,FALSE)</f>
        <v>0</v>
      </c>
      <c r="K3859" s="4">
        <f t="shared" si="1088"/>
        <v>45757</v>
      </c>
      <c r="L3859" s="5">
        <f t="shared" si="1092"/>
        <v>4</v>
      </c>
      <c r="M3859" s="5">
        <f t="shared" si="1093"/>
        <v>2025</v>
      </c>
      <c r="N3859" s="135">
        <v>313.2</v>
      </c>
      <c r="O3859" s="6">
        <f t="shared" si="1094"/>
        <v>-313.2</v>
      </c>
      <c r="P3859" s="12">
        <f t="shared" si="1087"/>
        <v>0</v>
      </c>
      <c r="Q3859" s="7">
        <v>6385985.450000002</v>
      </c>
      <c r="R3859" s="44" t="str">
        <f>VLOOKUP(F3859,'Set up'!$A$2:$E$64,5,FALSE)</f>
        <v>Cash</v>
      </c>
      <c r="S3859" s="1" t="s">
        <v>3683</v>
      </c>
    </row>
    <row r="3860" spans="1:19" ht="16.25" customHeight="1" x14ac:dyDescent="0.35">
      <c r="A3860" s="140" t="s">
        <v>3630</v>
      </c>
      <c r="B3860" s="5">
        <v>4</v>
      </c>
      <c r="C3860" s="5">
        <v>2025</v>
      </c>
      <c r="D3860" s="105" t="s">
        <v>3631</v>
      </c>
      <c r="E3860" s="5" t="str">
        <f>VLOOKUP(F3860,'Set up'!$A$2:$C$64,2,FALSE)</f>
        <v>C00000061</v>
      </c>
      <c r="F3860" s="99" t="s">
        <v>3532</v>
      </c>
      <c r="G3860" s="99" t="s">
        <v>2635</v>
      </c>
      <c r="H3860" s="137">
        <v>4</v>
      </c>
      <c r="I3860" s="5" t="str">
        <f>VLOOKUP(F3860,'Set up'!$A$2:$C$64,3,FALSE)</f>
        <v>Cash</v>
      </c>
      <c r="J3860" s="5">
        <f>VLOOKUP(F3860,'Set up'!$A$2:$D$64,4,FALSE)</f>
        <v>0</v>
      </c>
      <c r="K3860" s="4">
        <f t="shared" si="1088"/>
        <v>45757</v>
      </c>
      <c r="L3860" s="5">
        <f t="shared" si="1092"/>
        <v>4</v>
      </c>
      <c r="M3860" s="5">
        <f t="shared" si="1093"/>
        <v>2025</v>
      </c>
      <c r="N3860" s="135">
        <v>230</v>
      </c>
      <c r="O3860" s="6">
        <f t="shared" si="1094"/>
        <v>-230</v>
      </c>
      <c r="P3860" s="12">
        <f t="shared" si="1087"/>
        <v>0</v>
      </c>
      <c r="Q3860" s="7">
        <v>6386215.450000002</v>
      </c>
      <c r="R3860" s="44" t="str">
        <f>VLOOKUP(F3860,'Set up'!$A$2:$E$64,5,FALSE)</f>
        <v>Cash</v>
      </c>
      <c r="S3860" s="1" t="s">
        <v>3683</v>
      </c>
    </row>
    <row r="3861" spans="1:19" ht="16.25" customHeight="1" x14ac:dyDescent="0.35">
      <c r="A3861" s="140" t="s">
        <v>3632</v>
      </c>
      <c r="B3861" s="5">
        <v>4</v>
      </c>
      <c r="C3861" s="5">
        <v>2025</v>
      </c>
      <c r="D3861" s="105" t="s">
        <v>3633</v>
      </c>
      <c r="E3861" s="5" t="str">
        <f>VLOOKUP(F3861,'Set up'!$A$2:$C$64,2,FALSE)</f>
        <v>C00000050</v>
      </c>
      <c r="F3861" s="99" t="s">
        <v>2656</v>
      </c>
      <c r="G3861" s="99" t="s">
        <v>3617</v>
      </c>
      <c r="H3861" s="137">
        <v>1</v>
      </c>
      <c r="I3861" s="5" t="str">
        <f>VLOOKUP(F3861,'Set up'!$A$2:$C$64,3,FALSE)</f>
        <v>Cash</v>
      </c>
      <c r="J3861" s="5">
        <f>VLOOKUP(F3861,'Set up'!$A$2:$D$64,4,FALSE)</f>
        <v>0</v>
      </c>
      <c r="K3861" s="4">
        <f t="shared" si="1088"/>
        <v>45758</v>
      </c>
      <c r="L3861" s="5">
        <f t="shared" si="1092"/>
        <v>4</v>
      </c>
      <c r="M3861" s="5">
        <f t="shared" si="1093"/>
        <v>2025</v>
      </c>
      <c r="N3861" s="135">
        <v>1710</v>
      </c>
      <c r="O3861" s="141"/>
      <c r="P3861" s="12">
        <f t="shared" si="1087"/>
        <v>1710</v>
      </c>
      <c r="Q3861" s="7">
        <v>6387925.450000002</v>
      </c>
      <c r="R3861" s="44" t="str">
        <f>VLOOKUP(F3861,'Set up'!$A$2:$E$64,5,FALSE)</f>
        <v>Cash</v>
      </c>
    </row>
    <row r="3862" spans="1:19" ht="16.25" customHeight="1" x14ac:dyDescent="0.35">
      <c r="A3862" s="140" t="s">
        <v>3632</v>
      </c>
      <c r="B3862" s="5">
        <v>4</v>
      </c>
      <c r="C3862" s="5">
        <v>2025</v>
      </c>
      <c r="D3862" s="105" t="s">
        <v>3633</v>
      </c>
      <c r="E3862" s="5" t="str">
        <f>VLOOKUP(F3862,'Set up'!$A$2:$C$64,2,FALSE)</f>
        <v>C00000050</v>
      </c>
      <c r="F3862" s="99" t="s">
        <v>2656</v>
      </c>
      <c r="G3862" s="99" t="s">
        <v>2129</v>
      </c>
      <c r="H3862" s="137">
        <v>2</v>
      </c>
      <c r="I3862" s="5" t="str">
        <f>VLOOKUP(F3862,'Set up'!$A$2:$C$64,3,FALSE)</f>
        <v>Cash</v>
      </c>
      <c r="J3862" s="5">
        <f>VLOOKUP(F3862,'Set up'!$A$2:$D$64,4,FALSE)</f>
        <v>0</v>
      </c>
      <c r="K3862" s="4">
        <f t="shared" si="1088"/>
        <v>45758</v>
      </c>
      <c r="L3862" s="5">
        <f t="shared" si="1092"/>
        <v>4</v>
      </c>
      <c r="M3862" s="5">
        <f t="shared" si="1093"/>
        <v>2025</v>
      </c>
      <c r="N3862" s="135">
        <v>555</v>
      </c>
      <c r="O3862" s="141"/>
      <c r="P3862" s="12">
        <f t="shared" si="1087"/>
        <v>555</v>
      </c>
      <c r="Q3862" s="7">
        <v>6388480.450000002</v>
      </c>
      <c r="R3862" s="44" t="str">
        <f>VLOOKUP(F3862,'Set up'!$A$2:$E$64,5,FALSE)</f>
        <v>Cash</v>
      </c>
    </row>
    <row r="3863" spans="1:19" ht="16.25" customHeight="1" x14ac:dyDescent="0.35">
      <c r="A3863" s="140" t="s">
        <v>3632</v>
      </c>
      <c r="B3863" s="5">
        <v>4</v>
      </c>
      <c r="C3863" s="5">
        <v>2025</v>
      </c>
      <c r="D3863" s="105" t="s">
        <v>3633</v>
      </c>
      <c r="E3863" s="5" t="str">
        <f>VLOOKUP(F3863,'Set up'!$A$2:$C$64,2,FALSE)</f>
        <v>C00000050</v>
      </c>
      <c r="F3863" s="99" t="s">
        <v>2656</v>
      </c>
      <c r="G3863" s="99" t="s">
        <v>1061</v>
      </c>
      <c r="H3863" s="137">
        <v>1</v>
      </c>
      <c r="I3863" s="5" t="str">
        <f>VLOOKUP(F3863,'Set up'!$A$2:$C$64,3,FALSE)</f>
        <v>Cash</v>
      </c>
      <c r="J3863" s="5">
        <f>VLOOKUP(F3863,'Set up'!$A$2:$D$64,4,FALSE)</f>
        <v>0</v>
      </c>
      <c r="K3863" s="4">
        <f t="shared" si="1088"/>
        <v>45758</v>
      </c>
      <c r="L3863" s="5">
        <f t="shared" si="1092"/>
        <v>4</v>
      </c>
      <c r="M3863" s="5">
        <f t="shared" si="1093"/>
        <v>2025</v>
      </c>
      <c r="N3863" s="135">
        <v>95</v>
      </c>
      <c r="O3863" s="141"/>
      <c r="P3863" s="12">
        <f t="shared" si="1087"/>
        <v>95</v>
      </c>
      <c r="Q3863" s="7">
        <v>6388575.450000002</v>
      </c>
      <c r="R3863" s="44" t="str">
        <f>VLOOKUP(F3863,'Set up'!$A$2:$E$64,5,FALSE)</f>
        <v>Cash</v>
      </c>
    </row>
    <row r="3864" spans="1:19" ht="16.25" customHeight="1" x14ac:dyDescent="0.35">
      <c r="A3864" s="140" t="s">
        <v>3632</v>
      </c>
      <c r="B3864" s="5">
        <v>4</v>
      </c>
      <c r="C3864" s="5">
        <v>2025</v>
      </c>
      <c r="D3864" s="105" t="s">
        <v>3634</v>
      </c>
      <c r="E3864" s="5" t="str">
        <f>VLOOKUP(F3864,'Set up'!$A$2:$C$64,2,FALSE)</f>
        <v>C00000019</v>
      </c>
      <c r="F3864" s="99" t="s">
        <v>400</v>
      </c>
      <c r="G3864" s="99" t="s">
        <v>3122</v>
      </c>
      <c r="H3864" s="137">
        <v>1</v>
      </c>
      <c r="I3864" s="5" t="str">
        <f>VLOOKUP(F3864,'Set up'!$A$2:$C$64,3,FALSE)</f>
        <v>Cash</v>
      </c>
      <c r="J3864" s="5">
        <f>VLOOKUP(F3864,'Set up'!$A$2:$D$64,4,FALSE)</f>
        <v>0</v>
      </c>
      <c r="K3864" s="4">
        <f t="shared" si="1088"/>
        <v>45758</v>
      </c>
      <c r="L3864" s="5">
        <f t="shared" si="1092"/>
        <v>4</v>
      </c>
      <c r="M3864" s="5">
        <f t="shared" si="1093"/>
        <v>2025</v>
      </c>
      <c r="N3864" s="135">
        <v>1755</v>
      </c>
      <c r="O3864" s="141"/>
      <c r="P3864" s="12">
        <f t="shared" si="1087"/>
        <v>1755</v>
      </c>
      <c r="Q3864" s="7">
        <v>6390330.450000002</v>
      </c>
      <c r="R3864" s="44" t="str">
        <f>VLOOKUP(F3864,'Set up'!$A$2:$E$64,5,FALSE)</f>
        <v>Trsf</v>
      </c>
    </row>
    <row r="3865" spans="1:19" ht="16.25" customHeight="1" x14ac:dyDescent="0.35">
      <c r="A3865" s="140" t="s">
        <v>3632</v>
      </c>
      <c r="B3865" s="5">
        <v>4</v>
      </c>
      <c r="C3865" s="5">
        <v>2025</v>
      </c>
      <c r="D3865" s="105" t="s">
        <v>3634</v>
      </c>
      <c r="E3865" s="5" t="str">
        <f>VLOOKUP(F3865,'Set up'!$A$2:$C$64,2,FALSE)</f>
        <v>C00000019</v>
      </c>
      <c r="F3865" s="99" t="s">
        <v>400</v>
      </c>
      <c r="G3865" s="99" t="s">
        <v>1411</v>
      </c>
      <c r="H3865" s="137">
        <v>1</v>
      </c>
      <c r="I3865" s="5" t="str">
        <f>VLOOKUP(F3865,'Set up'!$A$2:$C$64,3,FALSE)</f>
        <v>Cash</v>
      </c>
      <c r="J3865" s="5">
        <f>VLOOKUP(F3865,'Set up'!$A$2:$D$64,4,FALSE)</f>
        <v>0</v>
      </c>
      <c r="K3865" s="4">
        <f t="shared" si="1088"/>
        <v>45758</v>
      </c>
      <c r="L3865" s="5">
        <f t="shared" si="1092"/>
        <v>4</v>
      </c>
      <c r="M3865" s="5">
        <f t="shared" si="1093"/>
        <v>2025</v>
      </c>
      <c r="N3865" s="135">
        <v>405</v>
      </c>
      <c r="O3865" s="141"/>
      <c r="P3865" s="12">
        <f t="shared" si="1087"/>
        <v>405</v>
      </c>
      <c r="Q3865" s="7">
        <v>6390735.450000002</v>
      </c>
      <c r="R3865" s="44" t="str">
        <f>VLOOKUP(F3865,'Set up'!$A$2:$E$64,5,FALSE)</f>
        <v>Trsf</v>
      </c>
    </row>
    <row r="3866" spans="1:19" ht="16.25" customHeight="1" x14ac:dyDescent="0.35">
      <c r="A3866" s="140" t="s">
        <v>3632</v>
      </c>
      <c r="B3866" s="5">
        <v>4</v>
      </c>
      <c r="C3866" s="5">
        <v>2025</v>
      </c>
      <c r="D3866" s="105" t="s">
        <v>3634</v>
      </c>
      <c r="E3866" s="5" t="str">
        <f>VLOOKUP(F3866,'Set up'!$A$2:$C$64,2,FALSE)</f>
        <v>C00000019</v>
      </c>
      <c r="F3866" s="99" t="s">
        <v>400</v>
      </c>
      <c r="G3866" s="99" t="s">
        <v>46</v>
      </c>
      <c r="H3866" s="137">
        <v>1</v>
      </c>
      <c r="I3866" s="5" t="str">
        <f>VLOOKUP(F3866,'Set up'!$A$2:$C$64,3,FALSE)</f>
        <v>Cash</v>
      </c>
      <c r="J3866" s="5">
        <f>VLOOKUP(F3866,'Set up'!$A$2:$D$64,4,FALSE)</f>
        <v>0</v>
      </c>
      <c r="K3866" s="4">
        <f t="shared" si="1088"/>
        <v>45758</v>
      </c>
      <c r="L3866" s="5">
        <f t="shared" si="1092"/>
        <v>4</v>
      </c>
      <c r="M3866" s="5">
        <f t="shared" si="1093"/>
        <v>2025</v>
      </c>
      <c r="N3866" s="135">
        <v>110</v>
      </c>
      <c r="O3866" s="141"/>
      <c r="P3866" s="12">
        <f t="shared" si="1087"/>
        <v>110</v>
      </c>
      <c r="Q3866" s="7">
        <v>6390845.450000002</v>
      </c>
      <c r="R3866" s="44" t="str">
        <f>VLOOKUP(F3866,'Set up'!$A$2:$E$64,5,FALSE)</f>
        <v>Trsf</v>
      </c>
    </row>
    <row r="3867" spans="1:19" ht="16.25" customHeight="1" x14ac:dyDescent="0.35">
      <c r="A3867" s="140" t="s">
        <v>3635</v>
      </c>
      <c r="B3867" s="5">
        <v>4</v>
      </c>
      <c r="C3867" s="5">
        <v>2025</v>
      </c>
      <c r="D3867" s="105" t="s">
        <v>3636</v>
      </c>
      <c r="E3867" s="5" t="str">
        <f>VLOOKUP(F3867,'Set up'!$A$2:$C$64,2,FALSE)</f>
        <v>C00000061</v>
      </c>
      <c r="F3867" s="99" t="s">
        <v>3532</v>
      </c>
      <c r="G3867" s="99" t="s">
        <v>3122</v>
      </c>
      <c r="H3867" s="137">
        <v>2</v>
      </c>
      <c r="I3867" s="5" t="str">
        <f>VLOOKUP(F3867,'Set up'!$A$2:$C$64,3,FALSE)</f>
        <v>Cash</v>
      </c>
      <c r="J3867" s="5">
        <f>VLOOKUP(F3867,'Set up'!$A$2:$D$64,4,FALSE)</f>
        <v>0</v>
      </c>
      <c r="K3867" s="4">
        <f t="shared" si="1088"/>
        <v>45759</v>
      </c>
      <c r="L3867" s="5">
        <f t="shared" si="1092"/>
        <v>4</v>
      </c>
      <c r="M3867" s="5">
        <f t="shared" si="1093"/>
        <v>2025</v>
      </c>
      <c r="N3867" s="135">
        <v>3285</v>
      </c>
      <c r="O3867" s="6">
        <f t="shared" ref="O3867:O3870" si="1095">-N3867</f>
        <v>-3285</v>
      </c>
      <c r="P3867" s="12">
        <f t="shared" si="1087"/>
        <v>0</v>
      </c>
      <c r="Q3867" s="7">
        <v>6394130.450000002</v>
      </c>
      <c r="R3867" s="44" t="str">
        <f>VLOOKUP(F3867,'Set up'!$A$2:$E$64,5,FALSE)</f>
        <v>Cash</v>
      </c>
      <c r="S3867" s="1" t="s">
        <v>3684</v>
      </c>
    </row>
    <row r="3868" spans="1:19" ht="16.25" customHeight="1" x14ac:dyDescent="0.35">
      <c r="A3868" s="140" t="s">
        <v>3635</v>
      </c>
      <c r="B3868" s="5">
        <v>4</v>
      </c>
      <c r="C3868" s="5">
        <v>2025</v>
      </c>
      <c r="D3868" s="105" t="s">
        <v>3636</v>
      </c>
      <c r="E3868" s="5" t="str">
        <f>VLOOKUP(F3868,'Set up'!$A$2:$C$64,2,FALSE)</f>
        <v>C00000061</v>
      </c>
      <c r="F3868" s="99" t="s">
        <v>3532</v>
      </c>
      <c r="G3868" s="99" t="s">
        <v>2141</v>
      </c>
      <c r="H3868" s="137">
        <v>2</v>
      </c>
      <c r="I3868" s="5" t="str">
        <f>VLOOKUP(F3868,'Set up'!$A$2:$C$64,3,FALSE)</f>
        <v>Cash</v>
      </c>
      <c r="J3868" s="5">
        <f>VLOOKUP(F3868,'Set up'!$A$2:$D$64,4,FALSE)</f>
        <v>0</v>
      </c>
      <c r="K3868" s="4">
        <f t="shared" si="1088"/>
        <v>45759</v>
      </c>
      <c r="L3868" s="5">
        <f t="shared" si="1092"/>
        <v>4</v>
      </c>
      <c r="M3868" s="5">
        <f t="shared" si="1093"/>
        <v>2025</v>
      </c>
      <c r="N3868" s="135">
        <v>626.4</v>
      </c>
      <c r="O3868" s="6">
        <f t="shared" si="1095"/>
        <v>-626.4</v>
      </c>
      <c r="P3868" s="12">
        <f t="shared" si="1087"/>
        <v>0</v>
      </c>
      <c r="Q3868" s="7">
        <v>6394756.8500000024</v>
      </c>
      <c r="R3868" s="44" t="str">
        <f>VLOOKUP(F3868,'Set up'!$A$2:$E$64,5,FALSE)</f>
        <v>Cash</v>
      </c>
      <c r="S3868" s="1" t="s">
        <v>3684</v>
      </c>
    </row>
    <row r="3869" spans="1:19" ht="16.25" customHeight="1" x14ac:dyDescent="0.35">
      <c r="A3869" s="140" t="s">
        <v>3635</v>
      </c>
      <c r="B3869" s="5">
        <v>4</v>
      </c>
      <c r="C3869" s="5">
        <v>2025</v>
      </c>
      <c r="D3869" s="105" t="s">
        <v>3636</v>
      </c>
      <c r="E3869" s="5" t="str">
        <f>VLOOKUP(F3869,'Set up'!$A$2:$C$64,2,FALSE)</f>
        <v>C00000061</v>
      </c>
      <c r="F3869" s="99" t="s">
        <v>3532</v>
      </c>
      <c r="G3869" s="99" t="s">
        <v>46</v>
      </c>
      <c r="H3869" s="137">
        <v>1</v>
      </c>
      <c r="I3869" s="5" t="str">
        <f>VLOOKUP(F3869,'Set up'!$A$2:$C$64,3,FALSE)</f>
        <v>Cash</v>
      </c>
      <c r="J3869" s="5">
        <f>VLOOKUP(F3869,'Set up'!$A$2:$D$64,4,FALSE)</f>
        <v>0</v>
      </c>
      <c r="K3869" s="4">
        <f t="shared" si="1088"/>
        <v>45759</v>
      </c>
      <c r="L3869" s="5">
        <f t="shared" si="1092"/>
        <v>4</v>
      </c>
      <c r="M3869" s="5">
        <f t="shared" si="1093"/>
        <v>2025</v>
      </c>
      <c r="N3869" s="135">
        <v>115</v>
      </c>
      <c r="O3869" s="6">
        <f t="shared" si="1095"/>
        <v>-115</v>
      </c>
      <c r="P3869" s="12">
        <f t="shared" si="1087"/>
        <v>0</v>
      </c>
      <c r="Q3869" s="7">
        <v>6394871.8500000024</v>
      </c>
      <c r="R3869" s="44" t="str">
        <f>VLOOKUP(F3869,'Set up'!$A$2:$E$64,5,FALSE)</f>
        <v>Cash</v>
      </c>
      <c r="S3869" s="1" t="s">
        <v>3684</v>
      </c>
    </row>
    <row r="3870" spans="1:19" ht="16.25" customHeight="1" x14ac:dyDescent="0.35">
      <c r="A3870" s="140" t="s">
        <v>3635</v>
      </c>
      <c r="B3870" s="5">
        <v>4</v>
      </c>
      <c r="C3870" s="5">
        <v>2025</v>
      </c>
      <c r="D3870" s="105" t="s">
        <v>3636</v>
      </c>
      <c r="E3870" s="5" t="str">
        <f>VLOOKUP(F3870,'Set up'!$A$2:$C$64,2,FALSE)</f>
        <v>C00000061</v>
      </c>
      <c r="F3870" s="99" t="s">
        <v>3532</v>
      </c>
      <c r="G3870" s="99" t="s">
        <v>2635</v>
      </c>
      <c r="H3870" s="137">
        <v>6</v>
      </c>
      <c r="I3870" s="5" t="str">
        <f>VLOOKUP(F3870,'Set up'!$A$2:$C$64,3,FALSE)</f>
        <v>Cash</v>
      </c>
      <c r="J3870" s="5">
        <f>VLOOKUP(F3870,'Set up'!$A$2:$D$64,4,FALSE)</f>
        <v>0</v>
      </c>
      <c r="K3870" s="4">
        <f t="shared" si="1088"/>
        <v>45759</v>
      </c>
      <c r="L3870" s="5">
        <f t="shared" si="1092"/>
        <v>4</v>
      </c>
      <c r="M3870" s="5">
        <f t="shared" si="1093"/>
        <v>2025</v>
      </c>
      <c r="N3870" s="135">
        <v>345</v>
      </c>
      <c r="O3870" s="6">
        <f t="shared" si="1095"/>
        <v>-345</v>
      </c>
      <c r="P3870" s="12">
        <f t="shared" si="1087"/>
        <v>0</v>
      </c>
      <c r="Q3870" s="7">
        <v>6395216.8500000024</v>
      </c>
      <c r="R3870" s="44" t="str">
        <f>VLOOKUP(F3870,'Set up'!$A$2:$E$64,5,FALSE)</f>
        <v>Cash</v>
      </c>
      <c r="S3870" s="1" t="s">
        <v>3684</v>
      </c>
    </row>
    <row r="3871" spans="1:19" ht="16.25" customHeight="1" x14ac:dyDescent="0.35">
      <c r="A3871" s="140" t="s">
        <v>3637</v>
      </c>
      <c r="B3871" s="5">
        <v>4</v>
      </c>
      <c r="C3871" s="5">
        <v>2025</v>
      </c>
      <c r="D3871" s="105" t="s">
        <v>3638</v>
      </c>
      <c r="E3871" s="5" t="str">
        <f>VLOOKUP(F3871,'Set up'!$A$2:$C$64,2,FALSE)</f>
        <v>C00000042</v>
      </c>
      <c r="F3871" s="99" t="s">
        <v>2012</v>
      </c>
      <c r="G3871" s="99" t="s">
        <v>46</v>
      </c>
      <c r="H3871" s="137">
        <v>4</v>
      </c>
      <c r="I3871" s="5" t="str">
        <f>VLOOKUP(F3871,'Set up'!$A$2:$C$64,3,FALSE)</f>
        <v>Cash</v>
      </c>
      <c r="J3871" s="5">
        <f>VLOOKUP(F3871,'Set up'!$A$2:$D$64,4,FALSE)</f>
        <v>0</v>
      </c>
      <c r="K3871" s="4">
        <f t="shared" si="1088"/>
        <v>45761</v>
      </c>
      <c r="L3871" s="5">
        <f t="shared" si="1092"/>
        <v>4</v>
      </c>
      <c r="M3871" s="5">
        <f t="shared" si="1093"/>
        <v>2025</v>
      </c>
      <c r="N3871" s="135">
        <v>460</v>
      </c>
      <c r="O3871" s="141"/>
      <c r="P3871" s="12">
        <f t="shared" si="1087"/>
        <v>460</v>
      </c>
      <c r="Q3871" s="7">
        <v>6395676.8500000024</v>
      </c>
      <c r="R3871" s="44" t="str">
        <f>VLOOKUP(F3871,'Set up'!$A$2:$E$64,5,FALSE)</f>
        <v>Trsf</v>
      </c>
    </row>
    <row r="3872" spans="1:19" ht="16.25" customHeight="1" x14ac:dyDescent="0.35">
      <c r="A3872" s="140" t="s">
        <v>3639</v>
      </c>
      <c r="B3872" s="5">
        <v>4</v>
      </c>
      <c r="C3872" s="5">
        <v>2025</v>
      </c>
      <c r="D3872" s="105" t="s">
        <v>3640</v>
      </c>
      <c r="E3872" s="5" t="str">
        <f>VLOOKUP(F3872,'Set up'!$A$2:$C$64,2,FALSE)</f>
        <v>C00000061</v>
      </c>
      <c r="F3872" s="99" t="s">
        <v>3532</v>
      </c>
      <c r="G3872" s="99" t="s">
        <v>3122</v>
      </c>
      <c r="H3872" s="137">
        <v>2</v>
      </c>
      <c r="I3872" s="5" t="str">
        <f>VLOOKUP(F3872,'Set up'!$A$2:$C$64,3,FALSE)</f>
        <v>Cash</v>
      </c>
      <c r="J3872" s="5">
        <f>VLOOKUP(F3872,'Set up'!$A$2:$D$64,4,FALSE)</f>
        <v>0</v>
      </c>
      <c r="K3872" s="4">
        <f t="shared" si="1088"/>
        <v>45762</v>
      </c>
      <c r="L3872" s="5">
        <f t="shared" si="1092"/>
        <v>4</v>
      </c>
      <c r="M3872" s="5">
        <f t="shared" si="1093"/>
        <v>2025</v>
      </c>
      <c r="N3872" s="135">
        <v>3285</v>
      </c>
      <c r="O3872" s="141"/>
      <c r="P3872" s="12">
        <f t="shared" ref="P3872:P3909" si="1096">SUM(N3872+O3872)</f>
        <v>3285</v>
      </c>
      <c r="Q3872" s="7">
        <v>6398961.8500000024</v>
      </c>
      <c r="R3872" s="44" t="str">
        <f>VLOOKUP(F3872,'Set up'!$A$2:$E$64,5,FALSE)</f>
        <v>Cash</v>
      </c>
    </row>
    <row r="3873" spans="1:18" ht="16.25" customHeight="1" x14ac:dyDescent="0.35">
      <c r="A3873" s="140" t="s">
        <v>3639</v>
      </c>
      <c r="B3873" s="5">
        <v>4</v>
      </c>
      <c r="C3873" s="5">
        <v>2025</v>
      </c>
      <c r="D3873" s="105" t="s">
        <v>3640</v>
      </c>
      <c r="E3873" s="5" t="str">
        <f>VLOOKUP(F3873,'Set up'!$A$2:$C$64,2,FALSE)</f>
        <v>C00000061</v>
      </c>
      <c r="F3873" s="99" t="s">
        <v>3532</v>
      </c>
      <c r="G3873" s="99" t="s">
        <v>3641</v>
      </c>
      <c r="H3873" s="137">
        <v>2</v>
      </c>
      <c r="I3873" s="5" t="str">
        <f>VLOOKUP(F3873,'Set up'!$A$2:$C$64,3,FALSE)</f>
        <v>Cash</v>
      </c>
      <c r="J3873" s="5">
        <f>VLOOKUP(F3873,'Set up'!$A$2:$D$64,4,FALSE)</f>
        <v>0</v>
      </c>
      <c r="K3873" s="4">
        <f t="shared" si="1088"/>
        <v>45762</v>
      </c>
      <c r="L3873" s="5">
        <f t="shared" si="1092"/>
        <v>4</v>
      </c>
      <c r="M3873" s="5">
        <f t="shared" si="1093"/>
        <v>2025</v>
      </c>
      <c r="N3873" s="135">
        <v>817.4</v>
      </c>
      <c r="O3873" s="141"/>
      <c r="P3873" s="12">
        <f t="shared" si="1096"/>
        <v>817.4</v>
      </c>
      <c r="Q3873" s="7">
        <v>6399779.2500000028</v>
      </c>
      <c r="R3873" s="44" t="str">
        <f>VLOOKUP(F3873,'Set up'!$A$2:$E$64,5,FALSE)</f>
        <v>Cash</v>
      </c>
    </row>
    <row r="3874" spans="1:18" ht="16.25" customHeight="1" x14ac:dyDescent="0.35">
      <c r="A3874" s="140" t="s">
        <v>3639</v>
      </c>
      <c r="B3874" s="5">
        <v>4</v>
      </c>
      <c r="C3874" s="5">
        <v>2025</v>
      </c>
      <c r="D3874" s="105" t="s">
        <v>3640</v>
      </c>
      <c r="E3874" s="5" t="str">
        <f>VLOOKUP(F3874,'Set up'!$A$2:$C$64,2,FALSE)</f>
        <v>C00000061</v>
      </c>
      <c r="F3874" s="99" t="s">
        <v>3532</v>
      </c>
      <c r="G3874" s="99" t="s">
        <v>46</v>
      </c>
      <c r="H3874" s="137">
        <v>1</v>
      </c>
      <c r="I3874" s="5" t="str">
        <f>VLOOKUP(F3874,'Set up'!$A$2:$C$64,3,FALSE)</f>
        <v>Cash</v>
      </c>
      <c r="J3874" s="5">
        <f>VLOOKUP(F3874,'Set up'!$A$2:$D$64,4,FALSE)</f>
        <v>0</v>
      </c>
      <c r="K3874" s="4">
        <f t="shared" si="1088"/>
        <v>45762</v>
      </c>
      <c r="L3874" s="5">
        <f t="shared" si="1092"/>
        <v>4</v>
      </c>
      <c r="M3874" s="5">
        <f t="shared" si="1093"/>
        <v>2025</v>
      </c>
      <c r="N3874" s="135">
        <v>115</v>
      </c>
      <c r="O3874" s="141"/>
      <c r="P3874" s="12">
        <f t="shared" si="1096"/>
        <v>115</v>
      </c>
      <c r="Q3874" s="7">
        <v>6399894.2500000028</v>
      </c>
      <c r="R3874" s="44" t="str">
        <f>VLOOKUP(F3874,'Set up'!$A$2:$E$64,5,FALSE)</f>
        <v>Cash</v>
      </c>
    </row>
    <row r="3875" spans="1:18" ht="16.25" customHeight="1" x14ac:dyDescent="0.35">
      <c r="A3875" s="140" t="s">
        <v>3639</v>
      </c>
      <c r="B3875" s="5">
        <v>4</v>
      </c>
      <c r="C3875" s="5">
        <v>2025</v>
      </c>
      <c r="D3875" s="105" t="s">
        <v>3640</v>
      </c>
      <c r="E3875" s="5" t="str">
        <f>VLOOKUP(F3875,'Set up'!$A$2:$C$64,2,FALSE)</f>
        <v>C00000061</v>
      </c>
      <c r="F3875" s="99" t="s">
        <v>3532</v>
      </c>
      <c r="G3875" s="99" t="s">
        <v>2635</v>
      </c>
      <c r="H3875" s="137">
        <v>6</v>
      </c>
      <c r="I3875" s="5" t="str">
        <f>VLOOKUP(F3875,'Set up'!$A$2:$C$64,3,FALSE)</f>
        <v>Cash</v>
      </c>
      <c r="J3875" s="5">
        <f>VLOOKUP(F3875,'Set up'!$A$2:$D$64,4,FALSE)</f>
        <v>0</v>
      </c>
      <c r="K3875" s="4">
        <f t="shared" si="1088"/>
        <v>45762</v>
      </c>
      <c r="L3875" s="5">
        <f t="shared" si="1092"/>
        <v>4</v>
      </c>
      <c r="M3875" s="5">
        <f t="shared" si="1093"/>
        <v>2025</v>
      </c>
      <c r="N3875" s="135">
        <v>345</v>
      </c>
      <c r="O3875" s="141"/>
      <c r="P3875" s="12">
        <f t="shared" si="1096"/>
        <v>345</v>
      </c>
      <c r="Q3875" s="7">
        <v>6400239.2500000028</v>
      </c>
      <c r="R3875" s="44" t="str">
        <f>VLOOKUP(F3875,'Set up'!$A$2:$E$64,5,FALSE)</f>
        <v>Cash</v>
      </c>
    </row>
    <row r="3876" spans="1:18" ht="16.25" customHeight="1" x14ac:dyDescent="0.35">
      <c r="A3876" s="140" t="s">
        <v>3639</v>
      </c>
      <c r="B3876" s="5">
        <v>4</v>
      </c>
      <c r="C3876" s="5">
        <v>2025</v>
      </c>
      <c r="D3876" s="105" t="s">
        <v>3640</v>
      </c>
      <c r="E3876" s="5" t="str">
        <f>VLOOKUP(F3876,'Set up'!$A$2:$C$64,2,FALSE)</f>
        <v>C00000061</v>
      </c>
      <c r="F3876" s="99" t="s">
        <v>3532</v>
      </c>
      <c r="G3876" s="99" t="s">
        <v>949</v>
      </c>
      <c r="H3876" s="137">
        <v>1</v>
      </c>
      <c r="I3876" s="5" t="str">
        <f>VLOOKUP(F3876,'Set up'!$A$2:$C$64,3,FALSE)</f>
        <v>Cash</v>
      </c>
      <c r="J3876" s="5">
        <f>VLOOKUP(F3876,'Set up'!$A$2:$D$64,4,FALSE)</f>
        <v>0</v>
      </c>
      <c r="K3876" s="4">
        <f t="shared" ref="K3876:K3909" si="1097">A3876+J3876</f>
        <v>45762</v>
      </c>
      <c r="L3876" s="5">
        <f t="shared" si="1092"/>
        <v>4</v>
      </c>
      <c r="M3876" s="5">
        <f t="shared" si="1093"/>
        <v>2025</v>
      </c>
      <c r="N3876" s="135">
        <v>60</v>
      </c>
      <c r="O3876" s="141"/>
      <c r="P3876" s="12">
        <f t="shared" si="1096"/>
        <v>60</v>
      </c>
      <c r="Q3876" s="7">
        <v>6400299.2500000028</v>
      </c>
      <c r="R3876" s="44" t="str">
        <f>VLOOKUP(F3876,'Set up'!$A$2:$E$64,5,FALSE)</f>
        <v>Cash</v>
      </c>
    </row>
    <row r="3877" spans="1:18" ht="16.25" customHeight="1" x14ac:dyDescent="0.35">
      <c r="A3877" s="140" t="s">
        <v>3642</v>
      </c>
      <c r="B3877" s="5">
        <v>4</v>
      </c>
      <c r="C3877" s="5">
        <v>2025</v>
      </c>
      <c r="D3877" s="105" t="s">
        <v>3643</v>
      </c>
      <c r="E3877" s="5" t="str">
        <f>VLOOKUP(F3877,'Set up'!$A$2:$C$64,2,FALSE)</f>
        <v>C00000042</v>
      </c>
      <c r="F3877" s="99" t="s">
        <v>2012</v>
      </c>
      <c r="G3877" s="99" t="s">
        <v>2646</v>
      </c>
      <c r="H3877" s="137">
        <v>1</v>
      </c>
      <c r="I3877" s="5" t="str">
        <f>VLOOKUP(F3877,'Set up'!$A$2:$C$64,3,FALSE)</f>
        <v>Cash</v>
      </c>
      <c r="J3877" s="5">
        <f>VLOOKUP(F3877,'Set up'!$A$2:$D$64,4,FALSE)</f>
        <v>0</v>
      </c>
      <c r="K3877" s="4">
        <f t="shared" si="1097"/>
        <v>45764</v>
      </c>
      <c r="L3877" s="5">
        <f t="shared" si="1092"/>
        <v>4</v>
      </c>
      <c r="M3877" s="5">
        <f t="shared" si="1093"/>
        <v>2025</v>
      </c>
      <c r="N3877" s="135">
        <v>62.5</v>
      </c>
      <c r="O3877" s="141"/>
      <c r="P3877" s="12">
        <f t="shared" si="1096"/>
        <v>62.5</v>
      </c>
      <c r="Q3877" s="7">
        <v>6400361.7500000028</v>
      </c>
      <c r="R3877" s="44" t="str">
        <f>VLOOKUP(F3877,'Set up'!$A$2:$E$64,5,FALSE)</f>
        <v>Trsf</v>
      </c>
    </row>
    <row r="3878" spans="1:18" ht="16.25" customHeight="1" x14ac:dyDescent="0.35">
      <c r="A3878" s="140" t="s">
        <v>3642</v>
      </c>
      <c r="B3878" s="5">
        <v>4</v>
      </c>
      <c r="C3878" s="5">
        <v>2025</v>
      </c>
      <c r="D3878" s="105" t="s">
        <v>3644</v>
      </c>
      <c r="E3878" s="5" t="str">
        <f>VLOOKUP(F3878,'Set up'!$A$2:$C$64,2,FALSE)</f>
        <v>C00000042</v>
      </c>
      <c r="F3878" s="99" t="s">
        <v>2012</v>
      </c>
      <c r="G3878" s="99" t="s">
        <v>3217</v>
      </c>
      <c r="H3878" s="137">
        <v>3</v>
      </c>
      <c r="I3878" s="5" t="str">
        <f>VLOOKUP(F3878,'Set up'!$A$2:$C$64,3,FALSE)</f>
        <v>Cash</v>
      </c>
      <c r="J3878" s="5">
        <f>VLOOKUP(F3878,'Set up'!$A$2:$D$64,4,FALSE)</f>
        <v>0</v>
      </c>
      <c r="K3878" s="4">
        <f t="shared" si="1097"/>
        <v>45764</v>
      </c>
      <c r="L3878" s="5">
        <f t="shared" si="1092"/>
        <v>4</v>
      </c>
      <c r="M3878" s="5">
        <f t="shared" si="1093"/>
        <v>2025</v>
      </c>
      <c r="N3878" s="135">
        <v>4860</v>
      </c>
      <c r="O3878" s="141"/>
      <c r="P3878" s="12">
        <f t="shared" si="1096"/>
        <v>4860</v>
      </c>
      <c r="Q3878" s="7">
        <v>6405221.7500000028</v>
      </c>
      <c r="R3878" s="44" t="str">
        <f>VLOOKUP(F3878,'Set up'!$A$2:$E$64,5,FALSE)</f>
        <v>Trsf</v>
      </c>
    </row>
    <row r="3879" spans="1:18" ht="16.25" customHeight="1" x14ac:dyDescent="0.35">
      <c r="A3879" s="140" t="s">
        <v>3642</v>
      </c>
      <c r="B3879" s="5">
        <v>4</v>
      </c>
      <c r="C3879" s="5">
        <v>2025</v>
      </c>
      <c r="D3879" s="105" t="s">
        <v>3644</v>
      </c>
      <c r="E3879" s="5" t="str">
        <f>VLOOKUP(F3879,'Set up'!$A$2:$C$64,2,FALSE)</f>
        <v>C00000042</v>
      </c>
      <c r="F3879" s="99" t="s">
        <v>2012</v>
      </c>
      <c r="G3879" s="99" t="s">
        <v>2129</v>
      </c>
      <c r="H3879" s="137">
        <v>2</v>
      </c>
      <c r="I3879" s="5" t="str">
        <f>VLOOKUP(F3879,'Set up'!$A$2:$C$64,3,FALSE)</f>
        <v>Cash</v>
      </c>
      <c r="J3879" s="5">
        <f>VLOOKUP(F3879,'Set up'!$A$2:$D$64,4,FALSE)</f>
        <v>0</v>
      </c>
      <c r="K3879" s="4">
        <f t="shared" si="1097"/>
        <v>45764</v>
      </c>
      <c r="L3879" s="5">
        <f t="shared" si="1092"/>
        <v>4</v>
      </c>
      <c r="M3879" s="5">
        <f t="shared" si="1093"/>
        <v>2025</v>
      </c>
      <c r="N3879" s="135">
        <v>436.6</v>
      </c>
      <c r="O3879" s="141"/>
      <c r="P3879" s="12">
        <f t="shared" si="1096"/>
        <v>436.6</v>
      </c>
      <c r="Q3879" s="7">
        <v>6405658.3500000024</v>
      </c>
      <c r="R3879" s="44" t="str">
        <f>VLOOKUP(F3879,'Set up'!$A$2:$E$64,5,FALSE)</f>
        <v>Trsf</v>
      </c>
    </row>
    <row r="3880" spans="1:18" ht="16.25" customHeight="1" x14ac:dyDescent="0.35">
      <c r="A3880" s="140" t="s">
        <v>3642</v>
      </c>
      <c r="B3880" s="5">
        <v>4</v>
      </c>
      <c r="C3880" s="5">
        <v>2025</v>
      </c>
      <c r="D3880" s="105" t="s">
        <v>3644</v>
      </c>
      <c r="E3880" s="5" t="str">
        <f>VLOOKUP(F3880,'Set up'!$A$2:$C$64,2,FALSE)</f>
        <v>C00000042</v>
      </c>
      <c r="F3880" s="99" t="s">
        <v>2012</v>
      </c>
      <c r="G3880" s="99" t="s">
        <v>1922</v>
      </c>
      <c r="H3880" s="137">
        <v>6</v>
      </c>
      <c r="I3880" s="5" t="str">
        <f>VLOOKUP(F3880,'Set up'!$A$2:$C$64,3,FALSE)</f>
        <v>Cash</v>
      </c>
      <c r="J3880" s="5">
        <f>VLOOKUP(F3880,'Set up'!$A$2:$D$64,4,FALSE)</f>
        <v>0</v>
      </c>
      <c r="K3880" s="4">
        <f t="shared" si="1097"/>
        <v>45764</v>
      </c>
      <c r="L3880" s="5">
        <f t="shared" si="1092"/>
        <v>4</v>
      </c>
      <c r="M3880" s="5">
        <f t="shared" si="1093"/>
        <v>2025</v>
      </c>
      <c r="N3880" s="135">
        <v>1485</v>
      </c>
      <c r="O3880" s="141"/>
      <c r="P3880" s="12">
        <f t="shared" si="1096"/>
        <v>1485</v>
      </c>
      <c r="Q3880" s="7">
        <v>6407143.3500000024</v>
      </c>
      <c r="R3880" s="44" t="str">
        <f>VLOOKUP(F3880,'Set up'!$A$2:$E$64,5,FALSE)</f>
        <v>Trsf</v>
      </c>
    </row>
    <row r="3881" spans="1:18" ht="16.25" customHeight="1" x14ac:dyDescent="0.35">
      <c r="A3881" s="140" t="s">
        <v>3645</v>
      </c>
      <c r="B3881" s="5">
        <v>4</v>
      </c>
      <c r="C3881" s="5">
        <v>2025</v>
      </c>
      <c r="D3881" s="105" t="s">
        <v>3646</v>
      </c>
      <c r="E3881" s="5" t="str">
        <f>VLOOKUP(F3881,'Set up'!$A$2:$C$64,2,FALSE)</f>
        <v>C00000010</v>
      </c>
      <c r="F3881" s="99" t="s">
        <v>62</v>
      </c>
      <c r="G3881" s="99" t="s">
        <v>3647</v>
      </c>
      <c r="H3881" s="137">
        <v>2</v>
      </c>
      <c r="I3881" s="5">
        <f>VLOOKUP(F3881,'Set up'!$A$2:$C$64,3,FALSE)</f>
        <v>120</v>
      </c>
      <c r="J3881" s="5">
        <f>VLOOKUP(F3881,'Set up'!$A$2:$D$64,4,FALSE)</f>
        <v>120</v>
      </c>
      <c r="K3881" s="4">
        <f t="shared" si="1097"/>
        <v>45885</v>
      </c>
      <c r="L3881" s="5">
        <f t="shared" si="1092"/>
        <v>8</v>
      </c>
      <c r="M3881" s="5">
        <f t="shared" si="1093"/>
        <v>2025</v>
      </c>
      <c r="N3881" s="135">
        <v>3195</v>
      </c>
      <c r="O3881" s="141"/>
      <c r="P3881" s="12">
        <f t="shared" si="1096"/>
        <v>3195</v>
      </c>
      <c r="Q3881" s="7">
        <v>6410338.3500000024</v>
      </c>
      <c r="R3881" s="44" t="str">
        <f>VLOOKUP(F3881,'Set up'!$A$2:$E$64,5,FALSE)</f>
        <v>Trsf</v>
      </c>
    </row>
    <row r="3882" spans="1:18" ht="16.25" customHeight="1" x14ac:dyDescent="0.35">
      <c r="A3882" s="140" t="s">
        <v>3648</v>
      </c>
      <c r="B3882" s="5">
        <v>4</v>
      </c>
      <c r="C3882" s="5">
        <v>2025</v>
      </c>
      <c r="D3882" s="105" t="s">
        <v>3649</v>
      </c>
      <c r="E3882" s="5" t="str">
        <f>VLOOKUP(F3882,'Set up'!$A$2:$C$64,2,FALSE)</f>
        <v>C00000042</v>
      </c>
      <c r="F3882" s="99" t="s">
        <v>2012</v>
      </c>
      <c r="G3882" s="99" t="s">
        <v>2646</v>
      </c>
      <c r="H3882" s="137">
        <v>5</v>
      </c>
      <c r="I3882" s="5" t="str">
        <f>VLOOKUP(F3882,'Set up'!$A$2:$C$64,3,FALSE)</f>
        <v>Cash</v>
      </c>
      <c r="J3882" s="5">
        <f>VLOOKUP(F3882,'Set up'!$A$2:$D$64,4,FALSE)</f>
        <v>0</v>
      </c>
      <c r="K3882" s="4">
        <f t="shared" si="1097"/>
        <v>45766</v>
      </c>
      <c r="L3882" s="5">
        <f t="shared" si="1092"/>
        <v>4</v>
      </c>
      <c r="M3882" s="5">
        <f t="shared" si="1093"/>
        <v>2025</v>
      </c>
      <c r="N3882" s="135">
        <v>312.5</v>
      </c>
      <c r="O3882" s="141"/>
      <c r="P3882" s="12">
        <f t="shared" si="1096"/>
        <v>312.5</v>
      </c>
      <c r="Q3882" s="7">
        <v>6410650.8500000024</v>
      </c>
      <c r="R3882" s="44" t="str">
        <f>VLOOKUP(F3882,'Set up'!$A$2:$E$64,5,FALSE)</f>
        <v>Trsf</v>
      </c>
    </row>
    <row r="3883" spans="1:18" ht="16.25" customHeight="1" x14ac:dyDescent="0.35">
      <c r="A3883" s="140" t="s">
        <v>3648</v>
      </c>
      <c r="B3883" s="5">
        <v>4</v>
      </c>
      <c r="C3883" s="5">
        <v>2025</v>
      </c>
      <c r="D3883" s="105" t="s">
        <v>3650</v>
      </c>
      <c r="E3883" s="5" t="str">
        <f>VLOOKUP(F3883,'Set up'!$A$2:$C$64,2,FALSE)</f>
        <v>C00000042</v>
      </c>
      <c r="F3883" s="99" t="s">
        <v>2012</v>
      </c>
      <c r="G3883" s="99" t="s">
        <v>3217</v>
      </c>
      <c r="H3883" s="137">
        <v>6</v>
      </c>
      <c r="I3883" s="5" t="str">
        <f>VLOOKUP(F3883,'Set up'!$A$2:$C$64,3,FALSE)</f>
        <v>Cash</v>
      </c>
      <c r="J3883" s="5">
        <f>VLOOKUP(F3883,'Set up'!$A$2:$D$64,4,FALSE)</f>
        <v>0</v>
      </c>
      <c r="K3883" s="4">
        <f t="shared" si="1097"/>
        <v>45766</v>
      </c>
      <c r="L3883" s="5">
        <f t="shared" si="1092"/>
        <v>4</v>
      </c>
      <c r="M3883" s="5">
        <f t="shared" si="1093"/>
        <v>2025</v>
      </c>
      <c r="N3883" s="135">
        <v>9720</v>
      </c>
      <c r="O3883" s="141"/>
      <c r="P3883" s="12">
        <f t="shared" si="1096"/>
        <v>9720</v>
      </c>
      <c r="Q3883" s="7">
        <v>6420370.8500000024</v>
      </c>
      <c r="R3883" s="44" t="str">
        <f>VLOOKUP(F3883,'Set up'!$A$2:$E$64,5,FALSE)</f>
        <v>Trsf</v>
      </c>
    </row>
    <row r="3884" spans="1:18" ht="16.25" customHeight="1" x14ac:dyDescent="0.35">
      <c r="A3884" s="140" t="s">
        <v>3648</v>
      </c>
      <c r="B3884" s="5">
        <v>4</v>
      </c>
      <c r="C3884" s="5">
        <v>2025</v>
      </c>
      <c r="D3884" s="105" t="s">
        <v>3650</v>
      </c>
      <c r="E3884" s="5" t="str">
        <f>VLOOKUP(F3884,'Set up'!$A$2:$C$64,2,FALSE)</f>
        <v>C00000042</v>
      </c>
      <c r="F3884" s="99" t="s">
        <v>2012</v>
      </c>
      <c r="G3884" s="99" t="s">
        <v>2129</v>
      </c>
      <c r="H3884" s="137">
        <v>20</v>
      </c>
      <c r="I3884" s="5" t="str">
        <f>VLOOKUP(F3884,'Set up'!$A$2:$C$64,3,FALSE)</f>
        <v>Cash</v>
      </c>
      <c r="J3884" s="5">
        <f>VLOOKUP(F3884,'Set up'!$A$2:$D$64,4,FALSE)</f>
        <v>0</v>
      </c>
      <c r="K3884" s="4">
        <f t="shared" si="1097"/>
        <v>45766</v>
      </c>
      <c r="L3884" s="5">
        <f t="shared" si="1092"/>
        <v>4</v>
      </c>
      <c r="M3884" s="5">
        <f t="shared" si="1093"/>
        <v>2025</v>
      </c>
      <c r="N3884" s="135">
        <v>4366</v>
      </c>
      <c r="O3884" s="141"/>
      <c r="P3884" s="12">
        <f t="shared" si="1096"/>
        <v>4366</v>
      </c>
      <c r="Q3884" s="7">
        <v>6424736.8500000024</v>
      </c>
      <c r="R3884" s="44" t="str">
        <f>VLOOKUP(F3884,'Set up'!$A$2:$E$64,5,FALSE)</f>
        <v>Trsf</v>
      </c>
    </row>
    <row r="3885" spans="1:18" ht="16.25" customHeight="1" x14ac:dyDescent="0.35">
      <c r="A3885" s="140" t="s">
        <v>3648</v>
      </c>
      <c r="B3885" s="5">
        <v>4</v>
      </c>
      <c r="C3885" s="5">
        <v>2025</v>
      </c>
      <c r="D3885" s="105" t="s">
        <v>3650</v>
      </c>
      <c r="E3885" s="5" t="str">
        <f>VLOOKUP(F3885,'Set up'!$A$2:$C$64,2,FALSE)</f>
        <v>C00000042</v>
      </c>
      <c r="F3885" s="99" t="s">
        <v>2012</v>
      </c>
      <c r="G3885" s="99" t="s">
        <v>1922</v>
      </c>
      <c r="H3885" s="137">
        <v>10</v>
      </c>
      <c r="I3885" s="5" t="str">
        <f>VLOOKUP(F3885,'Set up'!$A$2:$C$64,3,FALSE)</f>
        <v>Cash</v>
      </c>
      <c r="J3885" s="5">
        <f>VLOOKUP(F3885,'Set up'!$A$2:$D$64,4,FALSE)</f>
        <v>0</v>
      </c>
      <c r="K3885" s="4">
        <f t="shared" si="1097"/>
        <v>45766</v>
      </c>
      <c r="L3885" s="5">
        <f t="shared" si="1092"/>
        <v>4</v>
      </c>
      <c r="M3885" s="5">
        <f t="shared" si="1093"/>
        <v>2025</v>
      </c>
      <c r="N3885" s="135">
        <v>2475</v>
      </c>
      <c r="O3885" s="141"/>
      <c r="P3885" s="12">
        <f t="shared" si="1096"/>
        <v>2475</v>
      </c>
      <c r="Q3885" s="7">
        <v>6427211.8500000024</v>
      </c>
      <c r="R3885" s="44" t="str">
        <f>VLOOKUP(F3885,'Set up'!$A$2:$E$64,5,FALSE)</f>
        <v>Trsf</v>
      </c>
    </row>
    <row r="3886" spans="1:18" ht="16.25" customHeight="1" x14ac:dyDescent="0.35">
      <c r="A3886" s="140" t="s">
        <v>3648</v>
      </c>
      <c r="B3886" s="5">
        <v>4</v>
      </c>
      <c r="C3886" s="5">
        <v>2025</v>
      </c>
      <c r="D3886" s="105" t="s">
        <v>3650</v>
      </c>
      <c r="E3886" s="5" t="str">
        <f>VLOOKUP(F3886,'Set up'!$A$2:$C$64,2,FALSE)</f>
        <v>C00000042</v>
      </c>
      <c r="F3886" s="99" t="s">
        <v>2012</v>
      </c>
      <c r="G3886" s="99" t="s">
        <v>46</v>
      </c>
      <c r="H3886" s="137">
        <v>4</v>
      </c>
      <c r="I3886" s="5" t="str">
        <f>VLOOKUP(F3886,'Set up'!$A$2:$C$64,3,FALSE)</f>
        <v>Cash</v>
      </c>
      <c r="J3886" s="5">
        <f>VLOOKUP(F3886,'Set up'!$A$2:$D$64,4,FALSE)</f>
        <v>0</v>
      </c>
      <c r="K3886" s="4">
        <f t="shared" si="1097"/>
        <v>45766</v>
      </c>
      <c r="L3886" s="5">
        <f t="shared" si="1092"/>
        <v>4</v>
      </c>
      <c r="M3886" s="5">
        <f t="shared" si="1093"/>
        <v>2025</v>
      </c>
      <c r="N3886" s="135">
        <v>460</v>
      </c>
      <c r="O3886" s="141"/>
      <c r="P3886" s="12">
        <f t="shared" si="1096"/>
        <v>460</v>
      </c>
      <c r="Q3886" s="7">
        <v>6427671.8500000024</v>
      </c>
      <c r="R3886" s="44" t="str">
        <f>VLOOKUP(F3886,'Set up'!$A$2:$E$64,5,FALSE)</f>
        <v>Trsf</v>
      </c>
    </row>
    <row r="3887" spans="1:18" ht="16.25" customHeight="1" x14ac:dyDescent="0.35">
      <c r="A3887" s="140" t="s">
        <v>3648</v>
      </c>
      <c r="B3887" s="5">
        <v>4</v>
      </c>
      <c r="C3887" s="5">
        <v>2025</v>
      </c>
      <c r="D3887" s="105" t="s">
        <v>3650</v>
      </c>
      <c r="E3887" s="5" t="str">
        <f>VLOOKUP(F3887,'Set up'!$A$2:$C$64,2,FALSE)</f>
        <v>C00000042</v>
      </c>
      <c r="F3887" s="99" t="s">
        <v>2012</v>
      </c>
      <c r="G3887" s="99" t="s">
        <v>2744</v>
      </c>
      <c r="H3887" s="137">
        <v>1</v>
      </c>
      <c r="I3887" s="5" t="str">
        <f>VLOOKUP(F3887,'Set up'!$A$2:$C$64,3,FALSE)</f>
        <v>Cash</v>
      </c>
      <c r="J3887" s="5">
        <f>VLOOKUP(F3887,'Set up'!$A$2:$D$64,4,FALSE)</f>
        <v>0</v>
      </c>
      <c r="K3887" s="4">
        <f t="shared" si="1097"/>
        <v>45766</v>
      </c>
      <c r="L3887" s="5">
        <f t="shared" si="1092"/>
        <v>4</v>
      </c>
      <c r="M3887" s="5">
        <f t="shared" si="1093"/>
        <v>2025</v>
      </c>
      <c r="N3887" s="135">
        <v>975</v>
      </c>
      <c r="O3887" s="141"/>
      <c r="P3887" s="12">
        <f t="shared" si="1096"/>
        <v>975</v>
      </c>
      <c r="Q3887" s="7">
        <v>6428646.8500000024</v>
      </c>
      <c r="R3887" s="44" t="str">
        <f>VLOOKUP(F3887,'Set up'!$A$2:$E$64,5,FALSE)</f>
        <v>Trsf</v>
      </c>
    </row>
    <row r="3888" spans="1:18" ht="16.25" customHeight="1" x14ac:dyDescent="0.35">
      <c r="A3888" s="140" t="s">
        <v>3648</v>
      </c>
      <c r="B3888" s="5">
        <v>4</v>
      </c>
      <c r="C3888" s="5">
        <v>2025</v>
      </c>
      <c r="D3888" s="105" t="s">
        <v>3650</v>
      </c>
      <c r="E3888" s="5" t="str">
        <f>VLOOKUP(F3888,'Set up'!$A$2:$C$64,2,FALSE)</f>
        <v>C00000042</v>
      </c>
      <c r="F3888" s="99" t="s">
        <v>2012</v>
      </c>
      <c r="G3888" s="99" t="s">
        <v>1073</v>
      </c>
      <c r="H3888" s="137">
        <v>1</v>
      </c>
      <c r="I3888" s="5" t="str">
        <f>VLOOKUP(F3888,'Set up'!$A$2:$C$64,3,FALSE)</f>
        <v>Cash</v>
      </c>
      <c r="J3888" s="5">
        <f>VLOOKUP(F3888,'Set up'!$A$2:$D$64,4,FALSE)</f>
        <v>0</v>
      </c>
      <c r="K3888" s="4">
        <f t="shared" si="1097"/>
        <v>45766</v>
      </c>
      <c r="L3888" s="5">
        <f t="shared" si="1092"/>
        <v>4</v>
      </c>
      <c r="M3888" s="5">
        <f t="shared" si="1093"/>
        <v>2025</v>
      </c>
      <c r="N3888" s="135">
        <v>1000</v>
      </c>
      <c r="O3888" s="141"/>
      <c r="P3888" s="12">
        <f t="shared" si="1096"/>
        <v>1000</v>
      </c>
      <c r="Q3888" s="7">
        <v>6429646.8500000024</v>
      </c>
      <c r="R3888" s="44" t="str">
        <f>VLOOKUP(F3888,'Set up'!$A$2:$E$64,5,FALSE)</f>
        <v>Trsf</v>
      </c>
    </row>
    <row r="3889" spans="1:18" ht="16.25" customHeight="1" x14ac:dyDescent="0.35">
      <c r="A3889" s="140" t="s">
        <v>3651</v>
      </c>
      <c r="B3889" s="5">
        <v>4</v>
      </c>
      <c r="C3889" s="5">
        <v>2025</v>
      </c>
      <c r="D3889" s="105" t="s">
        <v>3652</v>
      </c>
      <c r="E3889" s="5" t="str">
        <f>VLOOKUP(F3889,'Set up'!$A$2:$C$64,2,FALSE)</f>
        <v>C00000042</v>
      </c>
      <c r="F3889" s="99" t="s">
        <v>2012</v>
      </c>
      <c r="G3889" s="99" t="s">
        <v>3217</v>
      </c>
      <c r="H3889" s="137">
        <v>3</v>
      </c>
      <c r="I3889" s="5" t="str">
        <f>VLOOKUP(F3889,'Set up'!$A$2:$C$64,3,FALSE)</f>
        <v>Cash</v>
      </c>
      <c r="J3889" s="5">
        <f>VLOOKUP(F3889,'Set up'!$A$2:$D$64,4,FALSE)</f>
        <v>0</v>
      </c>
      <c r="K3889" s="4">
        <f t="shared" si="1097"/>
        <v>45770</v>
      </c>
      <c r="L3889" s="5">
        <f t="shared" si="1092"/>
        <v>4</v>
      </c>
      <c r="M3889" s="5">
        <f t="shared" si="1093"/>
        <v>2025</v>
      </c>
      <c r="N3889" s="135">
        <v>4860</v>
      </c>
      <c r="O3889" s="141"/>
      <c r="P3889" s="12">
        <f t="shared" si="1096"/>
        <v>4860</v>
      </c>
      <c r="Q3889" s="7">
        <v>6434506.8500000024</v>
      </c>
      <c r="R3889" s="44" t="str">
        <f>VLOOKUP(F3889,'Set up'!$A$2:$E$64,5,FALSE)</f>
        <v>Trsf</v>
      </c>
    </row>
    <row r="3890" spans="1:18" ht="16.25" customHeight="1" x14ac:dyDescent="0.35">
      <c r="A3890" s="140" t="s">
        <v>3651</v>
      </c>
      <c r="B3890" s="5">
        <v>4</v>
      </c>
      <c r="C3890" s="5">
        <v>2025</v>
      </c>
      <c r="D3890" s="105" t="s">
        <v>3652</v>
      </c>
      <c r="E3890" s="5" t="str">
        <f>VLOOKUP(F3890,'Set up'!$A$2:$C$64,2,FALSE)</f>
        <v>C00000042</v>
      </c>
      <c r="F3890" s="99" t="s">
        <v>2012</v>
      </c>
      <c r="G3890" s="99" t="s">
        <v>2129</v>
      </c>
      <c r="H3890" s="137">
        <v>1</v>
      </c>
      <c r="I3890" s="5" t="str">
        <f>VLOOKUP(F3890,'Set up'!$A$2:$C$64,3,FALSE)</f>
        <v>Cash</v>
      </c>
      <c r="J3890" s="5">
        <f>VLOOKUP(F3890,'Set up'!$A$2:$D$64,4,FALSE)</f>
        <v>0</v>
      </c>
      <c r="K3890" s="4">
        <f t="shared" si="1097"/>
        <v>45770</v>
      </c>
      <c r="L3890" s="5">
        <f t="shared" si="1092"/>
        <v>4</v>
      </c>
      <c r="M3890" s="5">
        <f t="shared" si="1093"/>
        <v>2025</v>
      </c>
      <c r="N3890" s="135">
        <v>218.3</v>
      </c>
      <c r="O3890" s="141"/>
      <c r="P3890" s="12">
        <f t="shared" si="1096"/>
        <v>218.3</v>
      </c>
      <c r="Q3890" s="7">
        <v>6434725.1500000022</v>
      </c>
      <c r="R3890" s="44" t="str">
        <f>VLOOKUP(F3890,'Set up'!$A$2:$E$64,5,FALSE)</f>
        <v>Trsf</v>
      </c>
    </row>
    <row r="3891" spans="1:18" ht="16.25" customHeight="1" x14ac:dyDescent="0.35">
      <c r="A3891" s="140" t="s">
        <v>3651</v>
      </c>
      <c r="B3891" s="5">
        <v>4</v>
      </c>
      <c r="C3891" s="5">
        <v>2025</v>
      </c>
      <c r="D3891" s="105" t="s">
        <v>3652</v>
      </c>
      <c r="E3891" s="5" t="str">
        <f>VLOOKUP(F3891,'Set up'!$A$2:$C$64,2,FALSE)</f>
        <v>C00000042</v>
      </c>
      <c r="F3891" s="99" t="s">
        <v>2012</v>
      </c>
      <c r="G3891" s="99" t="s">
        <v>1922</v>
      </c>
      <c r="H3891" s="137">
        <v>3</v>
      </c>
      <c r="I3891" s="5" t="str">
        <f>VLOOKUP(F3891,'Set up'!$A$2:$C$64,3,FALSE)</f>
        <v>Cash</v>
      </c>
      <c r="J3891" s="5">
        <f>VLOOKUP(F3891,'Set up'!$A$2:$D$64,4,FALSE)</f>
        <v>0</v>
      </c>
      <c r="K3891" s="4">
        <f t="shared" si="1097"/>
        <v>45770</v>
      </c>
      <c r="L3891" s="5">
        <f t="shared" si="1092"/>
        <v>4</v>
      </c>
      <c r="M3891" s="5">
        <f t="shared" si="1093"/>
        <v>2025</v>
      </c>
      <c r="N3891" s="135">
        <v>742.5</v>
      </c>
      <c r="O3891" s="141"/>
      <c r="P3891" s="12">
        <f t="shared" si="1096"/>
        <v>742.5</v>
      </c>
      <c r="Q3891" s="7">
        <v>6435467.6500000022</v>
      </c>
      <c r="R3891" s="44" t="str">
        <f>VLOOKUP(F3891,'Set up'!$A$2:$E$64,5,FALSE)</f>
        <v>Trsf</v>
      </c>
    </row>
    <row r="3892" spans="1:18" ht="16.25" customHeight="1" x14ac:dyDescent="0.35">
      <c r="A3892" s="140" t="s">
        <v>3651</v>
      </c>
      <c r="B3892" s="5">
        <v>4</v>
      </c>
      <c r="C3892" s="5">
        <v>2025</v>
      </c>
      <c r="D3892" s="105" t="s">
        <v>3652</v>
      </c>
      <c r="E3892" s="5" t="str">
        <f>VLOOKUP(F3892,'Set up'!$A$2:$C$64,2,FALSE)</f>
        <v>C00000042</v>
      </c>
      <c r="F3892" s="99" t="s">
        <v>2012</v>
      </c>
      <c r="G3892" s="99" t="s">
        <v>46</v>
      </c>
      <c r="H3892" s="137">
        <v>4</v>
      </c>
      <c r="I3892" s="5" t="str">
        <f>VLOOKUP(F3892,'Set up'!$A$2:$C$64,3,FALSE)</f>
        <v>Cash</v>
      </c>
      <c r="J3892" s="5">
        <f>VLOOKUP(F3892,'Set up'!$A$2:$D$64,4,FALSE)</f>
        <v>0</v>
      </c>
      <c r="K3892" s="4">
        <f t="shared" si="1097"/>
        <v>45770</v>
      </c>
      <c r="L3892" s="5">
        <f t="shared" si="1092"/>
        <v>4</v>
      </c>
      <c r="M3892" s="5">
        <f t="shared" si="1093"/>
        <v>2025</v>
      </c>
      <c r="N3892" s="135">
        <v>460</v>
      </c>
      <c r="O3892" s="141"/>
      <c r="P3892" s="12">
        <f t="shared" si="1096"/>
        <v>460</v>
      </c>
      <c r="Q3892" s="7">
        <v>6435927.6500000022</v>
      </c>
      <c r="R3892" s="44" t="str">
        <f>VLOOKUP(F3892,'Set up'!$A$2:$E$64,5,FALSE)</f>
        <v>Trsf</v>
      </c>
    </row>
    <row r="3893" spans="1:18" ht="16.25" customHeight="1" x14ac:dyDescent="0.35">
      <c r="A3893" s="140" t="s">
        <v>3651</v>
      </c>
      <c r="B3893" s="5">
        <v>4</v>
      </c>
      <c r="C3893" s="5">
        <v>2025</v>
      </c>
      <c r="D3893" s="105" t="s">
        <v>3652</v>
      </c>
      <c r="E3893" s="5" t="str">
        <f>VLOOKUP(F3893,'Set up'!$A$2:$C$64,2,FALSE)</f>
        <v>C00000042</v>
      </c>
      <c r="F3893" s="99" t="s">
        <v>2012</v>
      </c>
      <c r="G3893" s="99" t="s">
        <v>2744</v>
      </c>
      <c r="H3893" s="137">
        <v>1</v>
      </c>
      <c r="I3893" s="5" t="str">
        <f>VLOOKUP(F3893,'Set up'!$A$2:$C$64,3,FALSE)</f>
        <v>Cash</v>
      </c>
      <c r="J3893" s="5">
        <f>VLOOKUP(F3893,'Set up'!$A$2:$D$64,4,FALSE)</f>
        <v>0</v>
      </c>
      <c r="K3893" s="4">
        <f t="shared" si="1097"/>
        <v>45770</v>
      </c>
      <c r="L3893" s="5">
        <f t="shared" si="1092"/>
        <v>4</v>
      </c>
      <c r="M3893" s="5">
        <f t="shared" si="1093"/>
        <v>2025</v>
      </c>
      <c r="N3893" s="135">
        <v>975</v>
      </c>
      <c r="O3893" s="141"/>
      <c r="P3893" s="12">
        <f t="shared" si="1096"/>
        <v>975</v>
      </c>
      <c r="Q3893" s="7">
        <v>6436902.6500000022</v>
      </c>
      <c r="R3893" s="44" t="str">
        <f>VLOOKUP(F3893,'Set up'!$A$2:$E$64,5,FALSE)</f>
        <v>Trsf</v>
      </c>
    </row>
    <row r="3894" spans="1:18" ht="16.25" customHeight="1" x14ac:dyDescent="0.35">
      <c r="A3894" s="140" t="s">
        <v>3651</v>
      </c>
      <c r="B3894" s="5">
        <v>4</v>
      </c>
      <c r="C3894" s="5">
        <v>2025</v>
      </c>
      <c r="D3894" s="105" t="s">
        <v>3653</v>
      </c>
      <c r="E3894" s="5" t="str">
        <f>VLOOKUP(F3894,'Set up'!$A$2:$C$64,2,FALSE)</f>
        <v>C00000019</v>
      </c>
      <c r="F3894" s="99" t="s">
        <v>400</v>
      </c>
      <c r="G3894" s="99" t="s">
        <v>3122</v>
      </c>
      <c r="H3894" s="137">
        <v>1</v>
      </c>
      <c r="I3894" s="5" t="str">
        <f>VLOOKUP(F3894,'Set up'!$A$2:$C$64,3,FALSE)</f>
        <v>Cash</v>
      </c>
      <c r="J3894" s="5">
        <f>VLOOKUP(F3894,'Set up'!$A$2:$D$64,4,FALSE)</f>
        <v>0</v>
      </c>
      <c r="K3894" s="4">
        <f t="shared" si="1097"/>
        <v>45770</v>
      </c>
      <c r="L3894" s="5">
        <f t="shared" si="1092"/>
        <v>4</v>
      </c>
      <c r="M3894" s="5">
        <f t="shared" si="1093"/>
        <v>2025</v>
      </c>
      <c r="N3894" s="135">
        <v>1755</v>
      </c>
      <c r="O3894" s="141"/>
      <c r="P3894" s="12">
        <f t="shared" si="1096"/>
        <v>1755</v>
      </c>
      <c r="Q3894" s="7">
        <v>6438657.6500000022</v>
      </c>
      <c r="R3894" s="44" t="str">
        <f>VLOOKUP(F3894,'Set up'!$A$2:$E$64,5,FALSE)</f>
        <v>Trsf</v>
      </c>
    </row>
    <row r="3895" spans="1:18" ht="16.25" customHeight="1" x14ac:dyDescent="0.35">
      <c r="A3895" s="140" t="s">
        <v>3651</v>
      </c>
      <c r="B3895" s="5">
        <v>4</v>
      </c>
      <c r="C3895" s="5">
        <v>2025</v>
      </c>
      <c r="D3895" s="105" t="s">
        <v>3653</v>
      </c>
      <c r="E3895" s="5" t="str">
        <f>VLOOKUP(F3895,'Set up'!$A$2:$C$64,2,FALSE)</f>
        <v>C00000019</v>
      </c>
      <c r="F3895" s="99" t="s">
        <v>400</v>
      </c>
      <c r="G3895" s="99" t="s">
        <v>1411</v>
      </c>
      <c r="H3895" s="137">
        <v>1</v>
      </c>
      <c r="I3895" s="5" t="str">
        <f>VLOOKUP(F3895,'Set up'!$A$2:$C$64,3,FALSE)</f>
        <v>Cash</v>
      </c>
      <c r="J3895" s="5">
        <f>VLOOKUP(F3895,'Set up'!$A$2:$D$64,4,FALSE)</f>
        <v>0</v>
      </c>
      <c r="K3895" s="4">
        <f t="shared" si="1097"/>
        <v>45770</v>
      </c>
      <c r="L3895" s="5">
        <f t="shared" si="1092"/>
        <v>4</v>
      </c>
      <c r="M3895" s="5">
        <f t="shared" si="1093"/>
        <v>2025</v>
      </c>
      <c r="N3895" s="135">
        <v>405</v>
      </c>
      <c r="O3895" s="141"/>
      <c r="P3895" s="12">
        <f t="shared" si="1096"/>
        <v>405</v>
      </c>
      <c r="Q3895" s="7">
        <v>6439062.6500000022</v>
      </c>
      <c r="R3895" s="44" t="str">
        <f>VLOOKUP(F3895,'Set up'!$A$2:$E$64,5,FALSE)</f>
        <v>Trsf</v>
      </c>
    </row>
    <row r="3896" spans="1:18" ht="16.25" customHeight="1" x14ac:dyDescent="0.35">
      <c r="A3896" s="140" t="s">
        <v>3651</v>
      </c>
      <c r="B3896" s="5">
        <v>4</v>
      </c>
      <c r="C3896" s="5">
        <v>2025</v>
      </c>
      <c r="D3896" s="105" t="s">
        <v>3653</v>
      </c>
      <c r="E3896" s="5" t="str">
        <f>VLOOKUP(F3896,'Set up'!$A$2:$C$64,2,FALSE)</f>
        <v>C00000019</v>
      </c>
      <c r="F3896" s="99" t="s">
        <v>400</v>
      </c>
      <c r="G3896" s="99" t="s">
        <v>46</v>
      </c>
      <c r="H3896" s="137">
        <v>1</v>
      </c>
      <c r="I3896" s="5" t="str">
        <f>VLOOKUP(F3896,'Set up'!$A$2:$C$64,3,FALSE)</f>
        <v>Cash</v>
      </c>
      <c r="J3896" s="5">
        <f>VLOOKUP(F3896,'Set up'!$A$2:$D$64,4,FALSE)</f>
        <v>0</v>
      </c>
      <c r="K3896" s="4">
        <f t="shared" si="1097"/>
        <v>45770</v>
      </c>
      <c r="L3896" s="5">
        <f t="shared" si="1092"/>
        <v>4</v>
      </c>
      <c r="M3896" s="5">
        <f t="shared" si="1093"/>
        <v>2025</v>
      </c>
      <c r="N3896" s="135">
        <v>110</v>
      </c>
      <c r="O3896" s="141"/>
      <c r="P3896" s="12">
        <f t="shared" si="1096"/>
        <v>110</v>
      </c>
      <c r="Q3896" s="7">
        <v>6439172.6500000022</v>
      </c>
      <c r="R3896" s="44" t="str">
        <f>VLOOKUP(F3896,'Set up'!$A$2:$E$64,5,FALSE)</f>
        <v>Trsf</v>
      </c>
    </row>
    <row r="3897" spans="1:18" ht="16.25" customHeight="1" x14ac:dyDescent="0.35">
      <c r="A3897" s="140" t="s">
        <v>3651</v>
      </c>
      <c r="B3897" s="5">
        <v>4</v>
      </c>
      <c r="C3897" s="5">
        <v>2025</v>
      </c>
      <c r="D3897" s="105" t="s">
        <v>3653</v>
      </c>
      <c r="E3897" s="5" t="str">
        <f>VLOOKUP(F3897,'Set up'!$A$2:$C$64,2,FALSE)</f>
        <v>C00000019</v>
      </c>
      <c r="F3897" s="99" t="s">
        <v>400</v>
      </c>
      <c r="G3897" s="99" t="s">
        <v>1469</v>
      </c>
      <c r="H3897" s="137">
        <v>1</v>
      </c>
      <c r="I3897" s="5" t="str">
        <f>VLOOKUP(F3897,'Set up'!$A$2:$C$64,3,FALSE)</f>
        <v>Cash</v>
      </c>
      <c r="J3897" s="5">
        <f>VLOOKUP(F3897,'Set up'!$A$2:$D$64,4,FALSE)</f>
        <v>0</v>
      </c>
      <c r="K3897" s="4">
        <f t="shared" si="1097"/>
        <v>45770</v>
      </c>
      <c r="L3897" s="5">
        <f t="shared" si="1092"/>
        <v>4</v>
      </c>
      <c r="M3897" s="5">
        <f t="shared" si="1093"/>
        <v>2025</v>
      </c>
      <c r="N3897" s="135">
        <v>390</v>
      </c>
      <c r="O3897" s="141"/>
      <c r="P3897" s="12">
        <f t="shared" si="1096"/>
        <v>390</v>
      </c>
      <c r="Q3897" s="7">
        <v>6439562.6500000022</v>
      </c>
      <c r="R3897" s="44" t="str">
        <f>VLOOKUP(F3897,'Set up'!$A$2:$E$64,5,FALSE)</f>
        <v>Trsf</v>
      </c>
    </row>
    <row r="3898" spans="1:18" ht="16.25" customHeight="1" x14ac:dyDescent="0.35">
      <c r="A3898" s="140" t="s">
        <v>3651</v>
      </c>
      <c r="B3898" s="5">
        <v>4</v>
      </c>
      <c r="C3898" s="5">
        <v>2025</v>
      </c>
      <c r="D3898" s="105" t="s">
        <v>3653</v>
      </c>
      <c r="E3898" s="5" t="str">
        <f>VLOOKUP(F3898,'Set up'!$A$2:$C$64,2,FALSE)</f>
        <v>C00000019</v>
      </c>
      <c r="F3898" s="99" t="s">
        <v>400</v>
      </c>
      <c r="G3898" s="99" t="s">
        <v>2635</v>
      </c>
      <c r="H3898" s="137">
        <v>3</v>
      </c>
      <c r="I3898" s="5" t="str">
        <f>VLOOKUP(F3898,'Set up'!$A$2:$C$64,3,FALSE)</f>
        <v>Cash</v>
      </c>
      <c r="J3898" s="5">
        <f>VLOOKUP(F3898,'Set up'!$A$2:$D$64,4,FALSE)</f>
        <v>0</v>
      </c>
      <c r="K3898" s="4">
        <f t="shared" si="1097"/>
        <v>45770</v>
      </c>
      <c r="L3898" s="5">
        <f t="shared" si="1092"/>
        <v>4</v>
      </c>
      <c r="M3898" s="5">
        <f t="shared" si="1093"/>
        <v>2025</v>
      </c>
      <c r="N3898" s="135">
        <v>187.5</v>
      </c>
      <c r="O3898" s="141"/>
      <c r="P3898" s="12">
        <f t="shared" si="1096"/>
        <v>187.5</v>
      </c>
      <c r="Q3898" s="7">
        <v>6439750.1500000022</v>
      </c>
      <c r="R3898" s="44" t="str">
        <f>VLOOKUP(F3898,'Set up'!$A$2:$E$64,5,FALSE)</f>
        <v>Trsf</v>
      </c>
    </row>
    <row r="3899" spans="1:18" ht="16.25" customHeight="1" x14ac:dyDescent="0.35">
      <c r="A3899" s="140" t="s">
        <v>3654</v>
      </c>
      <c r="B3899" s="5">
        <v>4</v>
      </c>
      <c r="C3899" s="5">
        <v>2025</v>
      </c>
      <c r="D3899" s="105" t="s">
        <v>3655</v>
      </c>
      <c r="E3899" s="5" t="str">
        <f>VLOOKUP(F3899,'Set up'!$A$2:$C$64,2,FALSE)</f>
        <v>C00000061</v>
      </c>
      <c r="F3899" s="99" t="s">
        <v>3532</v>
      </c>
      <c r="G3899" s="99" t="s">
        <v>46</v>
      </c>
      <c r="H3899" s="137">
        <v>2</v>
      </c>
      <c r="I3899" s="5" t="str">
        <f>VLOOKUP(F3899,'Set up'!$A$2:$C$64,3,FALSE)</f>
        <v>Cash</v>
      </c>
      <c r="J3899" s="5">
        <f>VLOOKUP(F3899,'Set up'!$A$2:$D$64,4,FALSE)</f>
        <v>0</v>
      </c>
      <c r="K3899" s="4">
        <f t="shared" si="1097"/>
        <v>45771</v>
      </c>
      <c r="L3899" s="5">
        <f t="shared" si="1092"/>
        <v>4</v>
      </c>
      <c r="M3899" s="5">
        <f t="shared" si="1093"/>
        <v>2025</v>
      </c>
      <c r="N3899" s="135">
        <v>230</v>
      </c>
      <c r="O3899" s="141"/>
      <c r="P3899" s="12">
        <f t="shared" si="1096"/>
        <v>230</v>
      </c>
      <c r="Q3899" s="7">
        <v>6439980.1500000022</v>
      </c>
      <c r="R3899" s="44" t="str">
        <f>VLOOKUP(F3899,'Set up'!$A$2:$E$64,5,FALSE)</f>
        <v>Cash</v>
      </c>
    </row>
    <row r="3900" spans="1:18" ht="16.25" customHeight="1" x14ac:dyDescent="0.35">
      <c r="A3900" s="140" t="s">
        <v>3654</v>
      </c>
      <c r="B3900" s="5">
        <v>4</v>
      </c>
      <c r="C3900" s="5">
        <v>2025</v>
      </c>
      <c r="D3900" s="105" t="s">
        <v>3655</v>
      </c>
      <c r="E3900" s="5" t="str">
        <f>VLOOKUP(F3900,'Set up'!$A$2:$C$64,2,FALSE)</f>
        <v>C00000061</v>
      </c>
      <c r="F3900" s="99" t="s">
        <v>3532</v>
      </c>
      <c r="G3900" s="99" t="s">
        <v>2635</v>
      </c>
      <c r="H3900" s="137">
        <v>2</v>
      </c>
      <c r="I3900" s="5" t="str">
        <f>VLOOKUP(F3900,'Set up'!$A$2:$C$64,3,FALSE)</f>
        <v>Cash</v>
      </c>
      <c r="J3900" s="5">
        <f>VLOOKUP(F3900,'Set up'!$A$2:$D$64,4,FALSE)</f>
        <v>0</v>
      </c>
      <c r="K3900" s="4">
        <f t="shared" si="1097"/>
        <v>45771</v>
      </c>
      <c r="L3900" s="5">
        <f t="shared" si="1092"/>
        <v>4</v>
      </c>
      <c r="M3900" s="5">
        <f t="shared" si="1093"/>
        <v>2025</v>
      </c>
      <c r="N3900" s="135">
        <v>115</v>
      </c>
      <c r="O3900" s="141"/>
      <c r="P3900" s="12">
        <f t="shared" si="1096"/>
        <v>115</v>
      </c>
      <c r="Q3900" s="7">
        <v>6440095.1500000022</v>
      </c>
      <c r="R3900" s="44" t="str">
        <f>VLOOKUP(F3900,'Set up'!$A$2:$E$64,5,FALSE)</f>
        <v>Cash</v>
      </c>
    </row>
    <row r="3901" spans="1:18" ht="16.25" customHeight="1" x14ac:dyDescent="0.35">
      <c r="A3901" s="140" t="s">
        <v>3656</v>
      </c>
      <c r="B3901" s="5">
        <v>4</v>
      </c>
      <c r="C3901" s="5">
        <v>2025</v>
      </c>
      <c r="D3901" s="105" t="s">
        <v>3657</v>
      </c>
      <c r="E3901" s="5" t="str">
        <f>VLOOKUP(F3901,'Set up'!$A$2:$C$64,2,FALSE)</f>
        <v>C00000042</v>
      </c>
      <c r="F3901" s="99" t="s">
        <v>2012</v>
      </c>
      <c r="G3901" s="99" t="s">
        <v>2646</v>
      </c>
      <c r="H3901" s="137">
        <v>5</v>
      </c>
      <c r="I3901" s="5" t="str">
        <f>VLOOKUP(F3901,'Set up'!$A$2:$C$64,3,FALSE)</f>
        <v>Cash</v>
      </c>
      <c r="J3901" s="5">
        <f>VLOOKUP(F3901,'Set up'!$A$2:$D$64,4,FALSE)</f>
        <v>0</v>
      </c>
      <c r="K3901" s="4">
        <f t="shared" si="1097"/>
        <v>45772</v>
      </c>
      <c r="L3901" s="5">
        <f t="shared" si="1092"/>
        <v>4</v>
      </c>
      <c r="M3901" s="5">
        <f t="shared" si="1093"/>
        <v>2025</v>
      </c>
      <c r="N3901" s="135">
        <v>312.5</v>
      </c>
      <c r="O3901" s="141"/>
      <c r="P3901" s="12">
        <f t="shared" si="1096"/>
        <v>312.5</v>
      </c>
      <c r="Q3901" s="7">
        <v>6440407.6500000022</v>
      </c>
      <c r="R3901" s="44" t="str">
        <f>VLOOKUP(F3901,'Set up'!$A$2:$E$64,5,FALSE)</f>
        <v>Trsf</v>
      </c>
    </row>
    <row r="3902" spans="1:18" ht="16.25" customHeight="1" x14ac:dyDescent="0.35">
      <c r="A3902" s="140" t="s">
        <v>3656</v>
      </c>
      <c r="B3902" s="5">
        <v>4</v>
      </c>
      <c r="C3902" s="5">
        <v>2025</v>
      </c>
      <c r="D3902" s="105" t="s">
        <v>3658</v>
      </c>
      <c r="E3902" s="5" t="str">
        <f>VLOOKUP(F3902,'Set up'!$A$2:$C$64,2,FALSE)</f>
        <v>C00000042</v>
      </c>
      <c r="F3902" s="99" t="s">
        <v>2012</v>
      </c>
      <c r="G3902" s="99" t="s">
        <v>3217</v>
      </c>
      <c r="H3902" s="137">
        <v>9</v>
      </c>
      <c r="I3902" s="5" t="str">
        <f>VLOOKUP(F3902,'Set up'!$A$2:$C$64,3,FALSE)</f>
        <v>Cash</v>
      </c>
      <c r="J3902" s="5">
        <f>VLOOKUP(F3902,'Set up'!$A$2:$D$64,4,FALSE)</f>
        <v>0</v>
      </c>
      <c r="K3902" s="4">
        <f t="shared" si="1097"/>
        <v>45772</v>
      </c>
      <c r="L3902" s="5">
        <f t="shared" si="1092"/>
        <v>4</v>
      </c>
      <c r="M3902" s="5">
        <f t="shared" si="1093"/>
        <v>2025</v>
      </c>
      <c r="N3902" s="135">
        <v>14580</v>
      </c>
      <c r="O3902" s="141"/>
      <c r="P3902" s="12">
        <f t="shared" si="1096"/>
        <v>14580</v>
      </c>
      <c r="Q3902" s="7">
        <v>6454987.6500000022</v>
      </c>
      <c r="R3902" s="44" t="str">
        <f>VLOOKUP(F3902,'Set up'!$A$2:$E$64,5,FALSE)</f>
        <v>Trsf</v>
      </c>
    </row>
    <row r="3903" spans="1:18" ht="16.25" customHeight="1" x14ac:dyDescent="0.35">
      <c r="A3903" s="140" t="s">
        <v>3656</v>
      </c>
      <c r="B3903" s="5">
        <v>4</v>
      </c>
      <c r="C3903" s="5">
        <v>2025</v>
      </c>
      <c r="D3903" s="105" t="s">
        <v>3658</v>
      </c>
      <c r="E3903" s="5" t="str">
        <f>VLOOKUP(F3903,'Set up'!$A$2:$C$64,2,FALSE)</f>
        <v>C00000042</v>
      </c>
      <c r="F3903" s="99" t="s">
        <v>2012</v>
      </c>
      <c r="G3903" s="99" t="s">
        <v>2129</v>
      </c>
      <c r="H3903" s="137">
        <v>27</v>
      </c>
      <c r="I3903" s="5" t="str">
        <f>VLOOKUP(F3903,'Set up'!$A$2:$C$64,3,FALSE)</f>
        <v>Cash</v>
      </c>
      <c r="J3903" s="5">
        <f>VLOOKUP(F3903,'Set up'!$A$2:$D$64,4,FALSE)</f>
        <v>0</v>
      </c>
      <c r="K3903" s="4">
        <f t="shared" si="1097"/>
        <v>45772</v>
      </c>
      <c r="L3903" s="5">
        <f t="shared" si="1092"/>
        <v>4</v>
      </c>
      <c r="M3903" s="5">
        <f t="shared" si="1093"/>
        <v>2025</v>
      </c>
      <c r="N3903" s="135">
        <v>5894.1</v>
      </c>
      <c r="O3903" s="141"/>
      <c r="P3903" s="12">
        <f t="shared" si="1096"/>
        <v>5894.1</v>
      </c>
      <c r="Q3903" s="7">
        <v>6460881.7500000019</v>
      </c>
      <c r="R3903" s="44" t="str">
        <f>VLOOKUP(F3903,'Set up'!$A$2:$E$64,5,FALSE)</f>
        <v>Trsf</v>
      </c>
    </row>
    <row r="3904" spans="1:18" ht="16.25" customHeight="1" x14ac:dyDescent="0.35">
      <c r="A3904" s="140" t="s">
        <v>3656</v>
      </c>
      <c r="B3904" s="5">
        <v>4</v>
      </c>
      <c r="C3904" s="5">
        <v>2025</v>
      </c>
      <c r="D3904" s="105" t="s">
        <v>3658</v>
      </c>
      <c r="E3904" s="5" t="str">
        <f>VLOOKUP(F3904,'Set up'!$A$2:$C$64,2,FALSE)</f>
        <v>C00000042</v>
      </c>
      <c r="F3904" s="99" t="s">
        <v>2012</v>
      </c>
      <c r="G3904" s="99" t="s">
        <v>1922</v>
      </c>
      <c r="H3904" s="137">
        <v>14</v>
      </c>
      <c r="I3904" s="5" t="str">
        <f>VLOOKUP(F3904,'Set up'!$A$2:$C$64,3,FALSE)</f>
        <v>Cash</v>
      </c>
      <c r="J3904" s="5">
        <f>VLOOKUP(F3904,'Set up'!$A$2:$D$64,4,FALSE)</f>
        <v>0</v>
      </c>
      <c r="K3904" s="4">
        <f t="shared" si="1097"/>
        <v>45772</v>
      </c>
      <c r="L3904" s="5">
        <f t="shared" si="1092"/>
        <v>4</v>
      </c>
      <c r="M3904" s="5">
        <f t="shared" si="1093"/>
        <v>2025</v>
      </c>
      <c r="N3904" s="135">
        <v>3465</v>
      </c>
      <c r="O3904" s="141"/>
      <c r="P3904" s="12">
        <f t="shared" si="1096"/>
        <v>3465</v>
      </c>
      <c r="Q3904" s="7">
        <v>6464346.7500000019</v>
      </c>
      <c r="R3904" s="44" t="str">
        <f>VLOOKUP(F3904,'Set up'!$A$2:$E$64,5,FALSE)</f>
        <v>Trsf</v>
      </c>
    </row>
    <row r="3905" spans="1:19" ht="16.25" customHeight="1" x14ac:dyDescent="0.35">
      <c r="A3905" s="140" t="s">
        <v>3656</v>
      </c>
      <c r="B3905" s="5">
        <v>4</v>
      </c>
      <c r="C3905" s="5">
        <v>2025</v>
      </c>
      <c r="D3905" s="105" t="s">
        <v>3658</v>
      </c>
      <c r="E3905" s="5" t="str">
        <f>VLOOKUP(F3905,'Set up'!$A$2:$C$64,2,FALSE)</f>
        <v>C00000042</v>
      </c>
      <c r="F3905" s="99" t="s">
        <v>2012</v>
      </c>
      <c r="G3905" s="99" t="s">
        <v>46</v>
      </c>
      <c r="H3905" s="137">
        <v>4</v>
      </c>
      <c r="I3905" s="5" t="str">
        <f>VLOOKUP(F3905,'Set up'!$A$2:$C$64,3,FALSE)</f>
        <v>Cash</v>
      </c>
      <c r="J3905" s="5">
        <f>VLOOKUP(F3905,'Set up'!$A$2:$D$64,4,FALSE)</f>
        <v>0</v>
      </c>
      <c r="K3905" s="4">
        <f t="shared" si="1097"/>
        <v>45772</v>
      </c>
      <c r="L3905" s="5">
        <f t="shared" si="1092"/>
        <v>4</v>
      </c>
      <c r="M3905" s="5">
        <f t="shared" si="1093"/>
        <v>2025</v>
      </c>
      <c r="N3905" s="135">
        <v>460</v>
      </c>
      <c r="O3905" s="141"/>
      <c r="P3905" s="12">
        <f t="shared" si="1096"/>
        <v>460</v>
      </c>
      <c r="Q3905" s="7">
        <v>6464806.7500000019</v>
      </c>
      <c r="R3905" s="44" t="str">
        <f>VLOOKUP(F3905,'Set up'!$A$2:$E$64,5,FALSE)</f>
        <v>Trsf</v>
      </c>
    </row>
    <row r="3906" spans="1:19" ht="16.25" customHeight="1" x14ac:dyDescent="0.35">
      <c r="A3906" s="140" t="s">
        <v>3656</v>
      </c>
      <c r="B3906" s="5">
        <v>4</v>
      </c>
      <c r="C3906" s="5">
        <v>2025</v>
      </c>
      <c r="D3906" s="105" t="s">
        <v>3658</v>
      </c>
      <c r="E3906" s="5" t="str">
        <f>VLOOKUP(F3906,'Set up'!$A$2:$C$64,2,FALSE)</f>
        <v>C00000042</v>
      </c>
      <c r="F3906" s="99" t="s">
        <v>2012</v>
      </c>
      <c r="G3906" s="99" t="s">
        <v>2744</v>
      </c>
      <c r="H3906" s="137">
        <v>1</v>
      </c>
      <c r="I3906" s="5" t="str">
        <f>VLOOKUP(F3906,'Set up'!$A$2:$C$64,3,FALSE)</f>
        <v>Cash</v>
      </c>
      <c r="J3906" s="5">
        <f>VLOOKUP(F3906,'Set up'!$A$2:$D$64,4,FALSE)</f>
        <v>0</v>
      </c>
      <c r="K3906" s="4">
        <f t="shared" si="1097"/>
        <v>45772</v>
      </c>
      <c r="L3906" s="5">
        <f t="shared" si="1092"/>
        <v>4</v>
      </c>
      <c r="M3906" s="5">
        <f t="shared" si="1093"/>
        <v>2025</v>
      </c>
      <c r="N3906" s="135">
        <v>975</v>
      </c>
      <c r="O3906" s="141"/>
      <c r="P3906" s="12">
        <f t="shared" si="1096"/>
        <v>975</v>
      </c>
      <c r="Q3906" s="7">
        <v>6465781.7500000019</v>
      </c>
      <c r="R3906" s="44" t="str">
        <f>VLOOKUP(F3906,'Set up'!$A$2:$E$64,5,FALSE)</f>
        <v>Trsf</v>
      </c>
    </row>
    <row r="3907" spans="1:19" ht="16.25" customHeight="1" x14ac:dyDescent="0.35">
      <c r="A3907" s="140" t="s">
        <v>3659</v>
      </c>
      <c r="B3907" s="5">
        <v>4</v>
      </c>
      <c r="C3907" s="5">
        <v>2025</v>
      </c>
      <c r="D3907" s="105" t="s">
        <v>3660</v>
      </c>
      <c r="E3907" s="5" t="str">
        <f>VLOOKUP(F3907,'Set up'!$A$2:$C$64,2,FALSE)</f>
        <v>C00000044</v>
      </c>
      <c r="F3907" s="99" t="s">
        <v>2929</v>
      </c>
      <c r="G3907" s="99" t="s">
        <v>3623</v>
      </c>
      <c r="H3907" s="137">
        <v>2</v>
      </c>
      <c r="I3907" s="5" t="str">
        <f>VLOOKUP(F3907,'Set up'!$A$2:$C$64,3,FALSE)</f>
        <v>Cash</v>
      </c>
      <c r="J3907" s="5">
        <f>VLOOKUP(F3907,'Set up'!$A$2:$D$64,4,FALSE)</f>
        <v>0</v>
      </c>
      <c r="K3907" s="4">
        <f t="shared" si="1097"/>
        <v>45776</v>
      </c>
      <c r="L3907" s="5">
        <f t="shared" ref="L3907:L3909" si="1098">MONTH(K3907)</f>
        <v>4</v>
      </c>
      <c r="M3907" s="5">
        <f t="shared" ref="M3907:M3909" si="1099">YEAR(K3907)</f>
        <v>2025</v>
      </c>
      <c r="N3907" s="135">
        <v>500</v>
      </c>
      <c r="O3907" s="141"/>
      <c r="P3907" s="12">
        <f t="shared" si="1096"/>
        <v>500</v>
      </c>
      <c r="Q3907" s="7">
        <v>6466281.7500000019</v>
      </c>
      <c r="R3907" s="44" t="str">
        <f>VLOOKUP(F3907,'Set up'!$A$2:$E$64,5,FALSE)</f>
        <v>Cash</v>
      </c>
    </row>
    <row r="3908" spans="1:19" ht="16.25" customHeight="1" x14ac:dyDescent="0.35">
      <c r="A3908" s="140" t="s">
        <v>3659</v>
      </c>
      <c r="B3908" s="5">
        <v>4</v>
      </c>
      <c r="C3908" s="5">
        <v>2025</v>
      </c>
      <c r="D3908" s="105" t="s">
        <v>3660</v>
      </c>
      <c r="E3908" s="5" t="str">
        <f>VLOOKUP(F3908,'Set up'!$A$2:$C$64,2,FALSE)</f>
        <v>C00000044</v>
      </c>
      <c r="F3908" s="99" t="s">
        <v>2929</v>
      </c>
      <c r="G3908" s="99" t="s">
        <v>2570</v>
      </c>
      <c r="H3908" s="137">
        <v>1</v>
      </c>
      <c r="I3908" s="5" t="str">
        <f>VLOOKUP(F3908,'Set up'!$A$2:$C$64,3,FALSE)</f>
        <v>Cash</v>
      </c>
      <c r="J3908" s="5">
        <f>VLOOKUP(F3908,'Set up'!$A$2:$D$64,4,FALSE)</f>
        <v>0</v>
      </c>
      <c r="K3908" s="4">
        <f t="shared" si="1097"/>
        <v>45776</v>
      </c>
      <c r="L3908" s="5">
        <f t="shared" si="1098"/>
        <v>4</v>
      </c>
      <c r="M3908" s="5">
        <f t="shared" si="1099"/>
        <v>2025</v>
      </c>
      <c r="N3908" s="135">
        <v>216</v>
      </c>
      <c r="O3908" s="141"/>
      <c r="P3908" s="12">
        <f t="shared" si="1096"/>
        <v>216</v>
      </c>
      <c r="Q3908" s="7">
        <v>6466497.7500000019</v>
      </c>
      <c r="R3908" s="44" t="str">
        <f>VLOOKUP(F3908,'Set up'!$A$2:$E$64,5,FALSE)</f>
        <v>Cash</v>
      </c>
    </row>
    <row r="3909" spans="1:19" ht="16.25" customHeight="1" x14ac:dyDescent="0.35">
      <c r="A3909" s="140" t="s">
        <v>3659</v>
      </c>
      <c r="B3909" s="5">
        <v>4</v>
      </c>
      <c r="C3909" s="5">
        <v>2025</v>
      </c>
      <c r="D3909" s="105" t="s">
        <v>3661</v>
      </c>
      <c r="E3909" s="5" t="str">
        <f>VLOOKUP(F3909,'Set up'!$A$2:$C$64,2,FALSE)</f>
        <v>C00000039</v>
      </c>
      <c r="F3909" s="99" t="s">
        <v>1620</v>
      </c>
      <c r="G3909" s="99" t="s">
        <v>3623</v>
      </c>
      <c r="H3909" s="137">
        <v>1</v>
      </c>
      <c r="I3909" s="5" t="str">
        <f>VLOOKUP(F3909,'Set up'!$A$2:$C$64,3,FALSE)</f>
        <v>Cash</v>
      </c>
      <c r="J3909" s="5">
        <f>VLOOKUP(F3909,'Set up'!$A$2:$D$64,4,FALSE)</f>
        <v>0</v>
      </c>
      <c r="K3909" s="4">
        <f t="shared" si="1097"/>
        <v>45776</v>
      </c>
      <c r="L3909" s="5">
        <f t="shared" si="1098"/>
        <v>4</v>
      </c>
      <c r="M3909" s="5">
        <f t="shared" si="1099"/>
        <v>2025</v>
      </c>
      <c r="N3909" s="135">
        <v>250</v>
      </c>
      <c r="O3909" s="6">
        <f t="shared" ref="O3909" si="1100">-N3909</f>
        <v>-250</v>
      </c>
      <c r="P3909" s="12">
        <f t="shared" si="1096"/>
        <v>0</v>
      </c>
      <c r="Q3909" s="7">
        <v>6466747.7500000019</v>
      </c>
      <c r="R3909" s="44" t="str">
        <f>VLOOKUP(F3909,'Set up'!$A$2:$E$64,5,FALSE)</f>
        <v>Trsf</v>
      </c>
      <c r="S3909" s="1" t="s">
        <v>3695</v>
      </c>
    </row>
    <row r="3910" spans="1:19" ht="16.25" customHeight="1" x14ac:dyDescent="0.35">
      <c r="A3910" s="4"/>
      <c r="F3910" s="132"/>
      <c r="G3910" s="133"/>
      <c r="K3910" s="4"/>
      <c r="N3910" s="12"/>
      <c r="O3910" s="12"/>
      <c r="P3910" s="12"/>
      <c r="Q3910" s="7"/>
      <c r="R3910" s="44"/>
    </row>
    <row r="3911" spans="1:19" ht="15" customHeight="1" x14ac:dyDescent="0.35">
      <c r="A3911" s="4"/>
      <c r="G3911" s="99"/>
      <c r="K3911" s="4"/>
      <c r="Q3911" s="7"/>
      <c r="R3911" s="44"/>
    </row>
    <row r="3912" spans="1:19" x14ac:dyDescent="0.35">
      <c r="K3912" s="4"/>
      <c r="Q3912" s="51"/>
    </row>
    <row r="3913" spans="1:19" x14ac:dyDescent="0.35">
      <c r="K3913" s="11" t="s">
        <v>194</v>
      </c>
      <c r="N3913" s="30">
        <f>SUM(N2:N3912)</f>
        <v>6466747.7500000019</v>
      </c>
      <c r="O3913" s="32">
        <f>SUM(O2:O3912)</f>
        <v>-5681795.0500000035</v>
      </c>
      <c r="P3913" s="34">
        <f>SUM(P2:P3912)</f>
        <v>784952.70000000019</v>
      </c>
      <c r="Q3913" s="52">
        <f>SUM(N3913+O3913)</f>
        <v>784952.69999999832</v>
      </c>
    </row>
    <row r="3914" spans="1:19" x14ac:dyDescent="0.35">
      <c r="N3914" s="31" t="s">
        <v>197</v>
      </c>
      <c r="O3914" s="33" t="s">
        <v>195</v>
      </c>
      <c r="P3914" s="35" t="s">
        <v>196</v>
      </c>
      <c r="Q3914" s="53"/>
    </row>
    <row r="3915" spans="1:19" x14ac:dyDescent="0.35">
      <c r="N3915" s="28"/>
      <c r="O3915" s="28"/>
      <c r="P3915" s="28"/>
      <c r="Q3915" s="28"/>
    </row>
    <row r="3916" spans="1:19" x14ac:dyDescent="0.35">
      <c r="Q3916" s="51"/>
    </row>
    <row r="3917" spans="1:19" x14ac:dyDescent="0.35">
      <c r="O3917" s="32">
        <f>SUM(O3913)</f>
        <v>-5681795.0500000035</v>
      </c>
      <c r="P3917" s="27" t="s">
        <v>193</v>
      </c>
      <c r="Q3917" s="54" t="s">
        <v>195</v>
      </c>
    </row>
    <row r="3918" spans="1:19" x14ac:dyDescent="0.35">
      <c r="O3918" s="6">
        <v>0.5</v>
      </c>
      <c r="P3918" s="27" t="s">
        <v>193</v>
      </c>
      <c r="Q3918" s="50" t="s">
        <v>284</v>
      </c>
    </row>
    <row r="3919" spans="1:19" x14ac:dyDescent="0.35">
      <c r="P3919" s="27"/>
      <c r="Q3919" s="50"/>
    </row>
    <row r="3920" spans="1:19" ht="16" thickBot="1" x14ac:dyDescent="0.4">
      <c r="O3920" s="29">
        <f>SUM(O3917:O3919)</f>
        <v>-5681794.5500000035</v>
      </c>
      <c r="P3920" s="27" t="s">
        <v>193</v>
      </c>
      <c r="Q3920" s="49" t="s">
        <v>3609</v>
      </c>
    </row>
    <row r="3921" spans="17:17" ht="16" thickTop="1" x14ac:dyDescent="0.35">
      <c r="Q3921" s="51"/>
    </row>
    <row r="3922" spans="17:17" x14ac:dyDescent="0.35">
      <c r="Q3922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64"/>
  <sheetViews>
    <sheetView topLeftCell="A49" workbookViewId="0">
      <selection activeCell="A66" sqref="A66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1453</v>
      </c>
      <c r="B14" s="125" t="s">
        <v>3506</v>
      </c>
      <c r="C14" s="125" t="s">
        <v>5</v>
      </c>
      <c r="D14" s="125">
        <v>0</v>
      </c>
      <c r="E14" s="125" t="s">
        <v>85</v>
      </c>
    </row>
    <row r="15" spans="1:5" ht="15.5" x14ac:dyDescent="0.35">
      <c r="A15" s="1" t="s">
        <v>3549</v>
      </c>
      <c r="B15" s="125" t="s">
        <v>227</v>
      </c>
      <c r="C15" s="125" t="s">
        <v>5</v>
      </c>
      <c r="D15" s="125">
        <v>0</v>
      </c>
      <c r="E15" s="125" t="s">
        <v>85</v>
      </c>
    </row>
    <row r="16" spans="1:5" x14ac:dyDescent="0.35">
      <c r="A16" t="s">
        <v>262</v>
      </c>
      <c r="B16" s="125" t="s">
        <v>257</v>
      </c>
      <c r="C16" s="125" t="s">
        <v>5</v>
      </c>
      <c r="D16" s="125">
        <v>0</v>
      </c>
      <c r="E16" s="125" t="s">
        <v>5</v>
      </c>
    </row>
    <row r="17" spans="1:5" x14ac:dyDescent="0.35">
      <c r="A17" t="s">
        <v>280</v>
      </c>
      <c r="B17" s="125" t="s">
        <v>279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289</v>
      </c>
      <c r="B18" s="125" t="s">
        <v>288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1697</v>
      </c>
      <c r="B19" s="125" t="s">
        <v>364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375</v>
      </c>
      <c r="B20" s="125" t="s">
        <v>374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400</v>
      </c>
      <c r="B21" s="125" t="s">
        <v>399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409</v>
      </c>
      <c r="B22" s="125" t="s">
        <v>408</v>
      </c>
      <c r="C22" s="125" t="s">
        <v>5</v>
      </c>
      <c r="D22" s="125">
        <v>0</v>
      </c>
      <c r="E22" s="125" t="s">
        <v>84</v>
      </c>
    </row>
    <row r="23" spans="1:5" x14ac:dyDescent="0.35">
      <c r="A23" t="s">
        <v>491</v>
      </c>
      <c r="B23" s="125" t="s">
        <v>474</v>
      </c>
      <c r="C23" s="125" t="s">
        <v>5</v>
      </c>
      <c r="D23" s="125">
        <v>0</v>
      </c>
      <c r="E23" s="126" t="s">
        <v>86</v>
      </c>
    </row>
    <row r="24" spans="1:5" x14ac:dyDescent="0.35">
      <c r="A24" t="s">
        <v>637</v>
      </c>
      <c r="B24" s="125" t="s">
        <v>636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665</v>
      </c>
      <c r="B25" s="125" t="s">
        <v>664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773</v>
      </c>
      <c r="B26" s="125" t="s">
        <v>704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709</v>
      </c>
      <c r="B27" s="125" t="s">
        <v>710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784</v>
      </c>
      <c r="B28" s="125" t="s">
        <v>785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859</v>
      </c>
      <c r="B29" s="125" t="s">
        <v>860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1699</v>
      </c>
      <c r="B30" s="125" t="s">
        <v>1698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958</v>
      </c>
      <c r="B31" s="125" t="s">
        <v>929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1057</v>
      </c>
      <c r="B32" s="125" t="s">
        <v>1700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1051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1057</v>
      </c>
      <c r="B34" s="125" t="s">
        <v>1052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1098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1100</v>
      </c>
      <c r="B36" s="125" t="s">
        <v>1099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1196</v>
      </c>
      <c r="B37" s="125" t="s">
        <v>1202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1257</v>
      </c>
      <c r="B38" s="125" t="s">
        <v>1261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1304</v>
      </c>
      <c r="B39" s="125" t="s">
        <v>1305</v>
      </c>
      <c r="C39" s="125" t="s">
        <v>5</v>
      </c>
      <c r="D39" s="125">
        <v>0</v>
      </c>
      <c r="E39" s="125" t="s">
        <v>84</v>
      </c>
    </row>
    <row r="40" spans="1:5" x14ac:dyDescent="0.35">
      <c r="A40" t="s">
        <v>1309</v>
      </c>
      <c r="B40" s="125" t="s">
        <v>1310</v>
      </c>
      <c r="C40" s="125">
        <v>30</v>
      </c>
      <c r="D40" s="125">
        <v>30</v>
      </c>
      <c r="E40" s="126" t="s">
        <v>85</v>
      </c>
    </row>
    <row r="41" spans="1:5" x14ac:dyDescent="0.35">
      <c r="A41" t="s">
        <v>1420</v>
      </c>
      <c r="B41" s="125" t="s">
        <v>1421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1620</v>
      </c>
      <c r="B42" s="125" t="s">
        <v>1619</v>
      </c>
      <c r="C42" s="125" t="s">
        <v>5</v>
      </c>
      <c r="D42" s="125">
        <v>0</v>
      </c>
      <c r="E42" s="125" t="s">
        <v>84</v>
      </c>
    </row>
    <row r="43" spans="1:5" x14ac:dyDescent="0.35">
      <c r="A43" t="s">
        <v>1702</v>
      </c>
      <c r="B43" s="125" t="s">
        <v>1701</v>
      </c>
      <c r="C43" s="125" t="s">
        <v>5</v>
      </c>
      <c r="D43" s="125">
        <v>0</v>
      </c>
      <c r="E43" s="125" t="s">
        <v>5</v>
      </c>
    </row>
    <row r="44" spans="1:5" x14ac:dyDescent="0.35">
      <c r="A44" t="s">
        <v>1704</v>
      </c>
      <c r="B44" s="125" t="s">
        <v>1703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2012</v>
      </c>
      <c r="B45" s="125" t="s">
        <v>2015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2134</v>
      </c>
      <c r="B46" s="125" t="s">
        <v>2146</v>
      </c>
      <c r="C46" s="125" t="s">
        <v>5</v>
      </c>
      <c r="D46" s="125">
        <v>0</v>
      </c>
      <c r="E46" s="125" t="s">
        <v>84</v>
      </c>
    </row>
    <row r="47" spans="1:5" x14ac:dyDescent="0.35">
      <c r="A47" t="s">
        <v>2929</v>
      </c>
      <c r="B47" s="125" t="s">
        <v>2147</v>
      </c>
      <c r="C47" s="125" t="s">
        <v>5</v>
      </c>
      <c r="D47" s="125">
        <v>0</v>
      </c>
      <c r="E47" s="125" t="s">
        <v>5</v>
      </c>
    </row>
    <row r="48" spans="1:5" x14ac:dyDescent="0.35">
      <c r="A48" t="s">
        <v>2271</v>
      </c>
      <c r="B48" s="125" t="s">
        <v>2302</v>
      </c>
      <c r="C48" s="125" t="s">
        <v>5</v>
      </c>
      <c r="D48" s="125">
        <v>0</v>
      </c>
      <c r="E48" s="125" t="s">
        <v>84</v>
      </c>
    </row>
    <row r="49" spans="1:5" x14ac:dyDescent="0.35">
      <c r="A49" t="s">
        <v>2284</v>
      </c>
      <c r="B49" s="125" t="s">
        <v>2303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2362</v>
      </c>
      <c r="B50" s="125" t="s">
        <v>2361</v>
      </c>
      <c r="C50" s="125" t="s">
        <v>5</v>
      </c>
      <c r="D50" s="125">
        <v>0</v>
      </c>
      <c r="E50" s="125" t="s">
        <v>5</v>
      </c>
    </row>
    <row r="51" spans="1:5" x14ac:dyDescent="0.35">
      <c r="A51" t="s">
        <v>2440</v>
      </c>
      <c r="B51" s="125" t="s">
        <v>2547</v>
      </c>
      <c r="C51" s="125" t="s">
        <v>5</v>
      </c>
      <c r="D51" s="125">
        <v>0</v>
      </c>
      <c r="E51" s="125" t="s">
        <v>5</v>
      </c>
    </row>
    <row r="52" spans="1:5" x14ac:dyDescent="0.35">
      <c r="A52" s="127" t="s">
        <v>2728</v>
      </c>
      <c r="B52" s="125" t="s">
        <v>2729</v>
      </c>
      <c r="C52" s="125" t="s">
        <v>5</v>
      </c>
      <c r="D52" s="125">
        <v>0</v>
      </c>
      <c r="E52" s="125" t="s">
        <v>5</v>
      </c>
    </row>
    <row r="53" spans="1:5" x14ac:dyDescent="0.35">
      <c r="A53" t="s">
        <v>2656</v>
      </c>
      <c r="B53" s="125" t="s">
        <v>2655</v>
      </c>
      <c r="C53" s="125" t="s">
        <v>5</v>
      </c>
      <c r="D53" s="125">
        <v>0</v>
      </c>
      <c r="E53" s="125" t="s">
        <v>5</v>
      </c>
    </row>
    <row r="54" spans="1:5" ht="15.5" x14ac:dyDescent="0.35">
      <c r="A54" s="1" t="s">
        <v>3061</v>
      </c>
      <c r="B54" s="125" t="s">
        <v>2663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2734</v>
      </c>
      <c r="B55" s="125" t="s">
        <v>2747</v>
      </c>
      <c r="C55" s="125" t="s">
        <v>5</v>
      </c>
      <c r="D55" s="125">
        <v>0</v>
      </c>
      <c r="E55" s="125" t="s">
        <v>5</v>
      </c>
    </row>
    <row r="56" spans="1:5" x14ac:dyDescent="0.35">
      <c r="A56" t="s">
        <v>2740</v>
      </c>
      <c r="B56" s="125" t="s">
        <v>2775</v>
      </c>
      <c r="C56" s="125" t="s">
        <v>5</v>
      </c>
      <c r="D56" s="125">
        <v>0</v>
      </c>
      <c r="E56" s="125" t="s">
        <v>5</v>
      </c>
    </row>
    <row r="57" spans="1:5" ht="15.5" x14ac:dyDescent="0.35">
      <c r="A57" s="1" t="s">
        <v>2939</v>
      </c>
      <c r="B57" s="125" t="s">
        <v>2963</v>
      </c>
      <c r="C57" s="125" t="s">
        <v>5</v>
      </c>
      <c r="D57" s="125">
        <v>0</v>
      </c>
      <c r="E57" s="125" t="s">
        <v>5</v>
      </c>
    </row>
    <row r="58" spans="1:5" x14ac:dyDescent="0.35">
      <c r="A58" t="s">
        <v>3063</v>
      </c>
      <c r="B58" s="125" t="s">
        <v>3062</v>
      </c>
      <c r="C58" s="125" t="s">
        <v>5</v>
      </c>
      <c r="D58" s="125">
        <v>0</v>
      </c>
      <c r="E58" s="125" t="s">
        <v>5</v>
      </c>
    </row>
    <row r="59" spans="1:5" x14ac:dyDescent="0.35">
      <c r="A59" t="s">
        <v>3225</v>
      </c>
      <c r="B59" s="125" t="s">
        <v>3283</v>
      </c>
      <c r="C59" s="125" t="s">
        <v>5</v>
      </c>
      <c r="D59" s="125">
        <v>0</v>
      </c>
      <c r="E59" s="125" t="s">
        <v>5</v>
      </c>
    </row>
    <row r="60" spans="1:5" ht="15.5" x14ac:dyDescent="0.35">
      <c r="A60" s="1" t="s">
        <v>3230</v>
      </c>
      <c r="B60" s="125" t="s">
        <v>3328</v>
      </c>
      <c r="C60" s="125" t="s">
        <v>5</v>
      </c>
      <c r="D60" s="125">
        <v>0</v>
      </c>
      <c r="E60" s="125" t="s">
        <v>5</v>
      </c>
    </row>
    <row r="61" spans="1:5" ht="15.5" x14ac:dyDescent="0.35">
      <c r="A61" s="1" t="s">
        <v>3268</v>
      </c>
      <c r="B61" s="125" t="s">
        <v>3284</v>
      </c>
      <c r="C61" s="125" t="s">
        <v>5</v>
      </c>
      <c r="D61" s="125">
        <v>0</v>
      </c>
      <c r="E61" s="125" t="s">
        <v>5</v>
      </c>
    </row>
    <row r="62" spans="1:5" ht="15.5" x14ac:dyDescent="0.35">
      <c r="A62" s="1" t="s">
        <v>3329</v>
      </c>
      <c r="B62" s="125" t="s">
        <v>3331</v>
      </c>
      <c r="C62" s="125" t="s">
        <v>5</v>
      </c>
      <c r="D62" s="125">
        <v>0</v>
      </c>
      <c r="E62" s="125" t="s">
        <v>5</v>
      </c>
    </row>
    <row r="63" spans="1:5" ht="15.5" x14ac:dyDescent="0.35">
      <c r="A63" s="1" t="s">
        <v>3330</v>
      </c>
      <c r="B63" s="125" t="s">
        <v>3332</v>
      </c>
      <c r="C63" s="125" t="s">
        <v>5</v>
      </c>
      <c r="D63" s="125">
        <v>0</v>
      </c>
      <c r="E63" s="125" t="s">
        <v>5</v>
      </c>
    </row>
    <row r="64" spans="1:5" ht="15.5" x14ac:dyDescent="0.35">
      <c r="A64" s="99" t="s">
        <v>3532</v>
      </c>
      <c r="B64" s="125" t="s">
        <v>3531</v>
      </c>
      <c r="C64" s="125" t="s">
        <v>5</v>
      </c>
      <c r="D64" s="125">
        <v>0</v>
      </c>
      <c r="E64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7265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5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5">
      <c r="B117" t="s">
        <v>3061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5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2022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5">
      <c r="B6" s="57">
        <v>44628</v>
      </c>
      <c r="C6" t="s">
        <v>634</v>
      </c>
      <c r="D6" t="s">
        <v>637</v>
      </c>
      <c r="E6" s="18">
        <v>4873</v>
      </c>
    </row>
    <row r="7" spans="1:5" x14ac:dyDescent="0.35">
      <c r="C7" t="s">
        <v>635</v>
      </c>
      <c r="D7" t="s">
        <v>62</v>
      </c>
      <c r="E7" s="18">
        <v>15280</v>
      </c>
    </row>
    <row r="8" spans="1:5" x14ac:dyDescent="0.35">
      <c r="B8" s="57">
        <v>44629</v>
      </c>
      <c r="C8" t="s">
        <v>642</v>
      </c>
      <c r="D8" t="s">
        <v>637</v>
      </c>
      <c r="E8" s="18">
        <v>65</v>
      </c>
    </row>
    <row r="9" spans="1:5" x14ac:dyDescent="0.35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5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5">
      <c r="C11" t="s">
        <v>645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5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5">
      <c r="C14" t="s">
        <v>648</v>
      </c>
      <c r="D14" t="s">
        <v>409</v>
      </c>
      <c r="E14" s="18">
        <v>11425</v>
      </c>
    </row>
    <row r="15" spans="1:5" x14ac:dyDescent="0.35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5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5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5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5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5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5">
      <c r="C22" t="s">
        <v>662</v>
      </c>
      <c r="D22" t="s">
        <v>409</v>
      </c>
      <c r="E22" s="18">
        <v>7593</v>
      </c>
    </row>
    <row r="23" spans="1:5" x14ac:dyDescent="0.35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5">
      <c r="A24" s="58" t="s">
        <v>287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5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5">
      <c r="C27" t="s">
        <v>683</v>
      </c>
      <c r="D27" t="s">
        <v>409</v>
      </c>
      <c r="E27" s="18">
        <v>9157.5</v>
      </c>
    </row>
    <row r="28" spans="1:5" x14ac:dyDescent="0.35">
      <c r="C28" t="s">
        <v>684</v>
      </c>
      <c r="D28" t="s">
        <v>637</v>
      </c>
      <c r="E28" s="18">
        <v>3480</v>
      </c>
    </row>
    <row r="29" spans="1:5" x14ac:dyDescent="0.35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5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5">
      <c r="C31" t="s">
        <v>687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5">
      <c r="C33" t="s">
        <v>689</v>
      </c>
      <c r="D33" t="s">
        <v>409</v>
      </c>
      <c r="E33" s="18">
        <v>8569.5</v>
      </c>
    </row>
    <row r="34" spans="2:5" x14ac:dyDescent="0.35">
      <c r="C34" t="s">
        <v>690</v>
      </c>
      <c r="D34" t="s">
        <v>773</v>
      </c>
      <c r="E34" s="18">
        <v>3881.5</v>
      </c>
    </row>
    <row r="35" spans="2:5" x14ac:dyDescent="0.35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5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5">
      <c r="C37" t="s">
        <v>693</v>
      </c>
      <c r="D37" t="s">
        <v>409</v>
      </c>
      <c r="E37" s="18">
        <v>10975.5</v>
      </c>
    </row>
    <row r="38" spans="2:5" x14ac:dyDescent="0.35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5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5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5">
      <c r="C41" t="s">
        <v>697</v>
      </c>
      <c r="D41" t="s">
        <v>665</v>
      </c>
      <c r="E41" s="18">
        <v>14088.5</v>
      </c>
    </row>
    <row r="42" spans="2:5" x14ac:dyDescent="0.35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5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5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5">
      <c r="C45" t="s">
        <v>701</v>
      </c>
      <c r="D45" t="s">
        <v>709</v>
      </c>
      <c r="E45" s="18">
        <v>68</v>
      </c>
    </row>
    <row r="46" spans="2:5" x14ac:dyDescent="0.35">
      <c r="C46" t="s">
        <v>715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5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5">
      <c r="C51" t="s">
        <v>725</v>
      </c>
      <c r="D51" t="s">
        <v>409</v>
      </c>
      <c r="E51" s="18">
        <v>11858.5</v>
      </c>
    </row>
    <row r="52" spans="1:5" x14ac:dyDescent="0.35">
      <c r="C52" t="s">
        <v>726</v>
      </c>
      <c r="D52" t="s">
        <v>400</v>
      </c>
      <c r="E52" s="18">
        <v>6096.1</v>
      </c>
    </row>
    <row r="53" spans="1:5" x14ac:dyDescent="0.35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5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5">
      <c r="A55" s="58" t="s">
        <v>308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5">
      <c r="C58" t="s">
        <v>763</v>
      </c>
      <c r="D58" t="s">
        <v>665</v>
      </c>
      <c r="E58" s="18">
        <v>1350</v>
      </c>
    </row>
    <row r="59" spans="1:5" x14ac:dyDescent="0.35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5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5">
      <c r="C62" t="s">
        <v>774</v>
      </c>
      <c r="D62" t="s">
        <v>773</v>
      </c>
      <c r="E62" s="18">
        <v>8524.5</v>
      </c>
    </row>
    <row r="63" spans="1:5" x14ac:dyDescent="0.35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5">
      <c r="C64" t="s">
        <v>777</v>
      </c>
      <c r="D64" t="s">
        <v>409</v>
      </c>
      <c r="E64" s="18">
        <v>10369.5</v>
      </c>
    </row>
    <row r="65" spans="1:5" x14ac:dyDescent="0.35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5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5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5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5">
      <c r="C70" t="s">
        <v>789</v>
      </c>
      <c r="D70" t="s">
        <v>409</v>
      </c>
      <c r="E70" s="18">
        <v>13110</v>
      </c>
    </row>
    <row r="71" spans="1:5" x14ac:dyDescent="0.35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5">
      <c r="C72" t="s">
        <v>793</v>
      </c>
      <c r="D72" t="s">
        <v>409</v>
      </c>
      <c r="E72" s="18">
        <v>6750</v>
      </c>
    </row>
    <row r="73" spans="1:5" x14ac:dyDescent="0.35">
      <c r="C73" t="s">
        <v>794</v>
      </c>
      <c r="D73" t="s">
        <v>400</v>
      </c>
      <c r="E73" s="18">
        <v>6201.1</v>
      </c>
    </row>
    <row r="74" spans="1:5" x14ac:dyDescent="0.35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5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5">
      <c r="A77" s="58" t="s">
        <v>330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5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5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5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5">
      <c r="C83" t="s">
        <v>832</v>
      </c>
      <c r="D83" t="s">
        <v>637</v>
      </c>
      <c r="E83" s="18">
        <v>2112</v>
      </c>
    </row>
    <row r="84" spans="1:5" x14ac:dyDescent="0.35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5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5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5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5">
      <c r="C88" t="s">
        <v>837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5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5">
      <c r="C92" t="s">
        <v>845</v>
      </c>
      <c r="D92" t="s">
        <v>409</v>
      </c>
      <c r="E92" s="18">
        <v>5889</v>
      </c>
    </row>
    <row r="93" spans="1:5" x14ac:dyDescent="0.35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5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5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5">
      <c r="C99" t="s">
        <v>861</v>
      </c>
      <c r="D99" t="s">
        <v>859</v>
      </c>
      <c r="E99" s="18">
        <v>8568.2000000000007</v>
      </c>
    </row>
    <row r="100" spans="1:5" x14ac:dyDescent="0.35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5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5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5">
      <c r="C103" t="s">
        <v>869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5">
      <c r="C106" t="s">
        <v>873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5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5">
      <c r="C110" t="s">
        <v>897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5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5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5">
      <c r="C114" t="s">
        <v>902</v>
      </c>
      <c r="D114" t="s">
        <v>23</v>
      </c>
      <c r="E114" s="18">
        <v>16536.7</v>
      </c>
    </row>
    <row r="115" spans="1:5" x14ac:dyDescent="0.35">
      <c r="C115" t="s">
        <v>906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5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5">
      <c r="C118" t="s">
        <v>910</v>
      </c>
      <c r="D118" t="s">
        <v>409</v>
      </c>
      <c r="E118" s="18">
        <v>6838.5</v>
      </c>
    </row>
    <row r="119" spans="1:5" x14ac:dyDescent="0.35">
      <c r="C119" t="s">
        <v>911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5">
      <c r="C121" t="s">
        <v>914</v>
      </c>
      <c r="D121" t="s">
        <v>859</v>
      </c>
      <c r="E121" s="18">
        <v>6006</v>
      </c>
    </row>
    <row r="122" spans="1:5" x14ac:dyDescent="0.35">
      <c r="C122" t="s">
        <v>915</v>
      </c>
      <c r="D122" t="s">
        <v>400</v>
      </c>
      <c r="E122" s="18">
        <v>5886.8</v>
      </c>
    </row>
    <row r="123" spans="1:5" x14ac:dyDescent="0.35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5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5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5">
      <c r="C129" t="s">
        <v>931</v>
      </c>
      <c r="D129" t="s">
        <v>409</v>
      </c>
      <c r="E129" s="18">
        <v>1914</v>
      </c>
    </row>
    <row r="130" spans="1:5" x14ac:dyDescent="0.35">
      <c r="C130" t="s">
        <v>932</v>
      </c>
      <c r="D130" t="s">
        <v>491</v>
      </c>
      <c r="E130" s="18">
        <v>2251</v>
      </c>
    </row>
    <row r="131" spans="1:5" x14ac:dyDescent="0.35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5">
      <c r="C132" t="s">
        <v>934</v>
      </c>
      <c r="D132" t="s">
        <v>409</v>
      </c>
      <c r="E132" s="18">
        <v>11823</v>
      </c>
    </row>
    <row r="133" spans="1:5" x14ac:dyDescent="0.35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5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5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5">
      <c r="C138" t="s">
        <v>952</v>
      </c>
      <c r="D138" t="s">
        <v>637</v>
      </c>
      <c r="E138" s="18">
        <v>2968.8</v>
      </c>
    </row>
    <row r="139" spans="1:5" x14ac:dyDescent="0.35">
      <c r="C139" t="s">
        <v>953</v>
      </c>
      <c r="D139" t="s">
        <v>637</v>
      </c>
      <c r="E139" s="18">
        <v>840</v>
      </c>
    </row>
    <row r="140" spans="1:5" x14ac:dyDescent="0.35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5">
      <c r="C141" t="s">
        <v>956</v>
      </c>
      <c r="D141" t="s">
        <v>958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5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5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5">
      <c r="C147" t="s">
        <v>996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5">
      <c r="C149" t="s">
        <v>998</v>
      </c>
      <c r="D149" t="s">
        <v>400</v>
      </c>
      <c r="E149" s="18">
        <v>3137.3</v>
      </c>
    </row>
    <row r="150" spans="2:5" x14ac:dyDescent="0.35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5">
      <c r="C151" t="s">
        <v>1000</v>
      </c>
      <c r="D151" t="s">
        <v>491</v>
      </c>
      <c r="E151" s="18">
        <v>2570</v>
      </c>
    </row>
    <row r="152" spans="2:5" x14ac:dyDescent="0.35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5">
      <c r="C154" t="s">
        <v>1005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5">
      <c r="C159" t="s">
        <v>1011</v>
      </c>
      <c r="D159" t="s">
        <v>491</v>
      </c>
      <c r="E159" s="18">
        <v>2837</v>
      </c>
    </row>
    <row r="160" spans="2:5" x14ac:dyDescent="0.35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5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5">
      <c r="C162" t="s">
        <v>1015</v>
      </c>
      <c r="D162" t="s">
        <v>491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5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5">
      <c r="C166" t="s">
        <v>1071</v>
      </c>
      <c r="D166" t="s">
        <v>1051</v>
      </c>
      <c r="E166" s="18">
        <v>780</v>
      </c>
    </row>
    <row r="167" spans="1:5" x14ac:dyDescent="0.35">
      <c r="C167" t="s">
        <v>1075</v>
      </c>
      <c r="D167" t="s">
        <v>409</v>
      </c>
      <c r="E167" s="18">
        <v>17236.599999999999</v>
      </c>
    </row>
    <row r="168" spans="1:5" x14ac:dyDescent="0.35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5">
      <c r="C169" t="s">
        <v>1047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5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5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5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5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5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5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5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5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5">
      <c r="C180" t="s">
        <v>1092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5">
      <c r="C182" t="s">
        <v>1097</v>
      </c>
      <c r="D182" t="s">
        <v>1100</v>
      </c>
      <c r="E182" s="18">
        <v>375</v>
      </c>
    </row>
    <row r="183" spans="1:5" x14ac:dyDescent="0.35">
      <c r="A183" s="58" t="s">
        <v>160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5">
      <c r="C185" t="s">
        <v>1108</v>
      </c>
      <c r="D185" t="s">
        <v>637</v>
      </c>
      <c r="E185" s="18">
        <v>855</v>
      </c>
    </row>
    <row r="186" spans="1:5" x14ac:dyDescent="0.35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5">
      <c r="C187" t="s">
        <v>1111</v>
      </c>
      <c r="D187" t="s">
        <v>409</v>
      </c>
      <c r="E187" s="18">
        <v>3915</v>
      </c>
    </row>
    <row r="188" spans="1:5" x14ac:dyDescent="0.35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5">
      <c r="C189" t="s">
        <v>1115</v>
      </c>
      <c r="D189" t="s">
        <v>409</v>
      </c>
      <c r="E189" s="18">
        <v>7395.5</v>
      </c>
    </row>
    <row r="190" spans="1:5" x14ac:dyDescent="0.35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5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5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5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5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5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5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5">
      <c r="C197" t="s">
        <v>1130</v>
      </c>
      <c r="D197" t="s">
        <v>637</v>
      </c>
      <c r="E197" s="18">
        <v>50</v>
      </c>
    </row>
    <row r="198" spans="1:5" x14ac:dyDescent="0.35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5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5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5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5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5">
      <c r="A204" s="58" t="s">
        <v>222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225</v>
      </c>
      <c r="B1" s="92">
        <v>2022</v>
      </c>
    </row>
    <row r="3" spans="1:72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5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5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5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5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5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5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F58" sqref="F58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2024</v>
      </c>
    </row>
    <row r="2" spans="1:2" x14ac:dyDescent="0.35">
      <c r="A2" s="26" t="s">
        <v>162</v>
      </c>
      <c r="B2" s="92">
        <v>9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 s="152">
        <v>11</v>
      </c>
    </row>
    <row r="7" spans="1:2" x14ac:dyDescent="0.35">
      <c r="A7" t="s">
        <v>95</v>
      </c>
      <c r="B7" s="152">
        <v>2</v>
      </c>
    </row>
    <row r="8" spans="1:2" x14ac:dyDescent="0.35">
      <c r="A8" t="s">
        <v>292</v>
      </c>
      <c r="B8" s="152">
        <v>1</v>
      </c>
    </row>
    <row r="9" spans="1:2" x14ac:dyDescent="0.35">
      <c r="A9" t="s">
        <v>332</v>
      </c>
      <c r="B9" s="152">
        <v>1</v>
      </c>
    </row>
    <row r="10" spans="1:2" x14ac:dyDescent="0.35">
      <c r="A10" t="s">
        <v>716</v>
      </c>
      <c r="B10" s="152">
        <v>2</v>
      </c>
    </row>
    <row r="11" spans="1:2" x14ac:dyDescent="0.35">
      <c r="A11" t="s">
        <v>894</v>
      </c>
      <c r="B11" s="152">
        <v>1</v>
      </c>
    </row>
    <row r="12" spans="1:2" x14ac:dyDescent="0.35">
      <c r="A12" t="s">
        <v>946</v>
      </c>
      <c r="B12" s="152">
        <v>8</v>
      </c>
    </row>
    <row r="13" spans="1:2" x14ac:dyDescent="0.35">
      <c r="A13" t="s">
        <v>990</v>
      </c>
      <c r="B13" s="152">
        <v>5</v>
      </c>
    </row>
    <row r="14" spans="1:2" x14ac:dyDescent="0.35">
      <c r="A14" t="s">
        <v>1061</v>
      </c>
      <c r="B14" s="152">
        <v>13</v>
      </c>
    </row>
    <row r="15" spans="1:2" x14ac:dyDescent="0.35">
      <c r="A15" t="s">
        <v>1178</v>
      </c>
      <c r="B15" s="152">
        <v>12</v>
      </c>
    </row>
    <row r="16" spans="1:2" x14ac:dyDescent="0.35">
      <c r="A16" t="s">
        <v>1402</v>
      </c>
      <c r="B16" s="152">
        <v>1</v>
      </c>
    </row>
    <row r="17" spans="1:2" x14ac:dyDescent="0.35">
      <c r="A17" t="s">
        <v>1411</v>
      </c>
      <c r="B17" s="152">
        <v>2</v>
      </c>
    </row>
    <row r="18" spans="1:2" x14ac:dyDescent="0.35">
      <c r="A18" t="s">
        <v>1469</v>
      </c>
      <c r="B18" s="152">
        <v>1</v>
      </c>
    </row>
    <row r="19" spans="1:2" x14ac:dyDescent="0.35">
      <c r="A19" t="s">
        <v>1543</v>
      </c>
      <c r="B19" s="152">
        <v>126</v>
      </c>
    </row>
    <row r="20" spans="1:2" x14ac:dyDescent="0.35">
      <c r="A20" t="s">
        <v>1630</v>
      </c>
      <c r="B20" s="152">
        <v>1</v>
      </c>
    </row>
    <row r="21" spans="1:2" x14ac:dyDescent="0.35">
      <c r="A21" t="s">
        <v>1654</v>
      </c>
      <c r="B21" s="152">
        <v>5</v>
      </c>
    </row>
    <row r="22" spans="1:2" x14ac:dyDescent="0.35">
      <c r="A22" t="s">
        <v>1661</v>
      </c>
      <c r="B22" s="152">
        <v>1</v>
      </c>
    </row>
    <row r="23" spans="1:2" x14ac:dyDescent="0.35">
      <c r="A23" t="s">
        <v>1922</v>
      </c>
      <c r="B23" s="152">
        <v>53</v>
      </c>
    </row>
    <row r="24" spans="1:2" x14ac:dyDescent="0.35">
      <c r="A24" t="s">
        <v>2098</v>
      </c>
      <c r="B24" s="152">
        <v>1</v>
      </c>
    </row>
    <row r="25" spans="1:2" x14ac:dyDescent="0.35">
      <c r="A25" t="s">
        <v>2129</v>
      </c>
      <c r="B25" s="152">
        <v>2</v>
      </c>
    </row>
    <row r="26" spans="1:2" x14ac:dyDescent="0.35">
      <c r="A26" t="s">
        <v>2552</v>
      </c>
      <c r="B26" s="152">
        <v>38</v>
      </c>
    </row>
    <row r="27" spans="1:2" x14ac:dyDescent="0.35">
      <c r="A27" t="s">
        <v>2570</v>
      </c>
      <c r="B27" s="152">
        <v>7</v>
      </c>
    </row>
    <row r="28" spans="1:2" x14ac:dyDescent="0.35">
      <c r="A28" t="s">
        <v>2635</v>
      </c>
      <c r="B28" s="152">
        <v>56</v>
      </c>
    </row>
    <row r="29" spans="1:2" x14ac:dyDescent="0.35">
      <c r="A29" t="s">
        <v>2744</v>
      </c>
      <c r="B29" s="152">
        <v>1</v>
      </c>
    </row>
    <row r="30" spans="1:2" x14ac:dyDescent="0.35">
      <c r="A30" t="s">
        <v>2869</v>
      </c>
      <c r="B30" s="152">
        <v>1</v>
      </c>
    </row>
    <row r="31" spans="1:2" x14ac:dyDescent="0.35">
      <c r="A31" t="s">
        <v>2951</v>
      </c>
      <c r="B31" s="152">
        <v>1</v>
      </c>
    </row>
    <row r="32" spans="1:2" x14ac:dyDescent="0.35">
      <c r="A32" t="s">
        <v>131</v>
      </c>
      <c r="B32" s="15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5">
      <c r="C6" t="s">
        <v>2841</v>
      </c>
      <c r="D6" t="s">
        <v>2012</v>
      </c>
      <c r="E6" s="18">
        <v>410</v>
      </c>
      <c r="F6" s="38">
        <v>-410</v>
      </c>
      <c r="G6" s="18">
        <v>0</v>
      </c>
    </row>
    <row r="7" spans="1:7" x14ac:dyDescent="0.35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5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5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2846</v>
      </c>
      <c r="D10" t="s">
        <v>62</v>
      </c>
      <c r="E10" s="18">
        <v>17177.599999999999</v>
      </c>
      <c r="F10" s="38">
        <v>-17177.599999999999</v>
      </c>
      <c r="G10" s="18">
        <v>0</v>
      </c>
    </row>
    <row r="11" spans="1:7" x14ac:dyDescent="0.35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5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5">
      <c r="C14" t="s">
        <v>2851</v>
      </c>
      <c r="D14" t="s">
        <v>2012</v>
      </c>
      <c r="E14" s="18">
        <v>625</v>
      </c>
      <c r="F14" s="38">
        <v>-625</v>
      </c>
      <c r="G14" s="18">
        <v>0</v>
      </c>
    </row>
    <row r="15" spans="1:7" x14ac:dyDescent="0.35">
      <c r="C15" t="s">
        <v>2852</v>
      </c>
      <c r="D15" t="s">
        <v>2012</v>
      </c>
      <c r="E15" s="18">
        <v>26725</v>
      </c>
      <c r="F15" s="38">
        <v>-26725</v>
      </c>
      <c r="G15" s="18">
        <v>0</v>
      </c>
    </row>
    <row r="16" spans="1:7" x14ac:dyDescent="0.35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5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5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5">
      <c r="C20" t="s">
        <v>2857</v>
      </c>
      <c r="D20" t="s">
        <v>2012</v>
      </c>
      <c r="E20" s="18">
        <v>1000</v>
      </c>
      <c r="F20" s="38">
        <v>-1000</v>
      </c>
      <c r="G20" s="18">
        <v>0</v>
      </c>
    </row>
    <row r="21" spans="3:7" x14ac:dyDescent="0.35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5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5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5">
      <c r="C24" t="s">
        <v>2862</v>
      </c>
      <c r="D24" t="s">
        <v>2012</v>
      </c>
      <c r="E24" s="18">
        <v>125</v>
      </c>
      <c r="F24" s="38">
        <v>-125</v>
      </c>
      <c r="G24" s="18">
        <v>0</v>
      </c>
    </row>
    <row r="25" spans="3:7" x14ac:dyDescent="0.35">
      <c r="C25" t="s">
        <v>2863</v>
      </c>
      <c r="D25" t="s">
        <v>2012</v>
      </c>
      <c r="E25" s="18">
        <v>4734</v>
      </c>
      <c r="F25" s="38">
        <v>-4734</v>
      </c>
      <c r="G25" s="18">
        <v>0</v>
      </c>
    </row>
    <row r="26" spans="3:7" x14ac:dyDescent="0.35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5">
      <c r="C27" t="s">
        <v>2865</v>
      </c>
      <c r="D27" t="s">
        <v>2012</v>
      </c>
      <c r="E27" s="18">
        <v>187.5</v>
      </c>
      <c r="F27" s="38">
        <v>-187.5</v>
      </c>
      <c r="G27" s="18">
        <v>0</v>
      </c>
    </row>
    <row r="28" spans="3:7" x14ac:dyDescent="0.35">
      <c r="C28" t="s">
        <v>2866</v>
      </c>
      <c r="D28" t="s">
        <v>2012</v>
      </c>
      <c r="E28" s="18">
        <v>9269</v>
      </c>
      <c r="F28" s="38">
        <v>-9269</v>
      </c>
      <c r="G28" s="18">
        <v>0</v>
      </c>
    </row>
    <row r="29" spans="3:7" x14ac:dyDescent="0.35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5">
      <c r="C30" t="s">
        <v>2868</v>
      </c>
      <c r="D30" t="s">
        <v>62</v>
      </c>
      <c r="E30" s="18">
        <v>881</v>
      </c>
      <c r="F30" s="38">
        <v>-881</v>
      </c>
      <c r="G30" s="18">
        <v>0</v>
      </c>
    </row>
    <row r="31" spans="3:7" x14ac:dyDescent="0.35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5">
      <c r="C33" t="s">
        <v>2873</v>
      </c>
      <c r="D33" t="s">
        <v>2012</v>
      </c>
      <c r="E33" s="18">
        <v>250</v>
      </c>
      <c r="F33" s="38">
        <v>-250</v>
      </c>
      <c r="G33" s="18">
        <v>0</v>
      </c>
    </row>
    <row r="34" spans="1:7" x14ac:dyDescent="0.35">
      <c r="C34" t="s">
        <v>2874</v>
      </c>
      <c r="D34" t="s">
        <v>2012</v>
      </c>
      <c r="E34" s="18">
        <v>9908</v>
      </c>
      <c r="F34" s="38">
        <v>-9908</v>
      </c>
      <c r="G34" s="18">
        <v>0</v>
      </c>
    </row>
    <row r="35" spans="1:7" x14ac:dyDescent="0.35">
      <c r="C35" t="s">
        <v>2875</v>
      </c>
      <c r="D35" t="s">
        <v>62</v>
      </c>
      <c r="E35" s="18">
        <v>2450</v>
      </c>
      <c r="F35" s="38">
        <v>-2450</v>
      </c>
      <c r="G35" s="18">
        <v>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-106146.9</v>
      </c>
      <c r="G36" s="19">
        <v>26796.400000000001</v>
      </c>
    </row>
    <row r="37" spans="1:7" x14ac:dyDescent="0.35">
      <c r="A37" s="81" t="s">
        <v>2932</v>
      </c>
      <c r="B37" s="81"/>
      <c r="C37" s="81"/>
      <c r="D37" s="81"/>
      <c r="E37" s="82">
        <v>132943.29999999999</v>
      </c>
      <c r="F37" s="83">
        <v>-106146.9</v>
      </c>
      <c r="G37" s="82">
        <v>26796.400000000001</v>
      </c>
    </row>
    <row r="38" spans="1:7" x14ac:dyDescent="0.35">
      <c r="A38" t="s">
        <v>131</v>
      </c>
      <c r="E38" s="18">
        <v>132943.29999999999</v>
      </c>
      <c r="F38" s="38">
        <v>-106146.9</v>
      </c>
      <c r="G38" s="18">
        <v>26796.400000000001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2025-05-19T05:46:46Z</cp:lastPrinted>
  <dcterms:created xsi:type="dcterms:W3CDTF">2020-07-09T14:04:13Z</dcterms:created>
  <dcterms:modified xsi:type="dcterms:W3CDTF">2025-05-21T03:55:16Z</dcterms:modified>
</cp:coreProperties>
</file>