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Sales'!$A$1:$T$3909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911" i="4" l="1"/>
  <c r="C3911" i="4"/>
  <c r="E3911" i="4"/>
  <c r="I3911" i="4"/>
  <c r="J3911" i="4"/>
  <c r="K3911" i="4" s="1"/>
  <c r="P3911" i="4"/>
  <c r="R3911" i="4"/>
  <c r="B3912" i="4"/>
  <c r="C3912" i="4"/>
  <c r="E3912" i="4"/>
  <c r="I3912" i="4"/>
  <c r="J3912" i="4"/>
  <c r="K3912" i="4" s="1"/>
  <c r="P3912" i="4"/>
  <c r="R3912" i="4"/>
  <c r="B3913" i="4"/>
  <c r="C3913" i="4"/>
  <c r="E3913" i="4"/>
  <c r="I3913" i="4"/>
  <c r="J3913" i="4"/>
  <c r="K3913" i="4" s="1"/>
  <c r="P3913" i="4"/>
  <c r="R3913" i="4"/>
  <c r="B3914" i="4"/>
  <c r="C3914" i="4"/>
  <c r="E3914" i="4"/>
  <c r="I3914" i="4"/>
  <c r="J3914" i="4"/>
  <c r="K3914" i="4" s="1"/>
  <c r="P3914" i="4"/>
  <c r="R3914" i="4"/>
  <c r="B3915" i="4"/>
  <c r="C3915" i="4"/>
  <c r="E3915" i="4"/>
  <c r="I3915" i="4"/>
  <c r="J3915" i="4"/>
  <c r="K3915" i="4" s="1"/>
  <c r="P3915" i="4"/>
  <c r="R3915" i="4"/>
  <c r="B3916" i="4"/>
  <c r="C3916" i="4"/>
  <c r="E3916" i="4"/>
  <c r="I3916" i="4"/>
  <c r="J3916" i="4"/>
  <c r="K3916" i="4" s="1"/>
  <c r="P3916" i="4"/>
  <c r="R3916" i="4"/>
  <c r="B3917" i="4"/>
  <c r="C3917" i="4"/>
  <c r="E3917" i="4"/>
  <c r="I3917" i="4"/>
  <c r="J3917" i="4"/>
  <c r="K3917" i="4" s="1"/>
  <c r="P3917" i="4"/>
  <c r="R3917" i="4"/>
  <c r="B3918" i="4"/>
  <c r="C3918" i="4"/>
  <c r="E3918" i="4"/>
  <c r="I3918" i="4"/>
  <c r="J3918" i="4"/>
  <c r="K3918" i="4" s="1"/>
  <c r="P3918" i="4"/>
  <c r="R3918" i="4"/>
  <c r="B3919" i="4"/>
  <c r="C3919" i="4"/>
  <c r="E3919" i="4"/>
  <c r="I3919" i="4"/>
  <c r="J3919" i="4"/>
  <c r="K3919" i="4" s="1"/>
  <c r="P3919" i="4"/>
  <c r="R3919" i="4"/>
  <c r="B3920" i="4"/>
  <c r="C3920" i="4"/>
  <c r="E3920" i="4"/>
  <c r="I3920" i="4"/>
  <c r="J3920" i="4"/>
  <c r="K3920" i="4" s="1"/>
  <c r="P3920" i="4"/>
  <c r="R3920" i="4"/>
  <c r="B3921" i="4"/>
  <c r="C3921" i="4"/>
  <c r="E3921" i="4"/>
  <c r="I3921" i="4"/>
  <c r="J3921" i="4"/>
  <c r="K3921" i="4" s="1"/>
  <c r="L3921" i="4" s="1"/>
  <c r="P3921" i="4"/>
  <c r="R3921" i="4"/>
  <c r="B3922" i="4"/>
  <c r="C3922" i="4"/>
  <c r="E3922" i="4"/>
  <c r="I3922" i="4"/>
  <c r="J3922" i="4"/>
  <c r="K3922" i="4" s="1"/>
  <c r="P3922" i="4"/>
  <c r="R3922" i="4"/>
  <c r="B3923" i="4"/>
  <c r="C3923" i="4"/>
  <c r="E3923" i="4"/>
  <c r="I3923" i="4"/>
  <c r="J3923" i="4"/>
  <c r="K3923" i="4"/>
  <c r="L3923" i="4" s="1"/>
  <c r="P3923" i="4"/>
  <c r="R3923" i="4"/>
  <c r="B3924" i="4"/>
  <c r="C3924" i="4"/>
  <c r="E3924" i="4"/>
  <c r="I3924" i="4"/>
  <c r="J3924" i="4"/>
  <c r="K3924" i="4" s="1"/>
  <c r="P3924" i="4"/>
  <c r="R3924" i="4"/>
  <c r="B3925" i="4"/>
  <c r="C3925" i="4"/>
  <c r="E3925" i="4"/>
  <c r="I3925" i="4"/>
  <c r="J3925" i="4"/>
  <c r="K3925" i="4" s="1"/>
  <c r="L3925" i="4" s="1"/>
  <c r="P3925" i="4"/>
  <c r="R3925" i="4"/>
  <c r="B3926" i="4"/>
  <c r="C3926" i="4"/>
  <c r="E3926" i="4"/>
  <c r="I3926" i="4"/>
  <c r="J3926" i="4"/>
  <c r="K3926" i="4" s="1"/>
  <c r="P3926" i="4"/>
  <c r="R3926" i="4"/>
  <c r="B3927" i="4"/>
  <c r="C3927" i="4"/>
  <c r="E3927" i="4"/>
  <c r="I3927" i="4"/>
  <c r="J3927" i="4"/>
  <c r="K3927" i="4" s="1"/>
  <c r="P3927" i="4"/>
  <c r="R3927" i="4"/>
  <c r="B3928" i="4"/>
  <c r="C3928" i="4"/>
  <c r="E3928" i="4"/>
  <c r="I3928" i="4"/>
  <c r="J3928" i="4"/>
  <c r="K3928" i="4" s="1"/>
  <c r="P3928" i="4"/>
  <c r="R3928" i="4"/>
  <c r="B3929" i="4"/>
  <c r="C3929" i="4"/>
  <c r="E3929" i="4"/>
  <c r="I3929" i="4"/>
  <c r="J3929" i="4"/>
  <c r="K3929" i="4" s="1"/>
  <c r="P3929" i="4"/>
  <c r="R3929" i="4"/>
  <c r="B3930" i="4"/>
  <c r="C3930" i="4"/>
  <c r="E3930" i="4"/>
  <c r="I3930" i="4"/>
  <c r="J3930" i="4"/>
  <c r="K3930" i="4" s="1"/>
  <c r="L3930" i="4" s="1"/>
  <c r="P3930" i="4"/>
  <c r="R3930" i="4"/>
  <c r="B3931" i="4"/>
  <c r="C3931" i="4"/>
  <c r="E3931" i="4"/>
  <c r="I3931" i="4"/>
  <c r="J3931" i="4"/>
  <c r="K3931" i="4" s="1"/>
  <c r="P3931" i="4"/>
  <c r="R3931" i="4"/>
  <c r="B3932" i="4"/>
  <c r="C3932" i="4"/>
  <c r="E3932" i="4"/>
  <c r="I3932" i="4"/>
  <c r="J3932" i="4"/>
  <c r="K3932" i="4"/>
  <c r="L3932" i="4" s="1"/>
  <c r="P3932" i="4"/>
  <c r="R3932" i="4"/>
  <c r="B3933" i="4"/>
  <c r="C3933" i="4"/>
  <c r="E3933" i="4"/>
  <c r="I3933" i="4"/>
  <c r="J3933" i="4"/>
  <c r="K3933" i="4" s="1"/>
  <c r="P3933" i="4"/>
  <c r="R3933" i="4"/>
  <c r="B3934" i="4"/>
  <c r="C3934" i="4"/>
  <c r="E3934" i="4"/>
  <c r="I3934" i="4"/>
  <c r="J3934" i="4"/>
  <c r="K3934" i="4" s="1"/>
  <c r="P3934" i="4"/>
  <c r="R3934" i="4"/>
  <c r="B3935" i="4"/>
  <c r="C3935" i="4"/>
  <c r="E3935" i="4"/>
  <c r="I3935" i="4"/>
  <c r="J3935" i="4"/>
  <c r="K3935" i="4" s="1"/>
  <c r="P3935" i="4"/>
  <c r="R3935" i="4"/>
  <c r="B3936" i="4"/>
  <c r="C3936" i="4"/>
  <c r="E3936" i="4"/>
  <c r="I3936" i="4"/>
  <c r="J3936" i="4"/>
  <c r="K3936" i="4" s="1"/>
  <c r="P3936" i="4"/>
  <c r="R3936" i="4"/>
  <c r="B3937" i="4"/>
  <c r="C3937" i="4"/>
  <c r="E3937" i="4"/>
  <c r="I3937" i="4"/>
  <c r="J3937" i="4"/>
  <c r="K3937" i="4" s="1"/>
  <c r="L3937" i="4" s="1"/>
  <c r="P3937" i="4"/>
  <c r="R3937" i="4"/>
  <c r="B3938" i="4"/>
  <c r="C3938" i="4"/>
  <c r="E3938" i="4"/>
  <c r="I3938" i="4"/>
  <c r="J3938" i="4"/>
  <c r="K3938" i="4" s="1"/>
  <c r="P3938" i="4"/>
  <c r="R3938" i="4"/>
  <c r="B3939" i="4"/>
  <c r="C3939" i="4"/>
  <c r="E3939" i="4"/>
  <c r="I3939" i="4"/>
  <c r="J3939" i="4"/>
  <c r="K3939" i="4" s="1"/>
  <c r="L3939" i="4" s="1"/>
  <c r="P3939" i="4"/>
  <c r="R3939" i="4"/>
  <c r="B3940" i="4"/>
  <c r="C3940" i="4"/>
  <c r="E3940" i="4"/>
  <c r="I3940" i="4"/>
  <c r="J3940" i="4"/>
  <c r="K3940" i="4" s="1"/>
  <c r="P3940" i="4"/>
  <c r="R3940" i="4"/>
  <c r="B3941" i="4"/>
  <c r="C3941" i="4"/>
  <c r="E3941" i="4"/>
  <c r="I3941" i="4"/>
  <c r="J3941" i="4"/>
  <c r="K3941" i="4"/>
  <c r="L3941" i="4" s="1"/>
  <c r="P3941" i="4"/>
  <c r="R3941" i="4"/>
  <c r="B3942" i="4"/>
  <c r="C3942" i="4"/>
  <c r="E3942" i="4"/>
  <c r="I3942" i="4"/>
  <c r="J3942" i="4"/>
  <c r="K3942" i="4" s="1"/>
  <c r="P3942" i="4"/>
  <c r="R3942" i="4"/>
  <c r="B3943" i="4"/>
  <c r="C3943" i="4"/>
  <c r="E3943" i="4"/>
  <c r="I3943" i="4"/>
  <c r="J3943" i="4"/>
  <c r="K3943" i="4" s="1"/>
  <c r="P3943" i="4"/>
  <c r="R3943" i="4"/>
  <c r="B3944" i="4"/>
  <c r="C3944" i="4"/>
  <c r="E3944" i="4"/>
  <c r="I3944" i="4"/>
  <c r="J3944" i="4"/>
  <c r="K3944" i="4" s="1"/>
  <c r="P3944" i="4"/>
  <c r="R3944" i="4"/>
  <c r="B3945" i="4"/>
  <c r="C3945" i="4"/>
  <c r="E3945" i="4"/>
  <c r="I3945" i="4"/>
  <c r="J3945" i="4"/>
  <c r="K3945" i="4" s="1"/>
  <c r="P3945" i="4"/>
  <c r="R3945" i="4"/>
  <c r="B3946" i="4"/>
  <c r="C3946" i="4"/>
  <c r="E3946" i="4"/>
  <c r="I3946" i="4"/>
  <c r="J3946" i="4"/>
  <c r="K3946" i="4"/>
  <c r="L3946" i="4" s="1"/>
  <c r="P3946" i="4"/>
  <c r="R3946" i="4"/>
  <c r="B3947" i="4"/>
  <c r="C3947" i="4"/>
  <c r="E3947" i="4"/>
  <c r="I3947" i="4"/>
  <c r="J3947" i="4"/>
  <c r="K3947" i="4" s="1"/>
  <c r="P3947" i="4"/>
  <c r="R3947" i="4"/>
  <c r="B3948" i="4"/>
  <c r="C3948" i="4"/>
  <c r="E3948" i="4"/>
  <c r="I3948" i="4"/>
  <c r="J3948" i="4"/>
  <c r="K3948" i="4" s="1"/>
  <c r="P3948" i="4"/>
  <c r="R3948" i="4"/>
  <c r="B3949" i="4"/>
  <c r="C3949" i="4"/>
  <c r="E3949" i="4"/>
  <c r="I3949" i="4"/>
  <c r="J3949" i="4"/>
  <c r="K3949" i="4" s="1"/>
  <c r="P3949" i="4"/>
  <c r="R3949" i="4"/>
  <c r="B3950" i="4"/>
  <c r="C3950" i="4"/>
  <c r="E3950" i="4"/>
  <c r="I3950" i="4"/>
  <c r="J3950" i="4"/>
  <c r="K3950" i="4" s="1"/>
  <c r="P3950" i="4"/>
  <c r="R3950" i="4"/>
  <c r="B3951" i="4"/>
  <c r="C3951" i="4"/>
  <c r="E3951" i="4"/>
  <c r="I3951" i="4"/>
  <c r="J3951" i="4"/>
  <c r="K3951" i="4" s="1"/>
  <c r="P3951" i="4"/>
  <c r="R3951" i="4"/>
  <c r="B3952" i="4"/>
  <c r="C3952" i="4"/>
  <c r="E3952" i="4"/>
  <c r="I3952" i="4"/>
  <c r="J3952" i="4"/>
  <c r="K3952" i="4" s="1"/>
  <c r="P3952" i="4"/>
  <c r="R3952" i="4"/>
  <c r="B3953" i="4"/>
  <c r="C3953" i="4"/>
  <c r="E3953" i="4"/>
  <c r="I3953" i="4"/>
  <c r="J3953" i="4"/>
  <c r="K3953" i="4" s="1"/>
  <c r="L3953" i="4" s="1"/>
  <c r="P3953" i="4"/>
  <c r="R3953" i="4"/>
  <c r="B3954" i="4"/>
  <c r="C3954" i="4"/>
  <c r="E3954" i="4"/>
  <c r="I3954" i="4"/>
  <c r="J3954" i="4"/>
  <c r="K3954" i="4" s="1"/>
  <c r="P3954" i="4"/>
  <c r="R3954" i="4"/>
  <c r="B3955" i="4"/>
  <c r="C3955" i="4"/>
  <c r="E3955" i="4"/>
  <c r="I3955" i="4"/>
  <c r="J3955" i="4"/>
  <c r="K3955" i="4"/>
  <c r="L3955" i="4" s="1"/>
  <c r="P3955" i="4"/>
  <c r="R3955" i="4"/>
  <c r="B3956" i="4"/>
  <c r="C3956" i="4"/>
  <c r="E3956" i="4"/>
  <c r="I3956" i="4"/>
  <c r="J3956" i="4"/>
  <c r="K3956" i="4" s="1"/>
  <c r="P3956" i="4"/>
  <c r="R3956" i="4"/>
  <c r="B3957" i="4"/>
  <c r="C3957" i="4"/>
  <c r="E3957" i="4"/>
  <c r="I3957" i="4"/>
  <c r="J3957" i="4"/>
  <c r="K3957" i="4" s="1"/>
  <c r="L3957" i="4" s="1"/>
  <c r="P3957" i="4"/>
  <c r="R3957" i="4"/>
  <c r="B3958" i="4"/>
  <c r="C3958" i="4"/>
  <c r="E3958" i="4"/>
  <c r="I3958" i="4"/>
  <c r="J3958" i="4"/>
  <c r="K3958" i="4" s="1"/>
  <c r="P3958" i="4"/>
  <c r="R3958" i="4"/>
  <c r="B3959" i="4"/>
  <c r="C3959" i="4"/>
  <c r="E3959" i="4"/>
  <c r="I3959" i="4"/>
  <c r="J3959" i="4"/>
  <c r="K3959" i="4" s="1"/>
  <c r="P3959" i="4"/>
  <c r="R3959" i="4"/>
  <c r="B3960" i="4"/>
  <c r="C3960" i="4"/>
  <c r="E3960" i="4"/>
  <c r="I3960" i="4"/>
  <c r="J3960" i="4"/>
  <c r="K3960" i="4" s="1"/>
  <c r="P3960" i="4"/>
  <c r="R3960" i="4"/>
  <c r="B3961" i="4"/>
  <c r="C3961" i="4"/>
  <c r="E3961" i="4"/>
  <c r="I3961" i="4"/>
  <c r="J3961" i="4"/>
  <c r="K3961" i="4" s="1"/>
  <c r="P3961" i="4"/>
  <c r="R3961" i="4"/>
  <c r="B3962" i="4"/>
  <c r="C3962" i="4"/>
  <c r="E3962" i="4"/>
  <c r="I3962" i="4"/>
  <c r="J3962" i="4"/>
  <c r="K3962" i="4" s="1"/>
  <c r="L3962" i="4" s="1"/>
  <c r="P3962" i="4"/>
  <c r="R3962" i="4"/>
  <c r="B3963" i="4"/>
  <c r="C3963" i="4"/>
  <c r="E3963" i="4"/>
  <c r="I3963" i="4"/>
  <c r="J3963" i="4"/>
  <c r="K3963" i="4" s="1"/>
  <c r="P3963" i="4"/>
  <c r="R3963" i="4"/>
  <c r="B3964" i="4"/>
  <c r="C3964" i="4"/>
  <c r="E3964" i="4"/>
  <c r="I3964" i="4"/>
  <c r="J3964" i="4"/>
  <c r="K3964" i="4"/>
  <c r="L3964" i="4" s="1"/>
  <c r="P3964" i="4"/>
  <c r="R3964" i="4"/>
  <c r="B3965" i="4"/>
  <c r="C3965" i="4"/>
  <c r="E3965" i="4"/>
  <c r="I3965" i="4"/>
  <c r="J3965" i="4"/>
  <c r="K3965" i="4" s="1"/>
  <c r="P3965" i="4"/>
  <c r="R3965" i="4"/>
  <c r="B3966" i="4"/>
  <c r="C3966" i="4"/>
  <c r="E3966" i="4"/>
  <c r="I3966" i="4"/>
  <c r="J3966" i="4"/>
  <c r="K3966" i="4" s="1"/>
  <c r="P3966" i="4"/>
  <c r="R3966" i="4"/>
  <c r="B3967" i="4"/>
  <c r="C3967" i="4"/>
  <c r="E3967" i="4"/>
  <c r="I3967" i="4"/>
  <c r="J3967" i="4"/>
  <c r="K3967" i="4"/>
  <c r="L3967" i="4" s="1"/>
  <c r="P3967" i="4"/>
  <c r="R3967" i="4"/>
  <c r="B3968" i="4"/>
  <c r="C3968" i="4"/>
  <c r="E3968" i="4"/>
  <c r="I3968" i="4"/>
  <c r="J3968" i="4"/>
  <c r="K3968" i="4" s="1"/>
  <c r="P3968" i="4"/>
  <c r="R3968" i="4"/>
  <c r="B3969" i="4"/>
  <c r="C3969" i="4"/>
  <c r="E3969" i="4"/>
  <c r="I3969" i="4"/>
  <c r="J3969" i="4"/>
  <c r="K3969" i="4"/>
  <c r="L3969" i="4" s="1"/>
  <c r="P3969" i="4"/>
  <c r="R3969" i="4"/>
  <c r="B3970" i="4"/>
  <c r="C3970" i="4"/>
  <c r="E3970" i="4"/>
  <c r="I3970" i="4"/>
  <c r="J3970" i="4"/>
  <c r="K3970" i="4" s="1"/>
  <c r="P3970" i="4"/>
  <c r="R3970" i="4"/>
  <c r="B3971" i="4"/>
  <c r="C3971" i="4"/>
  <c r="E3971" i="4"/>
  <c r="I3971" i="4"/>
  <c r="J3971" i="4"/>
  <c r="K3971" i="4"/>
  <c r="L3971" i="4" s="1"/>
  <c r="P3971" i="4"/>
  <c r="R3971" i="4"/>
  <c r="B3972" i="4"/>
  <c r="C3972" i="4"/>
  <c r="E3972" i="4"/>
  <c r="I3972" i="4"/>
  <c r="J3972" i="4"/>
  <c r="K3972" i="4" s="1"/>
  <c r="P3972" i="4"/>
  <c r="R3972" i="4"/>
  <c r="B3973" i="4"/>
  <c r="C3973" i="4"/>
  <c r="E3973" i="4"/>
  <c r="I3973" i="4"/>
  <c r="J3973" i="4"/>
  <c r="K3973" i="4" s="1"/>
  <c r="L3973" i="4" s="1"/>
  <c r="P3973" i="4"/>
  <c r="R3973" i="4"/>
  <c r="B3974" i="4"/>
  <c r="C3974" i="4"/>
  <c r="E3974" i="4"/>
  <c r="I3974" i="4"/>
  <c r="J3974" i="4"/>
  <c r="K3974" i="4" s="1"/>
  <c r="P3974" i="4"/>
  <c r="R3974" i="4"/>
  <c r="B3975" i="4"/>
  <c r="C3975" i="4"/>
  <c r="E3975" i="4"/>
  <c r="I3975" i="4"/>
  <c r="J3975" i="4"/>
  <c r="K3975" i="4" s="1"/>
  <c r="P3975" i="4"/>
  <c r="R3975" i="4"/>
  <c r="B3976" i="4"/>
  <c r="C3976" i="4"/>
  <c r="E3976" i="4"/>
  <c r="I3976" i="4"/>
  <c r="J3976" i="4"/>
  <c r="K3976" i="4" s="1"/>
  <c r="P3976" i="4"/>
  <c r="R3976" i="4"/>
  <c r="B3977" i="4"/>
  <c r="C3977" i="4"/>
  <c r="E3977" i="4"/>
  <c r="I3977" i="4"/>
  <c r="J3977" i="4"/>
  <c r="K3977" i="4" s="1"/>
  <c r="P3977" i="4"/>
  <c r="R3977" i="4"/>
  <c r="B3978" i="4"/>
  <c r="C3978" i="4"/>
  <c r="E3978" i="4"/>
  <c r="I3978" i="4"/>
  <c r="J3978" i="4"/>
  <c r="K3978" i="4" s="1"/>
  <c r="L3978" i="4" s="1"/>
  <c r="P3978" i="4"/>
  <c r="R3978" i="4"/>
  <c r="B3979" i="4"/>
  <c r="C3979" i="4"/>
  <c r="E3979" i="4"/>
  <c r="I3979" i="4"/>
  <c r="J3979" i="4"/>
  <c r="K3979" i="4" s="1"/>
  <c r="P3979" i="4"/>
  <c r="R3979" i="4"/>
  <c r="B3980" i="4"/>
  <c r="C3980" i="4"/>
  <c r="E3980" i="4"/>
  <c r="I3980" i="4"/>
  <c r="J3980" i="4"/>
  <c r="K3980" i="4"/>
  <c r="M3980" i="4" s="1"/>
  <c r="P3980" i="4"/>
  <c r="R3980" i="4"/>
  <c r="B3981" i="4"/>
  <c r="C3981" i="4"/>
  <c r="E3981" i="4"/>
  <c r="I3981" i="4"/>
  <c r="J3981" i="4"/>
  <c r="K3981" i="4" s="1"/>
  <c r="P3981" i="4"/>
  <c r="R3981" i="4"/>
  <c r="B3982" i="4"/>
  <c r="C3982" i="4"/>
  <c r="E3982" i="4"/>
  <c r="I3982" i="4"/>
  <c r="J3982" i="4"/>
  <c r="K3982" i="4" s="1"/>
  <c r="P3982" i="4"/>
  <c r="R3982" i="4"/>
  <c r="B3983" i="4"/>
  <c r="C3983" i="4"/>
  <c r="E3983" i="4"/>
  <c r="I3983" i="4"/>
  <c r="J3983" i="4"/>
  <c r="K3983" i="4" s="1"/>
  <c r="L3983" i="4" s="1"/>
  <c r="P3983" i="4"/>
  <c r="R3983" i="4"/>
  <c r="B3984" i="4"/>
  <c r="C3984" i="4"/>
  <c r="E3984" i="4"/>
  <c r="I3984" i="4"/>
  <c r="J3984" i="4"/>
  <c r="K3984" i="4" s="1"/>
  <c r="P3984" i="4"/>
  <c r="R3984" i="4"/>
  <c r="B3985" i="4"/>
  <c r="C3985" i="4"/>
  <c r="E3985" i="4"/>
  <c r="I3985" i="4"/>
  <c r="J3985" i="4"/>
  <c r="K3985" i="4" s="1"/>
  <c r="L3985" i="4" s="1"/>
  <c r="P3985" i="4"/>
  <c r="R3985" i="4"/>
  <c r="B3986" i="4"/>
  <c r="C3986" i="4"/>
  <c r="E3986" i="4"/>
  <c r="I3986" i="4"/>
  <c r="J3986" i="4"/>
  <c r="K3986" i="4" s="1"/>
  <c r="P3986" i="4"/>
  <c r="R3986" i="4"/>
  <c r="B3987" i="4"/>
  <c r="C3987" i="4"/>
  <c r="E3987" i="4"/>
  <c r="I3987" i="4"/>
  <c r="J3987" i="4"/>
  <c r="K3987" i="4" s="1"/>
  <c r="L3987" i="4" s="1"/>
  <c r="P3987" i="4"/>
  <c r="R3987" i="4"/>
  <c r="B3988" i="4"/>
  <c r="C3988" i="4"/>
  <c r="E3988" i="4"/>
  <c r="I3988" i="4"/>
  <c r="J3988" i="4"/>
  <c r="K3988" i="4" s="1"/>
  <c r="P3988" i="4"/>
  <c r="R3988" i="4"/>
  <c r="B3989" i="4"/>
  <c r="C3989" i="4"/>
  <c r="E3989" i="4"/>
  <c r="I3989" i="4"/>
  <c r="J3989" i="4"/>
  <c r="K3989" i="4"/>
  <c r="L3989" i="4" s="1"/>
  <c r="P3989" i="4"/>
  <c r="R3989" i="4"/>
  <c r="B3990" i="4"/>
  <c r="C3990" i="4"/>
  <c r="E3990" i="4"/>
  <c r="I3990" i="4"/>
  <c r="J3990" i="4"/>
  <c r="K3990" i="4" s="1"/>
  <c r="P3990" i="4"/>
  <c r="R3990" i="4"/>
  <c r="B3991" i="4"/>
  <c r="C3991" i="4"/>
  <c r="E3991" i="4"/>
  <c r="I3991" i="4"/>
  <c r="J3991" i="4"/>
  <c r="K3991" i="4" s="1"/>
  <c r="P3991" i="4"/>
  <c r="R3991" i="4"/>
  <c r="B3992" i="4"/>
  <c r="C3992" i="4"/>
  <c r="E3992" i="4"/>
  <c r="I3992" i="4"/>
  <c r="J3992" i="4"/>
  <c r="K3992" i="4" s="1"/>
  <c r="P3992" i="4"/>
  <c r="R3992" i="4"/>
  <c r="B3993" i="4"/>
  <c r="C3993" i="4"/>
  <c r="E3993" i="4"/>
  <c r="I3993" i="4"/>
  <c r="J3993" i="4"/>
  <c r="K3993" i="4" s="1"/>
  <c r="P3993" i="4"/>
  <c r="R3993" i="4"/>
  <c r="B3994" i="4"/>
  <c r="C3994" i="4"/>
  <c r="E3994" i="4"/>
  <c r="I3994" i="4"/>
  <c r="J3994" i="4"/>
  <c r="K3994" i="4"/>
  <c r="L3994" i="4" s="1"/>
  <c r="P3994" i="4"/>
  <c r="R3994" i="4"/>
  <c r="B3995" i="4"/>
  <c r="C3995" i="4"/>
  <c r="E3995" i="4"/>
  <c r="I3995" i="4"/>
  <c r="J3995" i="4"/>
  <c r="K3995" i="4" s="1"/>
  <c r="P3995" i="4"/>
  <c r="R3995" i="4"/>
  <c r="B3996" i="4"/>
  <c r="C3996" i="4"/>
  <c r="E3996" i="4"/>
  <c r="I3996" i="4"/>
  <c r="J3996" i="4"/>
  <c r="K3996" i="4" s="1"/>
  <c r="P3996" i="4"/>
  <c r="R3996" i="4"/>
  <c r="B3997" i="4"/>
  <c r="C3997" i="4"/>
  <c r="E3997" i="4"/>
  <c r="I3997" i="4"/>
  <c r="J3997" i="4"/>
  <c r="K3997" i="4" s="1"/>
  <c r="P3997" i="4"/>
  <c r="R3997" i="4"/>
  <c r="B3998" i="4"/>
  <c r="C3998" i="4"/>
  <c r="E3998" i="4"/>
  <c r="I3998" i="4"/>
  <c r="J3998" i="4"/>
  <c r="K3998" i="4" s="1"/>
  <c r="P3998" i="4"/>
  <c r="R3998" i="4"/>
  <c r="B3999" i="4"/>
  <c r="C3999" i="4"/>
  <c r="E3999" i="4"/>
  <c r="I3999" i="4"/>
  <c r="J3999" i="4"/>
  <c r="K3999" i="4" s="1"/>
  <c r="P3999" i="4"/>
  <c r="R3999" i="4"/>
  <c r="B4000" i="4"/>
  <c r="C4000" i="4"/>
  <c r="E4000" i="4"/>
  <c r="I4000" i="4"/>
  <c r="J4000" i="4"/>
  <c r="K4000" i="4" s="1"/>
  <c r="P4000" i="4"/>
  <c r="R4000" i="4"/>
  <c r="B4001" i="4"/>
  <c r="C4001" i="4"/>
  <c r="E4001" i="4"/>
  <c r="I4001" i="4"/>
  <c r="J4001" i="4"/>
  <c r="K4001" i="4" s="1"/>
  <c r="L4001" i="4" s="1"/>
  <c r="P4001" i="4"/>
  <c r="R4001" i="4"/>
  <c r="B4002" i="4"/>
  <c r="C4002" i="4"/>
  <c r="E4002" i="4"/>
  <c r="I4002" i="4"/>
  <c r="J4002" i="4"/>
  <c r="K4002" i="4" s="1"/>
  <c r="P4002" i="4"/>
  <c r="R4002" i="4"/>
  <c r="B4003" i="4"/>
  <c r="C4003" i="4"/>
  <c r="E4003" i="4"/>
  <c r="I4003" i="4"/>
  <c r="J4003" i="4"/>
  <c r="K4003" i="4" s="1"/>
  <c r="L4003" i="4" s="1"/>
  <c r="P4003" i="4"/>
  <c r="R4003" i="4"/>
  <c r="B4004" i="4"/>
  <c r="C4004" i="4"/>
  <c r="E4004" i="4"/>
  <c r="I4004" i="4"/>
  <c r="J4004" i="4"/>
  <c r="K4004" i="4" s="1"/>
  <c r="P4004" i="4"/>
  <c r="R4004" i="4"/>
  <c r="B4005" i="4"/>
  <c r="C4005" i="4"/>
  <c r="E4005" i="4"/>
  <c r="I4005" i="4"/>
  <c r="J4005" i="4"/>
  <c r="K4005" i="4"/>
  <c r="L4005" i="4" s="1"/>
  <c r="P4005" i="4"/>
  <c r="R4005" i="4"/>
  <c r="B4006" i="4"/>
  <c r="C4006" i="4"/>
  <c r="E4006" i="4"/>
  <c r="I4006" i="4"/>
  <c r="J4006" i="4"/>
  <c r="K4006" i="4" s="1"/>
  <c r="P4006" i="4"/>
  <c r="R4006" i="4"/>
  <c r="B4007" i="4"/>
  <c r="C4007" i="4"/>
  <c r="E4007" i="4"/>
  <c r="I4007" i="4"/>
  <c r="J4007" i="4"/>
  <c r="K4007" i="4" s="1"/>
  <c r="P4007" i="4"/>
  <c r="R4007" i="4"/>
  <c r="B4008" i="4"/>
  <c r="C4008" i="4"/>
  <c r="E4008" i="4"/>
  <c r="I4008" i="4"/>
  <c r="J4008" i="4"/>
  <c r="K4008" i="4" s="1"/>
  <c r="P4008" i="4"/>
  <c r="R4008" i="4"/>
  <c r="B4009" i="4"/>
  <c r="C4009" i="4"/>
  <c r="E4009" i="4"/>
  <c r="I4009" i="4"/>
  <c r="J4009" i="4"/>
  <c r="K4009" i="4" s="1"/>
  <c r="P4009" i="4"/>
  <c r="R4009" i="4"/>
  <c r="B4010" i="4"/>
  <c r="C4010" i="4"/>
  <c r="E4010" i="4"/>
  <c r="I4010" i="4"/>
  <c r="J4010" i="4"/>
  <c r="K4010" i="4" s="1"/>
  <c r="L4010" i="4" s="1"/>
  <c r="P4010" i="4"/>
  <c r="R4010" i="4"/>
  <c r="B4011" i="4"/>
  <c r="C4011" i="4"/>
  <c r="E4011" i="4"/>
  <c r="I4011" i="4"/>
  <c r="J4011" i="4"/>
  <c r="K4011" i="4" s="1"/>
  <c r="P4011" i="4"/>
  <c r="R4011" i="4"/>
  <c r="B4012" i="4"/>
  <c r="C4012" i="4"/>
  <c r="E4012" i="4"/>
  <c r="I4012" i="4"/>
  <c r="J4012" i="4"/>
  <c r="K4012" i="4"/>
  <c r="L4012" i="4" s="1"/>
  <c r="P4012" i="4"/>
  <c r="R4012" i="4"/>
  <c r="B4013" i="4"/>
  <c r="C4013" i="4"/>
  <c r="E4013" i="4"/>
  <c r="I4013" i="4"/>
  <c r="J4013" i="4"/>
  <c r="K4013" i="4" s="1"/>
  <c r="P4013" i="4"/>
  <c r="R4013" i="4"/>
  <c r="B4014" i="4"/>
  <c r="C4014" i="4"/>
  <c r="E4014" i="4"/>
  <c r="I4014" i="4"/>
  <c r="J4014" i="4"/>
  <c r="K4014" i="4" s="1"/>
  <c r="P4014" i="4"/>
  <c r="R4014" i="4"/>
  <c r="B4015" i="4"/>
  <c r="C4015" i="4"/>
  <c r="E4015" i="4"/>
  <c r="I4015" i="4"/>
  <c r="J4015" i="4"/>
  <c r="K4015" i="4" s="1"/>
  <c r="P4015" i="4"/>
  <c r="R4015" i="4"/>
  <c r="B4016" i="4"/>
  <c r="C4016" i="4"/>
  <c r="E4016" i="4"/>
  <c r="I4016" i="4"/>
  <c r="J4016" i="4"/>
  <c r="K4016" i="4" s="1"/>
  <c r="P4016" i="4"/>
  <c r="R4016" i="4"/>
  <c r="B4017" i="4"/>
  <c r="C4017" i="4"/>
  <c r="E4017" i="4"/>
  <c r="I4017" i="4"/>
  <c r="J4017" i="4"/>
  <c r="K4017" i="4" s="1"/>
  <c r="P4017" i="4"/>
  <c r="R4017" i="4"/>
  <c r="B4018" i="4"/>
  <c r="C4018" i="4"/>
  <c r="E4018" i="4"/>
  <c r="I4018" i="4"/>
  <c r="J4018" i="4"/>
  <c r="K4018" i="4" s="1"/>
  <c r="P4018" i="4"/>
  <c r="R4018" i="4"/>
  <c r="B4019" i="4"/>
  <c r="C4019" i="4"/>
  <c r="E4019" i="4"/>
  <c r="I4019" i="4"/>
  <c r="J4019" i="4"/>
  <c r="K4019" i="4" s="1"/>
  <c r="L4019" i="4" s="1"/>
  <c r="P4019" i="4"/>
  <c r="R4019" i="4"/>
  <c r="B4020" i="4"/>
  <c r="C4020" i="4"/>
  <c r="E4020" i="4"/>
  <c r="I4020" i="4"/>
  <c r="J4020" i="4"/>
  <c r="K4020" i="4" s="1"/>
  <c r="P4020" i="4"/>
  <c r="R4020" i="4"/>
  <c r="B4021" i="4"/>
  <c r="C4021" i="4"/>
  <c r="E4021" i="4"/>
  <c r="I4021" i="4"/>
  <c r="J4021" i="4"/>
  <c r="K4021" i="4"/>
  <c r="L4021" i="4" s="1"/>
  <c r="P4021" i="4"/>
  <c r="R4021" i="4"/>
  <c r="R3910" i="4"/>
  <c r="P3910" i="4"/>
  <c r="I3910" i="4"/>
  <c r="J3910" i="4"/>
  <c r="K3910" i="4" s="1"/>
  <c r="L3910" i="4" s="1"/>
  <c r="E3910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C1898" i="4"/>
  <c r="L3948" i="4" l="1"/>
  <c r="M3948" i="4"/>
  <c r="M3967" i="4"/>
  <c r="M3964" i="4"/>
  <c r="M3910" i="4"/>
  <c r="M4017" i="4"/>
  <c r="L4017" i="4"/>
  <c r="L3999" i="4"/>
  <c r="M3999" i="4"/>
  <c r="L3935" i="4"/>
  <c r="M3935" i="4"/>
  <c r="L3919" i="4"/>
  <c r="M3919" i="4"/>
  <c r="L3996" i="4"/>
  <c r="M3996" i="4"/>
  <c r="L3914" i="4"/>
  <c r="M3914" i="4"/>
  <c r="L3916" i="4"/>
  <c r="M3916" i="4"/>
  <c r="L4020" i="4"/>
  <c r="M4020" i="4"/>
  <c r="L4011" i="4"/>
  <c r="M4011" i="4"/>
  <c r="L3951" i="4"/>
  <c r="M3951" i="4"/>
  <c r="L3995" i="4"/>
  <c r="M3995" i="4"/>
  <c r="L4015" i="4"/>
  <c r="M4015" i="4"/>
  <c r="M3983" i="4"/>
  <c r="M4012" i="4"/>
  <c r="M3932" i="4"/>
  <c r="L3980" i="4"/>
  <c r="L3984" i="4"/>
  <c r="M3984" i="4"/>
  <c r="L3982" i="4"/>
  <c r="M3982" i="4"/>
  <c r="L3963" i="4"/>
  <c r="M3963" i="4"/>
  <c r="L4013" i="4"/>
  <c r="M4013" i="4"/>
  <c r="L4007" i="4"/>
  <c r="M4007" i="4"/>
  <c r="M3986" i="4"/>
  <c r="L3986" i="4"/>
  <c r="L3952" i="4"/>
  <c r="M3952" i="4"/>
  <c r="L3950" i="4"/>
  <c r="M3950" i="4"/>
  <c r="L3933" i="4"/>
  <c r="M3933" i="4"/>
  <c r="M3929" i="4"/>
  <c r="L3929" i="4"/>
  <c r="L3988" i="4"/>
  <c r="M3988" i="4"/>
  <c r="M3954" i="4"/>
  <c r="L3954" i="4"/>
  <c r="L3931" i="4"/>
  <c r="M3931" i="4"/>
  <c r="L3912" i="4"/>
  <c r="M3912" i="4"/>
  <c r="L4009" i="4"/>
  <c r="M4009" i="4"/>
  <c r="L3990" i="4"/>
  <c r="M3990" i="4"/>
  <c r="L3956" i="4"/>
  <c r="M3956" i="4"/>
  <c r="L3920" i="4"/>
  <c r="M3920" i="4"/>
  <c r="L3918" i="4"/>
  <c r="M3918" i="4"/>
  <c r="L3975" i="4"/>
  <c r="M3975" i="4"/>
  <c r="L3958" i="4"/>
  <c r="M3958" i="4"/>
  <c r="M3922" i="4"/>
  <c r="L3922" i="4"/>
  <c r="L4000" i="4"/>
  <c r="M4000" i="4"/>
  <c r="L3998" i="4"/>
  <c r="M3998" i="4"/>
  <c r="L3992" i="4"/>
  <c r="M3992" i="4"/>
  <c r="L3924" i="4"/>
  <c r="M3924" i="4"/>
  <c r="L3927" i="4"/>
  <c r="M3927" i="4"/>
  <c r="M4002" i="4"/>
  <c r="L4002" i="4"/>
  <c r="L3977" i="4"/>
  <c r="M3977" i="4"/>
  <c r="L3960" i="4"/>
  <c r="M3960" i="4"/>
  <c r="L3943" i="4"/>
  <c r="M3943" i="4"/>
  <c r="L3926" i="4"/>
  <c r="M3926" i="4"/>
  <c r="L4004" i="4"/>
  <c r="M4004" i="4"/>
  <c r="L3981" i="4"/>
  <c r="M3981" i="4"/>
  <c r="L3979" i="4"/>
  <c r="M3979" i="4"/>
  <c r="L3965" i="4"/>
  <c r="M3965" i="4"/>
  <c r="M3961" i="4"/>
  <c r="L3961" i="4"/>
  <c r="L3944" i="4"/>
  <c r="M3944" i="4"/>
  <c r="L4006" i="4"/>
  <c r="M4006" i="4"/>
  <c r="L3968" i="4"/>
  <c r="M3968" i="4"/>
  <c r="L3966" i="4"/>
  <c r="M3966" i="4"/>
  <c r="L3949" i="4"/>
  <c r="M3949" i="4"/>
  <c r="L3945" i="4"/>
  <c r="M3945" i="4"/>
  <c r="L3928" i="4"/>
  <c r="M3928" i="4"/>
  <c r="M4018" i="4"/>
  <c r="L4018" i="4"/>
  <c r="M3970" i="4"/>
  <c r="L3970" i="4"/>
  <c r="L3947" i="4"/>
  <c r="M3947" i="4"/>
  <c r="L4016" i="4"/>
  <c r="M4016" i="4"/>
  <c r="L4014" i="4"/>
  <c r="M4014" i="4"/>
  <c r="L4008" i="4"/>
  <c r="M4008" i="4"/>
  <c r="L3972" i="4"/>
  <c r="M3972" i="4"/>
  <c r="L3936" i="4"/>
  <c r="M3936" i="4"/>
  <c r="L3934" i="4"/>
  <c r="M3934" i="4"/>
  <c r="L3917" i="4"/>
  <c r="M3917" i="4"/>
  <c r="L3911" i="4"/>
  <c r="M3911" i="4"/>
  <c r="L3974" i="4"/>
  <c r="M3974" i="4"/>
  <c r="M3938" i="4"/>
  <c r="L3938" i="4"/>
  <c r="L3915" i="4"/>
  <c r="M3915" i="4"/>
  <c r="L3913" i="4"/>
  <c r="M3913" i="4"/>
  <c r="L3997" i="4"/>
  <c r="M3997" i="4"/>
  <c r="L3991" i="4"/>
  <c r="M3991" i="4"/>
  <c r="L3940" i="4"/>
  <c r="M3940" i="4"/>
  <c r="L3942" i="4"/>
  <c r="M3942" i="4"/>
  <c r="L3976" i="4"/>
  <c r="M3976" i="4"/>
  <c r="L3959" i="4"/>
  <c r="M3959" i="4"/>
  <c r="L3993" i="4"/>
  <c r="M3993" i="4"/>
  <c r="M4019" i="4"/>
  <c r="M4003" i="4"/>
  <c r="M3987" i="4"/>
  <c r="M3971" i="4"/>
  <c r="M3955" i="4"/>
  <c r="M3939" i="4"/>
  <c r="M3923" i="4"/>
  <c r="M4010" i="4"/>
  <c r="M3994" i="4"/>
  <c r="M3978" i="4"/>
  <c r="M3962" i="4"/>
  <c r="M3946" i="4"/>
  <c r="M3930" i="4"/>
  <c r="M4001" i="4"/>
  <c r="M3985" i="4"/>
  <c r="M3969" i="4"/>
  <c r="M3953" i="4"/>
  <c r="M3937" i="4"/>
  <c r="M3921" i="4"/>
  <c r="M4021" i="4"/>
  <c r="M4005" i="4"/>
  <c r="M3989" i="4"/>
  <c r="M3973" i="4"/>
  <c r="M3957" i="4"/>
  <c r="M3941" i="4"/>
  <c r="M3925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O3440" i="4"/>
  <c r="P3440" i="4" s="1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776" i="4"/>
  <c r="O3690" i="4"/>
  <c r="O3689" i="4"/>
  <c r="O3688" i="4"/>
  <c r="O3687" i="4"/>
  <c r="O3651" i="4"/>
  <c r="O3857" i="4" l="1"/>
  <c r="P3857" i="4" s="1"/>
  <c r="O3856" i="4"/>
  <c r="O3844" i="4"/>
  <c r="P3844" i="4" s="1"/>
  <c r="O3843" i="4"/>
  <c r="P3843" i="4" s="1"/>
  <c r="O3842" i="4"/>
  <c r="P3842" i="4" s="1"/>
  <c r="O3841" i="4"/>
  <c r="P3841" i="4" s="1"/>
  <c r="O3840" i="4"/>
  <c r="P3840" i="4" s="1"/>
  <c r="O3839" i="4"/>
  <c r="P3839" i="4" s="1"/>
  <c r="O3870" i="4"/>
  <c r="P3870" i="4" s="1"/>
  <c r="O3869" i="4"/>
  <c r="O3868" i="4"/>
  <c r="P3868" i="4" s="1"/>
  <c r="O3867" i="4"/>
  <c r="P3867" i="4" s="1"/>
  <c r="O3860" i="4"/>
  <c r="P3860" i="4" s="1"/>
  <c r="O3859" i="4"/>
  <c r="P3859" i="4" s="1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O3767" i="4"/>
  <c r="O3766" i="4"/>
  <c r="O3765" i="4"/>
  <c r="O3764" i="4"/>
  <c r="O2664" i="4"/>
  <c r="O2695" i="4"/>
  <c r="O2721" i="4"/>
  <c r="O2727" i="4"/>
  <c r="O2726" i="4"/>
  <c r="O2725" i="4"/>
  <c r="O2724" i="4"/>
  <c r="O2723" i="4"/>
  <c r="O2722" i="4"/>
  <c r="O2696" i="4"/>
  <c r="O2666" i="4"/>
  <c r="O2665" i="4"/>
  <c r="O2663" i="4"/>
  <c r="O2662" i="4"/>
  <c r="O2661" i="4"/>
  <c r="P3831" i="4"/>
  <c r="P3832" i="4"/>
  <c r="P3833" i="4"/>
  <c r="P3834" i="4"/>
  <c r="P3835" i="4"/>
  <c r="P3836" i="4"/>
  <c r="P3837" i="4"/>
  <c r="P3838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61" i="4"/>
  <c r="P3862" i="4"/>
  <c r="P3863" i="4"/>
  <c r="P3864" i="4"/>
  <c r="P3865" i="4"/>
  <c r="P3866" i="4"/>
  <c r="P3869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909" i="4"/>
  <c r="R3908" i="4"/>
  <c r="R3907" i="4"/>
  <c r="R3906" i="4"/>
  <c r="R3905" i="4"/>
  <c r="R3904" i="4"/>
  <c r="R3903" i="4"/>
  <c r="R3902" i="4"/>
  <c r="R3901" i="4"/>
  <c r="R3900" i="4"/>
  <c r="R3899" i="4"/>
  <c r="R3898" i="4"/>
  <c r="R3897" i="4"/>
  <c r="R3896" i="4"/>
  <c r="R3895" i="4"/>
  <c r="R3894" i="4"/>
  <c r="R3893" i="4"/>
  <c r="R3892" i="4"/>
  <c r="R3891" i="4"/>
  <c r="R3890" i="4"/>
  <c r="R3889" i="4"/>
  <c r="R3888" i="4"/>
  <c r="R3887" i="4"/>
  <c r="R3886" i="4"/>
  <c r="R3885" i="4"/>
  <c r="R3884" i="4"/>
  <c r="R3883" i="4"/>
  <c r="R3882" i="4"/>
  <c r="R3881" i="4"/>
  <c r="R3880" i="4"/>
  <c r="R3879" i="4"/>
  <c r="R3878" i="4"/>
  <c r="R3877" i="4"/>
  <c r="R3876" i="4"/>
  <c r="R3875" i="4"/>
  <c r="R3874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3909" i="4"/>
  <c r="K3909" i="4" s="1"/>
  <c r="I3909" i="4"/>
  <c r="J3908" i="4"/>
  <c r="K3908" i="4" s="1"/>
  <c r="I3908" i="4"/>
  <c r="J3907" i="4"/>
  <c r="K3907" i="4" s="1"/>
  <c r="I3907" i="4"/>
  <c r="J3906" i="4"/>
  <c r="K3906" i="4" s="1"/>
  <c r="I3906" i="4"/>
  <c r="J3905" i="4"/>
  <c r="K3905" i="4" s="1"/>
  <c r="I3905" i="4"/>
  <c r="J3904" i="4"/>
  <c r="K3904" i="4" s="1"/>
  <c r="I3904" i="4"/>
  <c r="J3903" i="4"/>
  <c r="K3903" i="4" s="1"/>
  <c r="I3903" i="4"/>
  <c r="J3902" i="4"/>
  <c r="K3902" i="4" s="1"/>
  <c r="I3902" i="4"/>
  <c r="J3901" i="4"/>
  <c r="K3901" i="4" s="1"/>
  <c r="I3901" i="4"/>
  <c r="J3900" i="4"/>
  <c r="K3900" i="4" s="1"/>
  <c r="I3900" i="4"/>
  <c r="J3899" i="4"/>
  <c r="K3899" i="4" s="1"/>
  <c r="I3899" i="4"/>
  <c r="J3898" i="4"/>
  <c r="K3898" i="4" s="1"/>
  <c r="I3898" i="4"/>
  <c r="J3897" i="4"/>
  <c r="K3897" i="4" s="1"/>
  <c r="I3897" i="4"/>
  <c r="J3896" i="4"/>
  <c r="K3896" i="4" s="1"/>
  <c r="I3896" i="4"/>
  <c r="J3895" i="4"/>
  <c r="K3895" i="4" s="1"/>
  <c r="I3895" i="4"/>
  <c r="J3894" i="4"/>
  <c r="K3894" i="4" s="1"/>
  <c r="I3894" i="4"/>
  <c r="J3893" i="4"/>
  <c r="K3893" i="4" s="1"/>
  <c r="I3893" i="4"/>
  <c r="J3892" i="4"/>
  <c r="K3892" i="4" s="1"/>
  <c r="I3892" i="4"/>
  <c r="J3891" i="4"/>
  <c r="K3891" i="4" s="1"/>
  <c r="I3891" i="4"/>
  <c r="J3890" i="4"/>
  <c r="K3890" i="4" s="1"/>
  <c r="I3890" i="4"/>
  <c r="J3889" i="4"/>
  <c r="K3889" i="4" s="1"/>
  <c r="I3889" i="4"/>
  <c r="J3888" i="4"/>
  <c r="K3888" i="4" s="1"/>
  <c r="I3888" i="4"/>
  <c r="J3887" i="4"/>
  <c r="K3887" i="4" s="1"/>
  <c r="I3887" i="4"/>
  <c r="J3886" i="4"/>
  <c r="K3886" i="4" s="1"/>
  <c r="I3886" i="4"/>
  <c r="J3885" i="4"/>
  <c r="K3885" i="4" s="1"/>
  <c r="I3885" i="4"/>
  <c r="J3884" i="4"/>
  <c r="K3884" i="4" s="1"/>
  <c r="I3884" i="4"/>
  <c r="J3883" i="4"/>
  <c r="K3883" i="4" s="1"/>
  <c r="I3883" i="4"/>
  <c r="J3882" i="4"/>
  <c r="K3882" i="4" s="1"/>
  <c r="I3882" i="4"/>
  <c r="J3881" i="4"/>
  <c r="K3881" i="4" s="1"/>
  <c r="I3881" i="4"/>
  <c r="J3880" i="4"/>
  <c r="K3880" i="4" s="1"/>
  <c r="I3880" i="4"/>
  <c r="J3879" i="4"/>
  <c r="K3879" i="4" s="1"/>
  <c r="I3879" i="4"/>
  <c r="J3878" i="4"/>
  <c r="K3878" i="4" s="1"/>
  <c r="I3878" i="4"/>
  <c r="J3877" i="4"/>
  <c r="K3877" i="4" s="1"/>
  <c r="I3877" i="4"/>
  <c r="J3876" i="4"/>
  <c r="K3876" i="4" s="1"/>
  <c r="I3876" i="4"/>
  <c r="J3875" i="4"/>
  <c r="K3875" i="4" s="1"/>
  <c r="I3875" i="4"/>
  <c r="J3874" i="4"/>
  <c r="K3874" i="4" s="1"/>
  <c r="I3874" i="4"/>
  <c r="J3873" i="4"/>
  <c r="K3873" i="4" s="1"/>
  <c r="I3873" i="4"/>
  <c r="J3872" i="4"/>
  <c r="K3872" i="4" s="1"/>
  <c r="I3872" i="4"/>
  <c r="J3871" i="4"/>
  <c r="K3871" i="4" s="1"/>
  <c r="I3871" i="4"/>
  <c r="J3870" i="4"/>
  <c r="K3870" i="4" s="1"/>
  <c r="I3870" i="4"/>
  <c r="J3869" i="4"/>
  <c r="K3869" i="4" s="1"/>
  <c r="I3869" i="4"/>
  <c r="J3868" i="4"/>
  <c r="K3868" i="4" s="1"/>
  <c r="I3868" i="4"/>
  <c r="J3867" i="4"/>
  <c r="K3867" i="4" s="1"/>
  <c r="I3867" i="4"/>
  <c r="J3866" i="4"/>
  <c r="K3866" i="4" s="1"/>
  <c r="I3866" i="4"/>
  <c r="J3865" i="4"/>
  <c r="K3865" i="4" s="1"/>
  <c r="I3865" i="4"/>
  <c r="J3864" i="4"/>
  <c r="K3864" i="4" s="1"/>
  <c r="I3864" i="4"/>
  <c r="J3863" i="4"/>
  <c r="K3863" i="4" s="1"/>
  <c r="I3863" i="4"/>
  <c r="J3862" i="4"/>
  <c r="K3862" i="4" s="1"/>
  <c r="I3862" i="4"/>
  <c r="J3861" i="4"/>
  <c r="K3861" i="4" s="1"/>
  <c r="I3861" i="4"/>
  <c r="J3860" i="4"/>
  <c r="K3860" i="4" s="1"/>
  <c r="I3860" i="4"/>
  <c r="J3859" i="4"/>
  <c r="K3859" i="4" s="1"/>
  <c r="I3859" i="4"/>
  <c r="J3858" i="4"/>
  <c r="K3858" i="4" s="1"/>
  <c r="I3858" i="4"/>
  <c r="J3857" i="4"/>
  <c r="K3857" i="4" s="1"/>
  <c r="I3857" i="4"/>
  <c r="J3856" i="4"/>
  <c r="K3856" i="4" s="1"/>
  <c r="I3856" i="4"/>
  <c r="J3855" i="4"/>
  <c r="K3855" i="4" s="1"/>
  <c r="I3855" i="4"/>
  <c r="J3854" i="4"/>
  <c r="K3854" i="4" s="1"/>
  <c r="I3854" i="4"/>
  <c r="J3853" i="4"/>
  <c r="K3853" i="4" s="1"/>
  <c r="I3853" i="4"/>
  <c r="J3852" i="4"/>
  <c r="K3852" i="4" s="1"/>
  <c r="I3852" i="4"/>
  <c r="J3851" i="4"/>
  <c r="K3851" i="4" s="1"/>
  <c r="I3851" i="4"/>
  <c r="J3850" i="4"/>
  <c r="K3850" i="4" s="1"/>
  <c r="I3850" i="4"/>
  <c r="J3849" i="4"/>
  <c r="K3849" i="4" s="1"/>
  <c r="I3849" i="4"/>
  <c r="J3848" i="4"/>
  <c r="K3848" i="4" s="1"/>
  <c r="I3848" i="4"/>
  <c r="J3847" i="4"/>
  <c r="K3847" i="4" s="1"/>
  <c r="I3847" i="4"/>
  <c r="J3846" i="4"/>
  <c r="K3846" i="4" s="1"/>
  <c r="I3846" i="4"/>
  <c r="J3845" i="4"/>
  <c r="K3845" i="4" s="1"/>
  <c r="I3845" i="4"/>
  <c r="J3844" i="4"/>
  <c r="K3844" i="4" s="1"/>
  <c r="I3844" i="4"/>
  <c r="J3843" i="4"/>
  <c r="K3843" i="4" s="1"/>
  <c r="M3843" i="4" s="1"/>
  <c r="I3843" i="4"/>
  <c r="J3842" i="4"/>
  <c r="K3842" i="4" s="1"/>
  <c r="I3842" i="4"/>
  <c r="J3841" i="4"/>
  <c r="K3841" i="4" s="1"/>
  <c r="I3841" i="4"/>
  <c r="J3840" i="4"/>
  <c r="K3840" i="4" s="1"/>
  <c r="I3840" i="4"/>
  <c r="J3839" i="4"/>
  <c r="K3839" i="4" s="1"/>
  <c r="I3839" i="4"/>
  <c r="J3838" i="4"/>
  <c r="K3838" i="4" s="1"/>
  <c r="I3838" i="4"/>
  <c r="J3837" i="4"/>
  <c r="K3837" i="4" s="1"/>
  <c r="I3837" i="4"/>
  <c r="J3836" i="4"/>
  <c r="K3836" i="4" s="1"/>
  <c r="I3836" i="4"/>
  <c r="J3835" i="4"/>
  <c r="K3835" i="4" s="1"/>
  <c r="I3835" i="4"/>
  <c r="J3834" i="4"/>
  <c r="K3834" i="4" s="1"/>
  <c r="M3834" i="4" s="1"/>
  <c r="I3834" i="4"/>
  <c r="J3833" i="4"/>
  <c r="K3833" i="4" s="1"/>
  <c r="I3833" i="4"/>
  <c r="J3832" i="4"/>
  <c r="K3832" i="4" s="1"/>
  <c r="I3832" i="4"/>
  <c r="J3831" i="4"/>
  <c r="K3831" i="4" s="1"/>
  <c r="I3831" i="4"/>
  <c r="J3830" i="4"/>
  <c r="K3830" i="4" s="1"/>
  <c r="I3830" i="4"/>
  <c r="J3829" i="4"/>
  <c r="K3829" i="4" s="1"/>
  <c r="I3829" i="4"/>
  <c r="J3828" i="4"/>
  <c r="K3828" i="4" s="1"/>
  <c r="I3828" i="4"/>
  <c r="J3827" i="4"/>
  <c r="K3827" i="4" s="1"/>
  <c r="I3827" i="4"/>
  <c r="J3826" i="4"/>
  <c r="K3826" i="4" s="1"/>
  <c r="I3826" i="4"/>
  <c r="J3825" i="4"/>
  <c r="K3825" i="4" s="1"/>
  <c r="I3825" i="4"/>
  <c r="J3824" i="4"/>
  <c r="K3824" i="4" s="1"/>
  <c r="I3824" i="4"/>
  <c r="J3823" i="4"/>
  <c r="K3823" i="4" s="1"/>
  <c r="I3823" i="4"/>
  <c r="J3822" i="4"/>
  <c r="K3822" i="4" s="1"/>
  <c r="I3822" i="4"/>
  <c r="J3821" i="4"/>
  <c r="K3821" i="4" s="1"/>
  <c r="I3821" i="4"/>
  <c r="J3820" i="4"/>
  <c r="K3820" i="4" s="1"/>
  <c r="I3820" i="4"/>
  <c r="J3819" i="4"/>
  <c r="K3819" i="4" s="1"/>
  <c r="I3819" i="4"/>
  <c r="J3818" i="4"/>
  <c r="K3818" i="4" s="1"/>
  <c r="M3818" i="4" s="1"/>
  <c r="I3818" i="4"/>
  <c r="J3817" i="4"/>
  <c r="K3817" i="4" s="1"/>
  <c r="I3817" i="4"/>
  <c r="J3816" i="4"/>
  <c r="K3816" i="4" s="1"/>
  <c r="I3816" i="4"/>
  <c r="J3815" i="4"/>
  <c r="K3815" i="4" s="1"/>
  <c r="I3815" i="4"/>
  <c r="J3814" i="4"/>
  <c r="K3814" i="4" s="1"/>
  <c r="I3814" i="4"/>
  <c r="J3813" i="4"/>
  <c r="K3813" i="4" s="1"/>
  <c r="I3813" i="4"/>
  <c r="J3812" i="4"/>
  <c r="K3812" i="4" s="1"/>
  <c r="I3812" i="4"/>
  <c r="J3811" i="4"/>
  <c r="K3811" i="4" s="1"/>
  <c r="I3811" i="4"/>
  <c r="J3810" i="4"/>
  <c r="K3810" i="4" s="1"/>
  <c r="I3810" i="4"/>
  <c r="J3809" i="4"/>
  <c r="K3809" i="4" s="1"/>
  <c r="I3809" i="4"/>
  <c r="J3808" i="4"/>
  <c r="K3808" i="4" s="1"/>
  <c r="I3808" i="4"/>
  <c r="J3807" i="4"/>
  <c r="K3807" i="4" s="1"/>
  <c r="I3807" i="4"/>
  <c r="J3806" i="4"/>
  <c r="K3806" i="4" s="1"/>
  <c r="I3806" i="4"/>
  <c r="J3805" i="4"/>
  <c r="K3805" i="4" s="1"/>
  <c r="I3805" i="4"/>
  <c r="J3804" i="4"/>
  <c r="K3804" i="4" s="1"/>
  <c r="I3804" i="4"/>
  <c r="J3803" i="4"/>
  <c r="K3803" i="4" s="1"/>
  <c r="I3803" i="4"/>
  <c r="J3802" i="4"/>
  <c r="K3802" i="4" s="1"/>
  <c r="M3802" i="4" s="1"/>
  <c r="I3802" i="4"/>
  <c r="J3801" i="4"/>
  <c r="K3801" i="4" s="1"/>
  <c r="I3801" i="4"/>
  <c r="J3800" i="4"/>
  <c r="K3800" i="4" s="1"/>
  <c r="I3800" i="4"/>
  <c r="J3799" i="4"/>
  <c r="K3799" i="4" s="1"/>
  <c r="I3799" i="4"/>
  <c r="J3798" i="4"/>
  <c r="K3798" i="4" s="1"/>
  <c r="I3798" i="4"/>
  <c r="J3797" i="4"/>
  <c r="K3797" i="4" s="1"/>
  <c r="I3797" i="4"/>
  <c r="J3796" i="4"/>
  <c r="K3796" i="4" s="1"/>
  <c r="I3796" i="4"/>
  <c r="J3795" i="4"/>
  <c r="K3795" i="4" s="1"/>
  <c r="I3795" i="4"/>
  <c r="J3794" i="4"/>
  <c r="K3794" i="4" s="1"/>
  <c r="I3794" i="4"/>
  <c r="J3793" i="4"/>
  <c r="K3793" i="4" s="1"/>
  <c r="I3793" i="4"/>
  <c r="J3792" i="4"/>
  <c r="K3792" i="4" s="1"/>
  <c r="I3792" i="4"/>
  <c r="J3791" i="4"/>
  <c r="K3791" i="4" s="1"/>
  <c r="I3791" i="4"/>
  <c r="J3790" i="4"/>
  <c r="K3790" i="4" s="1"/>
  <c r="I3790" i="4"/>
  <c r="J3789" i="4"/>
  <c r="K3789" i="4" s="1"/>
  <c r="I3789" i="4"/>
  <c r="J3788" i="4"/>
  <c r="K3788" i="4" s="1"/>
  <c r="I3788" i="4"/>
  <c r="J3787" i="4"/>
  <c r="K3787" i="4" s="1"/>
  <c r="I3787" i="4"/>
  <c r="J3786" i="4"/>
  <c r="K3786" i="4" s="1"/>
  <c r="M3786" i="4" s="1"/>
  <c r="I3786" i="4"/>
  <c r="J3785" i="4"/>
  <c r="K3785" i="4" s="1"/>
  <c r="I3785" i="4"/>
  <c r="J3784" i="4"/>
  <c r="K3784" i="4" s="1"/>
  <c r="I3784" i="4"/>
  <c r="J3783" i="4"/>
  <c r="K3783" i="4" s="1"/>
  <c r="I3783" i="4"/>
  <c r="J3782" i="4"/>
  <c r="K3782" i="4" s="1"/>
  <c r="I3782" i="4"/>
  <c r="J3781" i="4"/>
  <c r="K3781" i="4" s="1"/>
  <c r="I3781" i="4"/>
  <c r="J3780" i="4"/>
  <c r="K3780" i="4" s="1"/>
  <c r="I3780" i="4"/>
  <c r="J3779" i="4"/>
  <c r="K3779" i="4" s="1"/>
  <c r="I3779" i="4"/>
  <c r="J3778" i="4"/>
  <c r="K3778" i="4" s="1"/>
  <c r="I3778" i="4"/>
  <c r="J3777" i="4"/>
  <c r="K3777" i="4" s="1"/>
  <c r="I3777" i="4"/>
  <c r="J3776" i="4"/>
  <c r="K3776" i="4" s="1"/>
  <c r="I3776" i="4"/>
  <c r="J3775" i="4"/>
  <c r="K3775" i="4" s="1"/>
  <c r="I3775" i="4"/>
  <c r="J3774" i="4"/>
  <c r="K3774" i="4" s="1"/>
  <c r="I3774" i="4"/>
  <c r="J3773" i="4"/>
  <c r="K3773" i="4" s="1"/>
  <c r="I3773" i="4"/>
  <c r="J3772" i="4"/>
  <c r="K3772" i="4" s="1"/>
  <c r="I3772" i="4"/>
  <c r="J3771" i="4"/>
  <c r="K3771" i="4" s="1"/>
  <c r="I3771" i="4"/>
  <c r="J3770" i="4"/>
  <c r="K3770" i="4" s="1"/>
  <c r="M3770" i="4" s="1"/>
  <c r="I3770" i="4"/>
  <c r="J3769" i="4"/>
  <c r="K3769" i="4" s="1"/>
  <c r="I3769" i="4"/>
  <c r="J3768" i="4"/>
  <c r="K3768" i="4" s="1"/>
  <c r="I3768" i="4"/>
  <c r="J3767" i="4"/>
  <c r="K3767" i="4" s="1"/>
  <c r="I3767" i="4"/>
  <c r="J3766" i="4"/>
  <c r="K3766" i="4" s="1"/>
  <c r="I3766" i="4"/>
  <c r="J3765" i="4"/>
  <c r="K3765" i="4" s="1"/>
  <c r="I3765" i="4"/>
  <c r="J3764" i="4"/>
  <c r="K3764" i="4" s="1"/>
  <c r="I3764" i="4"/>
  <c r="J3763" i="4"/>
  <c r="K3763" i="4" s="1"/>
  <c r="I3763" i="4"/>
  <c r="J3762" i="4"/>
  <c r="K3762" i="4" s="1"/>
  <c r="I3762" i="4"/>
  <c r="J3761" i="4"/>
  <c r="K3761" i="4" s="1"/>
  <c r="I3761" i="4"/>
  <c r="J3760" i="4"/>
  <c r="K3760" i="4" s="1"/>
  <c r="I3760" i="4"/>
  <c r="J3759" i="4"/>
  <c r="K3759" i="4" s="1"/>
  <c r="I3759" i="4"/>
  <c r="J3758" i="4"/>
  <c r="K3758" i="4" s="1"/>
  <c r="I3758" i="4"/>
  <c r="J3757" i="4"/>
  <c r="K3757" i="4" s="1"/>
  <c r="I3757" i="4"/>
  <c r="J3756" i="4"/>
  <c r="K3756" i="4" s="1"/>
  <c r="I3756" i="4"/>
  <c r="J3755" i="4"/>
  <c r="K3755" i="4" s="1"/>
  <c r="I3755" i="4"/>
  <c r="J3754" i="4"/>
  <c r="K3754" i="4" s="1"/>
  <c r="M3754" i="4" s="1"/>
  <c r="I3754" i="4"/>
  <c r="J3753" i="4"/>
  <c r="K3753" i="4" s="1"/>
  <c r="I3753" i="4"/>
  <c r="J3752" i="4"/>
  <c r="K3752" i="4" s="1"/>
  <c r="I3752" i="4"/>
  <c r="J3751" i="4"/>
  <c r="K3751" i="4" s="1"/>
  <c r="I3751" i="4"/>
  <c r="J3750" i="4"/>
  <c r="K3750" i="4" s="1"/>
  <c r="I3750" i="4"/>
  <c r="J3749" i="4"/>
  <c r="K3749" i="4" s="1"/>
  <c r="I3749" i="4"/>
  <c r="J3748" i="4"/>
  <c r="K3748" i="4" s="1"/>
  <c r="I3748" i="4"/>
  <c r="J3747" i="4"/>
  <c r="K3747" i="4" s="1"/>
  <c r="I3747" i="4"/>
  <c r="J3746" i="4"/>
  <c r="K3746" i="4" s="1"/>
  <c r="I3746" i="4"/>
  <c r="J3745" i="4"/>
  <c r="K3745" i="4" s="1"/>
  <c r="I3745" i="4"/>
  <c r="J3744" i="4"/>
  <c r="K3744" i="4" s="1"/>
  <c r="I3744" i="4"/>
  <c r="J3743" i="4"/>
  <c r="K3743" i="4" s="1"/>
  <c r="I3743" i="4"/>
  <c r="J3742" i="4"/>
  <c r="K3742" i="4" s="1"/>
  <c r="I3742" i="4"/>
  <c r="J3741" i="4"/>
  <c r="K3741" i="4" s="1"/>
  <c r="I3741" i="4"/>
  <c r="J3740" i="4"/>
  <c r="K3740" i="4" s="1"/>
  <c r="I3740" i="4"/>
  <c r="J3739" i="4"/>
  <c r="K3739" i="4" s="1"/>
  <c r="I3739" i="4"/>
  <c r="J3738" i="4"/>
  <c r="K3738" i="4" s="1"/>
  <c r="M3738" i="4" s="1"/>
  <c r="I3738" i="4"/>
  <c r="J3737" i="4"/>
  <c r="K3737" i="4" s="1"/>
  <c r="I3737" i="4"/>
  <c r="J3736" i="4"/>
  <c r="K3736" i="4" s="1"/>
  <c r="I3736" i="4"/>
  <c r="J3735" i="4"/>
  <c r="K3735" i="4" s="1"/>
  <c r="I3735" i="4"/>
  <c r="J3734" i="4"/>
  <c r="K3734" i="4" s="1"/>
  <c r="I3734" i="4"/>
  <c r="J3733" i="4"/>
  <c r="K3733" i="4" s="1"/>
  <c r="I3733" i="4"/>
  <c r="J3732" i="4"/>
  <c r="K3732" i="4" s="1"/>
  <c r="I3732" i="4"/>
  <c r="J3731" i="4"/>
  <c r="K3731" i="4" s="1"/>
  <c r="I3731" i="4"/>
  <c r="J3730" i="4"/>
  <c r="K3730" i="4" s="1"/>
  <c r="I3730" i="4"/>
  <c r="J3729" i="4"/>
  <c r="K3729" i="4" s="1"/>
  <c r="I3729" i="4"/>
  <c r="J3728" i="4"/>
  <c r="K3728" i="4" s="1"/>
  <c r="I3728" i="4"/>
  <c r="J3727" i="4"/>
  <c r="K3727" i="4" s="1"/>
  <c r="I3727" i="4"/>
  <c r="J3726" i="4"/>
  <c r="K3726" i="4" s="1"/>
  <c r="I3726" i="4"/>
  <c r="J3725" i="4"/>
  <c r="K3725" i="4" s="1"/>
  <c r="I3725" i="4"/>
  <c r="J3724" i="4"/>
  <c r="K3724" i="4" s="1"/>
  <c r="I3724" i="4"/>
  <c r="J3723" i="4"/>
  <c r="K3723" i="4" s="1"/>
  <c r="I3723" i="4"/>
  <c r="J3722" i="4"/>
  <c r="K3722" i="4" s="1"/>
  <c r="M3722" i="4" s="1"/>
  <c r="I3722" i="4"/>
  <c r="J3721" i="4"/>
  <c r="K3721" i="4" s="1"/>
  <c r="I3721" i="4"/>
  <c r="J3720" i="4"/>
  <c r="K3720" i="4" s="1"/>
  <c r="L3720" i="4" s="1"/>
  <c r="I3720" i="4"/>
  <c r="J3719" i="4"/>
  <c r="K3719" i="4" s="1"/>
  <c r="L3719" i="4" s="1"/>
  <c r="I3719" i="4"/>
  <c r="J3718" i="4"/>
  <c r="K3718" i="4" s="1"/>
  <c r="L3718" i="4" s="1"/>
  <c r="I3718" i="4"/>
  <c r="J3717" i="4"/>
  <c r="K3717" i="4" s="1"/>
  <c r="L3717" i="4" s="1"/>
  <c r="I3717" i="4"/>
  <c r="J3716" i="4"/>
  <c r="K3716" i="4" s="1"/>
  <c r="L3716" i="4" s="1"/>
  <c r="I3716" i="4"/>
  <c r="J3715" i="4"/>
  <c r="K3715" i="4" s="1"/>
  <c r="L3715" i="4" s="1"/>
  <c r="I3715" i="4"/>
  <c r="J3714" i="4"/>
  <c r="K3714" i="4" s="1"/>
  <c r="L3714" i="4" s="1"/>
  <c r="I3714" i="4"/>
  <c r="J3713" i="4"/>
  <c r="K3713" i="4" s="1"/>
  <c r="L3713" i="4" s="1"/>
  <c r="I3713" i="4"/>
  <c r="J3712" i="4"/>
  <c r="K3712" i="4" s="1"/>
  <c r="L3712" i="4" s="1"/>
  <c r="I3712" i="4"/>
  <c r="J3711" i="4"/>
  <c r="K3711" i="4" s="1"/>
  <c r="L3711" i="4" s="1"/>
  <c r="I3711" i="4"/>
  <c r="J3710" i="4"/>
  <c r="K3710" i="4" s="1"/>
  <c r="L3710" i="4" s="1"/>
  <c r="I3710" i="4"/>
  <c r="J3709" i="4"/>
  <c r="K3709" i="4" s="1"/>
  <c r="L3709" i="4" s="1"/>
  <c r="I3709" i="4"/>
  <c r="J3708" i="4"/>
  <c r="K3708" i="4" s="1"/>
  <c r="L3708" i="4" s="1"/>
  <c r="I3708" i="4"/>
  <c r="J3707" i="4"/>
  <c r="K3707" i="4" s="1"/>
  <c r="L3707" i="4" s="1"/>
  <c r="I3707" i="4"/>
  <c r="J3706" i="4"/>
  <c r="K3706" i="4" s="1"/>
  <c r="L3706" i="4" s="1"/>
  <c r="I3706" i="4"/>
  <c r="J3705" i="4"/>
  <c r="K3705" i="4" s="1"/>
  <c r="L3705" i="4" s="1"/>
  <c r="I3705" i="4"/>
  <c r="J3704" i="4"/>
  <c r="K3704" i="4" s="1"/>
  <c r="L3704" i="4" s="1"/>
  <c r="I3704" i="4"/>
  <c r="J3703" i="4"/>
  <c r="K3703" i="4" s="1"/>
  <c r="L3703" i="4" s="1"/>
  <c r="I3703" i="4"/>
  <c r="J3702" i="4"/>
  <c r="K3702" i="4" s="1"/>
  <c r="L3702" i="4" s="1"/>
  <c r="I3702" i="4"/>
  <c r="J3701" i="4"/>
  <c r="K3701" i="4" s="1"/>
  <c r="L3701" i="4" s="1"/>
  <c r="I3701" i="4"/>
  <c r="J3700" i="4"/>
  <c r="K3700" i="4" s="1"/>
  <c r="L3700" i="4" s="1"/>
  <c r="I3700" i="4"/>
  <c r="J3699" i="4"/>
  <c r="K3699" i="4" s="1"/>
  <c r="L3699" i="4" s="1"/>
  <c r="I3699" i="4"/>
  <c r="J3698" i="4"/>
  <c r="K3698" i="4" s="1"/>
  <c r="L3698" i="4" s="1"/>
  <c r="I3698" i="4"/>
  <c r="J3697" i="4"/>
  <c r="K3697" i="4" s="1"/>
  <c r="L3697" i="4" s="1"/>
  <c r="I3697" i="4"/>
  <c r="J3696" i="4"/>
  <c r="K3696" i="4" s="1"/>
  <c r="L3696" i="4" s="1"/>
  <c r="I3696" i="4"/>
  <c r="J3695" i="4"/>
  <c r="K3695" i="4" s="1"/>
  <c r="L3695" i="4" s="1"/>
  <c r="I3695" i="4"/>
  <c r="J3694" i="4"/>
  <c r="K3694" i="4" s="1"/>
  <c r="L3694" i="4" s="1"/>
  <c r="I3694" i="4"/>
  <c r="J3693" i="4"/>
  <c r="K3693" i="4" s="1"/>
  <c r="L3693" i="4" s="1"/>
  <c r="I3693" i="4"/>
  <c r="J3692" i="4"/>
  <c r="K3692" i="4" s="1"/>
  <c r="L3692" i="4" s="1"/>
  <c r="I3692" i="4"/>
  <c r="J3691" i="4"/>
  <c r="K3691" i="4" s="1"/>
  <c r="L3691" i="4" s="1"/>
  <c r="I3691" i="4"/>
  <c r="J3690" i="4"/>
  <c r="K3690" i="4" s="1"/>
  <c r="L3690" i="4" s="1"/>
  <c r="I3690" i="4"/>
  <c r="J3689" i="4"/>
  <c r="K3689" i="4" s="1"/>
  <c r="I3689" i="4"/>
  <c r="J3688" i="4"/>
  <c r="K3688" i="4" s="1"/>
  <c r="I3688" i="4"/>
  <c r="J3687" i="4"/>
  <c r="K3687" i="4" s="1"/>
  <c r="I3687" i="4"/>
  <c r="J3686" i="4"/>
  <c r="K3686" i="4" s="1"/>
  <c r="I3686" i="4"/>
  <c r="J3685" i="4"/>
  <c r="K3685" i="4" s="1"/>
  <c r="I3685" i="4"/>
  <c r="J3684" i="4"/>
  <c r="K3684" i="4" s="1"/>
  <c r="I3684" i="4"/>
  <c r="J3683" i="4"/>
  <c r="K3683" i="4" s="1"/>
  <c r="I3683" i="4"/>
  <c r="J3682" i="4"/>
  <c r="K3682" i="4" s="1"/>
  <c r="I3682" i="4"/>
  <c r="J3681" i="4"/>
  <c r="K3681" i="4" s="1"/>
  <c r="I3681" i="4"/>
  <c r="J3680" i="4"/>
  <c r="K3680" i="4" s="1"/>
  <c r="I3680" i="4"/>
  <c r="J3679" i="4"/>
  <c r="K3679" i="4" s="1"/>
  <c r="I3679" i="4"/>
  <c r="J3678" i="4"/>
  <c r="K3678" i="4" s="1"/>
  <c r="I3678" i="4"/>
  <c r="J3677" i="4"/>
  <c r="K3677" i="4" s="1"/>
  <c r="I3677" i="4"/>
  <c r="J3676" i="4"/>
  <c r="K3676" i="4" s="1"/>
  <c r="I3676" i="4"/>
  <c r="J3675" i="4"/>
  <c r="K3675" i="4" s="1"/>
  <c r="I3675" i="4"/>
  <c r="J3674" i="4"/>
  <c r="K3674" i="4" s="1"/>
  <c r="I3674" i="4"/>
  <c r="J3673" i="4"/>
  <c r="K3673" i="4" s="1"/>
  <c r="I3673" i="4"/>
  <c r="J3672" i="4"/>
  <c r="K3672" i="4" s="1"/>
  <c r="I3672" i="4"/>
  <c r="J3671" i="4"/>
  <c r="K3671" i="4" s="1"/>
  <c r="I3671" i="4"/>
  <c r="J3670" i="4"/>
  <c r="K3670" i="4" s="1"/>
  <c r="I3670" i="4"/>
  <c r="J3669" i="4"/>
  <c r="K3669" i="4" s="1"/>
  <c r="I3669" i="4"/>
  <c r="J3668" i="4"/>
  <c r="K3668" i="4" s="1"/>
  <c r="I3668" i="4"/>
  <c r="J3667" i="4"/>
  <c r="K3667" i="4" s="1"/>
  <c r="I3667" i="4"/>
  <c r="J3666" i="4"/>
  <c r="K3666" i="4" s="1"/>
  <c r="I3666" i="4"/>
  <c r="J3665" i="4"/>
  <c r="K3665" i="4" s="1"/>
  <c r="I3665" i="4"/>
  <c r="J3664" i="4"/>
  <c r="K3664" i="4" s="1"/>
  <c r="I3664" i="4"/>
  <c r="J3663" i="4"/>
  <c r="K3663" i="4" s="1"/>
  <c r="I3663" i="4"/>
  <c r="J3662" i="4"/>
  <c r="K3662" i="4" s="1"/>
  <c r="I3662" i="4"/>
  <c r="J3661" i="4"/>
  <c r="K3661" i="4" s="1"/>
  <c r="I3661" i="4"/>
  <c r="J3660" i="4"/>
  <c r="K3660" i="4" s="1"/>
  <c r="I3660" i="4"/>
  <c r="J3659" i="4"/>
  <c r="K3659" i="4" s="1"/>
  <c r="I3659" i="4"/>
  <c r="J3658" i="4"/>
  <c r="K3658" i="4" s="1"/>
  <c r="I3658" i="4"/>
  <c r="J3657" i="4"/>
  <c r="K3657" i="4" s="1"/>
  <c r="I3657" i="4"/>
  <c r="J3656" i="4"/>
  <c r="K3656" i="4" s="1"/>
  <c r="I3656" i="4"/>
  <c r="J3655" i="4"/>
  <c r="K3655" i="4" s="1"/>
  <c r="I3655" i="4"/>
  <c r="J3654" i="4"/>
  <c r="K3654" i="4" s="1"/>
  <c r="I3654" i="4"/>
  <c r="J3653" i="4"/>
  <c r="K3653" i="4" s="1"/>
  <c r="I3653" i="4"/>
  <c r="J3652" i="4"/>
  <c r="K3652" i="4" s="1"/>
  <c r="I3652" i="4"/>
  <c r="J3651" i="4"/>
  <c r="K3651" i="4" s="1"/>
  <c r="I3651" i="4"/>
  <c r="J3650" i="4"/>
  <c r="K3650" i="4" s="1"/>
  <c r="I3650" i="4"/>
  <c r="J3649" i="4"/>
  <c r="K3649" i="4" s="1"/>
  <c r="I3649" i="4"/>
  <c r="J3648" i="4"/>
  <c r="K3648" i="4" s="1"/>
  <c r="I3648" i="4"/>
  <c r="J3647" i="4"/>
  <c r="K3647" i="4" s="1"/>
  <c r="I3647" i="4"/>
  <c r="J3646" i="4"/>
  <c r="K3646" i="4" s="1"/>
  <c r="I3646" i="4"/>
  <c r="J3645" i="4"/>
  <c r="K3645" i="4" s="1"/>
  <c r="I3645" i="4"/>
  <c r="J3644" i="4"/>
  <c r="K3644" i="4" s="1"/>
  <c r="I3644" i="4"/>
  <c r="J3643" i="4"/>
  <c r="K3643" i="4" s="1"/>
  <c r="I3643" i="4"/>
  <c r="J3642" i="4"/>
  <c r="K3642" i="4" s="1"/>
  <c r="I3642" i="4"/>
  <c r="J3641" i="4"/>
  <c r="K3641" i="4" s="1"/>
  <c r="I3641" i="4"/>
  <c r="J3640" i="4"/>
  <c r="K3640" i="4" s="1"/>
  <c r="I3640" i="4"/>
  <c r="J3639" i="4"/>
  <c r="K3639" i="4" s="1"/>
  <c r="I3639" i="4"/>
  <c r="J3638" i="4"/>
  <c r="K3638" i="4" s="1"/>
  <c r="I3638" i="4"/>
  <c r="J3637" i="4"/>
  <c r="K3637" i="4" s="1"/>
  <c r="I3637" i="4"/>
  <c r="J3636" i="4"/>
  <c r="K3636" i="4" s="1"/>
  <c r="I3636" i="4"/>
  <c r="J3635" i="4"/>
  <c r="K3635" i="4" s="1"/>
  <c r="I3635" i="4"/>
  <c r="J3634" i="4"/>
  <c r="K3634" i="4" s="1"/>
  <c r="I3634" i="4"/>
  <c r="J3633" i="4"/>
  <c r="K3633" i="4" s="1"/>
  <c r="I3633" i="4"/>
  <c r="J3632" i="4"/>
  <c r="K3632" i="4" s="1"/>
  <c r="I3632" i="4"/>
  <c r="J3631" i="4"/>
  <c r="K3631" i="4" s="1"/>
  <c r="I3631" i="4"/>
  <c r="J3630" i="4"/>
  <c r="K3630" i="4" s="1"/>
  <c r="I3630" i="4"/>
  <c r="J3629" i="4"/>
  <c r="K3629" i="4" s="1"/>
  <c r="I3629" i="4"/>
  <c r="J3628" i="4"/>
  <c r="K3628" i="4" s="1"/>
  <c r="I3628" i="4"/>
  <c r="J3627" i="4"/>
  <c r="K3627" i="4" s="1"/>
  <c r="I3627" i="4"/>
  <c r="J3626" i="4"/>
  <c r="K3626" i="4" s="1"/>
  <c r="I3626" i="4"/>
  <c r="J3625" i="4"/>
  <c r="K3625" i="4" s="1"/>
  <c r="I3625" i="4"/>
  <c r="J3624" i="4"/>
  <c r="K3624" i="4" s="1"/>
  <c r="I3624" i="4"/>
  <c r="J3623" i="4"/>
  <c r="K3623" i="4" s="1"/>
  <c r="I3623" i="4"/>
  <c r="J3622" i="4"/>
  <c r="K3622" i="4" s="1"/>
  <c r="I3622" i="4"/>
  <c r="J3621" i="4"/>
  <c r="K3621" i="4" s="1"/>
  <c r="I3621" i="4"/>
  <c r="J3620" i="4"/>
  <c r="K3620" i="4" s="1"/>
  <c r="I3620" i="4"/>
  <c r="J3619" i="4"/>
  <c r="K3619" i="4" s="1"/>
  <c r="I3619" i="4"/>
  <c r="J3618" i="4"/>
  <c r="K3618" i="4" s="1"/>
  <c r="I3618" i="4"/>
  <c r="J3617" i="4"/>
  <c r="K3617" i="4" s="1"/>
  <c r="I3617" i="4"/>
  <c r="J3616" i="4"/>
  <c r="K3616" i="4" s="1"/>
  <c r="I3616" i="4"/>
  <c r="J3615" i="4"/>
  <c r="K3615" i="4" s="1"/>
  <c r="I3615" i="4"/>
  <c r="J3614" i="4"/>
  <c r="K3614" i="4" s="1"/>
  <c r="I3614" i="4"/>
  <c r="J3613" i="4"/>
  <c r="K3613" i="4" s="1"/>
  <c r="I3613" i="4"/>
  <c r="J3612" i="4"/>
  <c r="K3612" i="4" s="1"/>
  <c r="I3612" i="4"/>
  <c r="J3611" i="4"/>
  <c r="K3611" i="4" s="1"/>
  <c r="I3611" i="4"/>
  <c r="J3610" i="4"/>
  <c r="I3610" i="4"/>
  <c r="J3609" i="4"/>
  <c r="I3609" i="4"/>
  <c r="J3608" i="4"/>
  <c r="I3608" i="4"/>
  <c r="J3607" i="4"/>
  <c r="I3607" i="4"/>
  <c r="J3606" i="4"/>
  <c r="I3606" i="4"/>
  <c r="J3605" i="4"/>
  <c r="I3605" i="4"/>
  <c r="J3604" i="4"/>
  <c r="I3604" i="4"/>
  <c r="J3603" i="4"/>
  <c r="I3603" i="4"/>
  <c r="J3602" i="4"/>
  <c r="I3602" i="4"/>
  <c r="J3601" i="4"/>
  <c r="I3601" i="4"/>
  <c r="J3600" i="4"/>
  <c r="I3600" i="4"/>
  <c r="J3599" i="4"/>
  <c r="I3599" i="4"/>
  <c r="J3598" i="4"/>
  <c r="I3598" i="4"/>
  <c r="J3597" i="4"/>
  <c r="I3597" i="4"/>
  <c r="J3596" i="4"/>
  <c r="I3596" i="4"/>
  <c r="J3595" i="4"/>
  <c r="I3595" i="4"/>
  <c r="J3594" i="4"/>
  <c r="I3594" i="4"/>
  <c r="J3593" i="4"/>
  <c r="I3593" i="4"/>
  <c r="J3592" i="4"/>
  <c r="I3592" i="4"/>
  <c r="J3591" i="4"/>
  <c r="I3591" i="4"/>
  <c r="J3590" i="4"/>
  <c r="I3590" i="4"/>
  <c r="J3589" i="4"/>
  <c r="I3589" i="4"/>
  <c r="J3588" i="4"/>
  <c r="I3588" i="4"/>
  <c r="J3587" i="4"/>
  <c r="I3587" i="4"/>
  <c r="J3586" i="4"/>
  <c r="I3586" i="4"/>
  <c r="J3585" i="4"/>
  <c r="I3585" i="4"/>
  <c r="J3584" i="4"/>
  <c r="I3584" i="4"/>
  <c r="J3583" i="4"/>
  <c r="I3583" i="4"/>
  <c r="J3582" i="4"/>
  <c r="I3582" i="4"/>
  <c r="J3581" i="4"/>
  <c r="I3581" i="4"/>
  <c r="J3580" i="4"/>
  <c r="I3580" i="4"/>
  <c r="J3579" i="4"/>
  <c r="I3579" i="4"/>
  <c r="J3578" i="4"/>
  <c r="I3578" i="4"/>
  <c r="J3577" i="4"/>
  <c r="I3577" i="4"/>
  <c r="J3576" i="4"/>
  <c r="I3576" i="4"/>
  <c r="J3575" i="4"/>
  <c r="I3575" i="4"/>
  <c r="J3574" i="4"/>
  <c r="I3574" i="4"/>
  <c r="J3573" i="4"/>
  <c r="I3573" i="4"/>
  <c r="J3572" i="4"/>
  <c r="I3572" i="4"/>
  <c r="J3571" i="4"/>
  <c r="I3571" i="4"/>
  <c r="J3570" i="4"/>
  <c r="I3570" i="4"/>
  <c r="J3569" i="4"/>
  <c r="I3569" i="4"/>
  <c r="J3568" i="4"/>
  <c r="I3568" i="4"/>
  <c r="J3567" i="4"/>
  <c r="I3567" i="4"/>
  <c r="J3566" i="4"/>
  <c r="I3566" i="4"/>
  <c r="J3565" i="4"/>
  <c r="I3565" i="4"/>
  <c r="J3564" i="4"/>
  <c r="I3564" i="4"/>
  <c r="J3563" i="4"/>
  <c r="I3563" i="4"/>
  <c r="J3562" i="4"/>
  <c r="I3562" i="4"/>
  <c r="J3561" i="4"/>
  <c r="I3561" i="4"/>
  <c r="J3560" i="4"/>
  <c r="I3560" i="4"/>
  <c r="J3559" i="4"/>
  <c r="I3559" i="4"/>
  <c r="J3558" i="4"/>
  <c r="I3558" i="4"/>
  <c r="J3557" i="4"/>
  <c r="I3557" i="4"/>
  <c r="J3556" i="4"/>
  <c r="I3556" i="4"/>
  <c r="J3555" i="4"/>
  <c r="I3555" i="4"/>
  <c r="J3554" i="4"/>
  <c r="I3554" i="4"/>
  <c r="J3553" i="4"/>
  <c r="I3553" i="4"/>
  <c r="J3552" i="4"/>
  <c r="I3552" i="4"/>
  <c r="J3551" i="4"/>
  <c r="I3551" i="4"/>
  <c r="J3550" i="4"/>
  <c r="I3550" i="4"/>
  <c r="J3549" i="4"/>
  <c r="I3549" i="4"/>
  <c r="J3548" i="4"/>
  <c r="I3548" i="4"/>
  <c r="J3547" i="4"/>
  <c r="I3547" i="4"/>
  <c r="J3546" i="4"/>
  <c r="I3546" i="4"/>
  <c r="J3545" i="4"/>
  <c r="I3545" i="4"/>
  <c r="J3544" i="4"/>
  <c r="I3544" i="4"/>
  <c r="J3543" i="4"/>
  <c r="I3543" i="4"/>
  <c r="J3542" i="4"/>
  <c r="I3542" i="4"/>
  <c r="J3541" i="4"/>
  <c r="I3541" i="4"/>
  <c r="J3540" i="4"/>
  <c r="I3540" i="4"/>
  <c r="J3539" i="4"/>
  <c r="I3539" i="4"/>
  <c r="J3538" i="4"/>
  <c r="I3538" i="4"/>
  <c r="J3537" i="4"/>
  <c r="I3537" i="4"/>
  <c r="J3536" i="4"/>
  <c r="I3536" i="4"/>
  <c r="J3535" i="4"/>
  <c r="I3535" i="4"/>
  <c r="J3534" i="4"/>
  <c r="I3534" i="4"/>
  <c r="J3533" i="4"/>
  <c r="I3533" i="4"/>
  <c r="J3532" i="4"/>
  <c r="I3532" i="4"/>
  <c r="J3531" i="4"/>
  <c r="I3531" i="4"/>
  <c r="J3530" i="4"/>
  <c r="I3530" i="4"/>
  <c r="J3529" i="4"/>
  <c r="I3529" i="4"/>
  <c r="J3528" i="4"/>
  <c r="I3528" i="4"/>
  <c r="J3527" i="4"/>
  <c r="I3527" i="4"/>
  <c r="J3526" i="4"/>
  <c r="I3526" i="4"/>
  <c r="J3525" i="4"/>
  <c r="I3525" i="4"/>
  <c r="J3524" i="4"/>
  <c r="I3524" i="4"/>
  <c r="J3523" i="4"/>
  <c r="I3523" i="4"/>
  <c r="J3522" i="4"/>
  <c r="I3522" i="4"/>
  <c r="J3521" i="4"/>
  <c r="I3521" i="4"/>
  <c r="J3520" i="4"/>
  <c r="I3520" i="4"/>
  <c r="J3519" i="4"/>
  <c r="I3519" i="4"/>
  <c r="J3518" i="4"/>
  <c r="I3518" i="4"/>
  <c r="J3517" i="4"/>
  <c r="I3517" i="4"/>
  <c r="J3516" i="4"/>
  <c r="I3516" i="4"/>
  <c r="J3515" i="4"/>
  <c r="I3515" i="4"/>
  <c r="J3514" i="4"/>
  <c r="I3514" i="4"/>
  <c r="J3513" i="4"/>
  <c r="I3513" i="4"/>
  <c r="J3512" i="4"/>
  <c r="I3512" i="4"/>
  <c r="J3511" i="4"/>
  <c r="I3511" i="4"/>
  <c r="J3510" i="4"/>
  <c r="I3510" i="4"/>
  <c r="J3509" i="4"/>
  <c r="I3509" i="4"/>
  <c r="J3508" i="4"/>
  <c r="I3508" i="4"/>
  <c r="J3507" i="4"/>
  <c r="I3507" i="4"/>
  <c r="J3506" i="4"/>
  <c r="I3506" i="4"/>
  <c r="J3505" i="4"/>
  <c r="I3505" i="4"/>
  <c r="J3504" i="4"/>
  <c r="I3504" i="4"/>
  <c r="J3503" i="4"/>
  <c r="I3503" i="4"/>
  <c r="J3502" i="4"/>
  <c r="I3502" i="4"/>
  <c r="J3501" i="4"/>
  <c r="I3501" i="4"/>
  <c r="J3500" i="4"/>
  <c r="I3500" i="4"/>
  <c r="J3499" i="4"/>
  <c r="I3499" i="4"/>
  <c r="J3498" i="4"/>
  <c r="I3498" i="4"/>
  <c r="J3497" i="4"/>
  <c r="I3497" i="4"/>
  <c r="J3496" i="4"/>
  <c r="I3496" i="4"/>
  <c r="J3495" i="4"/>
  <c r="I3495" i="4"/>
  <c r="J3494" i="4"/>
  <c r="I3494" i="4"/>
  <c r="J3493" i="4"/>
  <c r="I3493" i="4"/>
  <c r="J3492" i="4"/>
  <c r="I3492" i="4"/>
  <c r="J3491" i="4"/>
  <c r="I3491" i="4"/>
  <c r="J3490" i="4"/>
  <c r="I3490" i="4"/>
  <c r="J3489" i="4"/>
  <c r="I3489" i="4"/>
  <c r="J3488" i="4"/>
  <c r="I3488" i="4"/>
  <c r="J3487" i="4"/>
  <c r="I3487" i="4"/>
  <c r="J3486" i="4"/>
  <c r="I3486" i="4"/>
  <c r="J3485" i="4"/>
  <c r="I3485" i="4"/>
  <c r="J3484" i="4"/>
  <c r="I3484" i="4"/>
  <c r="J3483" i="4"/>
  <c r="I3483" i="4"/>
  <c r="J3482" i="4"/>
  <c r="I3482" i="4"/>
  <c r="J3481" i="4"/>
  <c r="I3481" i="4"/>
  <c r="J3480" i="4"/>
  <c r="I3480" i="4"/>
  <c r="J3479" i="4"/>
  <c r="I3479" i="4"/>
  <c r="J3478" i="4"/>
  <c r="I3478" i="4"/>
  <c r="J3477" i="4"/>
  <c r="I3477" i="4"/>
  <c r="J3476" i="4"/>
  <c r="I3476" i="4"/>
  <c r="J3475" i="4"/>
  <c r="I3475" i="4"/>
  <c r="J3474" i="4"/>
  <c r="I3474" i="4"/>
  <c r="J3473" i="4"/>
  <c r="I3473" i="4"/>
  <c r="J3472" i="4"/>
  <c r="I3472" i="4"/>
  <c r="J3471" i="4"/>
  <c r="I3471" i="4"/>
  <c r="J3470" i="4"/>
  <c r="I3470" i="4"/>
  <c r="J3469" i="4"/>
  <c r="I3469" i="4"/>
  <c r="J3468" i="4"/>
  <c r="I3468" i="4"/>
  <c r="J3467" i="4"/>
  <c r="I3467" i="4"/>
  <c r="J3466" i="4"/>
  <c r="I3466" i="4"/>
  <c r="J3465" i="4"/>
  <c r="I3465" i="4"/>
  <c r="J3464" i="4"/>
  <c r="I3464" i="4"/>
  <c r="J3463" i="4"/>
  <c r="I3463" i="4"/>
  <c r="J3462" i="4"/>
  <c r="I3462" i="4"/>
  <c r="J3461" i="4"/>
  <c r="I3461" i="4"/>
  <c r="J3460" i="4"/>
  <c r="I3460" i="4"/>
  <c r="J3459" i="4"/>
  <c r="I3459" i="4"/>
  <c r="J3458" i="4"/>
  <c r="I3458" i="4"/>
  <c r="J3457" i="4"/>
  <c r="I3457" i="4"/>
  <c r="J3456" i="4"/>
  <c r="I3456" i="4"/>
  <c r="J3455" i="4"/>
  <c r="I3455" i="4"/>
  <c r="J3454" i="4"/>
  <c r="I3454" i="4"/>
  <c r="J3453" i="4"/>
  <c r="I3453" i="4"/>
  <c r="J3452" i="4"/>
  <c r="I3452" i="4"/>
  <c r="J3451" i="4"/>
  <c r="I3451" i="4"/>
  <c r="J3450" i="4"/>
  <c r="I3450" i="4"/>
  <c r="J3449" i="4"/>
  <c r="I3449" i="4"/>
  <c r="J3448" i="4"/>
  <c r="I3448" i="4"/>
  <c r="J3447" i="4"/>
  <c r="I3447" i="4"/>
  <c r="J3446" i="4"/>
  <c r="I3446" i="4"/>
  <c r="J3445" i="4"/>
  <c r="I3445" i="4"/>
  <c r="J3444" i="4"/>
  <c r="I3444" i="4"/>
  <c r="J3443" i="4"/>
  <c r="I3443" i="4"/>
  <c r="J3442" i="4"/>
  <c r="I3442" i="4"/>
  <c r="J3441" i="4"/>
  <c r="I3441" i="4"/>
  <c r="J3440" i="4"/>
  <c r="I3440" i="4"/>
  <c r="J3439" i="4"/>
  <c r="I3439" i="4"/>
  <c r="J3438" i="4"/>
  <c r="I3438" i="4"/>
  <c r="J3437" i="4"/>
  <c r="I3437" i="4"/>
  <c r="J3436" i="4"/>
  <c r="I3436" i="4"/>
  <c r="J3435" i="4"/>
  <c r="I3435" i="4"/>
  <c r="J3434" i="4"/>
  <c r="I3434" i="4"/>
  <c r="J3433" i="4"/>
  <c r="I3433" i="4"/>
  <c r="J3432" i="4"/>
  <c r="I3432" i="4"/>
  <c r="J3431" i="4"/>
  <c r="I3431" i="4"/>
  <c r="J3430" i="4"/>
  <c r="I3430" i="4"/>
  <c r="J3429" i="4"/>
  <c r="I3429" i="4"/>
  <c r="J3428" i="4"/>
  <c r="I3428" i="4"/>
  <c r="J3427" i="4"/>
  <c r="I3427" i="4"/>
  <c r="J3426" i="4"/>
  <c r="I3426" i="4"/>
  <c r="J3425" i="4"/>
  <c r="I3425" i="4"/>
  <c r="J3424" i="4"/>
  <c r="I3424" i="4"/>
  <c r="J3423" i="4"/>
  <c r="I3423" i="4"/>
  <c r="J3422" i="4"/>
  <c r="I3422" i="4"/>
  <c r="J3421" i="4"/>
  <c r="I3421" i="4"/>
  <c r="J3420" i="4"/>
  <c r="I3420" i="4"/>
  <c r="J3419" i="4"/>
  <c r="I3419" i="4"/>
  <c r="J3418" i="4"/>
  <c r="I3418" i="4"/>
  <c r="J3417" i="4"/>
  <c r="I3417" i="4"/>
  <c r="J3416" i="4"/>
  <c r="I3416" i="4"/>
  <c r="J3415" i="4"/>
  <c r="I3415" i="4"/>
  <c r="J3414" i="4"/>
  <c r="I3414" i="4"/>
  <c r="J3413" i="4"/>
  <c r="I3413" i="4"/>
  <c r="J3412" i="4"/>
  <c r="I3412" i="4"/>
  <c r="J3411" i="4"/>
  <c r="I3411" i="4"/>
  <c r="J3410" i="4"/>
  <c r="I3410" i="4"/>
  <c r="J3409" i="4"/>
  <c r="I3409" i="4"/>
  <c r="J3408" i="4"/>
  <c r="I3408" i="4"/>
  <c r="J3407" i="4"/>
  <c r="I3407" i="4"/>
  <c r="J3406" i="4"/>
  <c r="I3406" i="4"/>
  <c r="J3405" i="4"/>
  <c r="I3405" i="4"/>
  <c r="J3404" i="4"/>
  <c r="I3404" i="4"/>
  <c r="J3403" i="4"/>
  <c r="I3403" i="4"/>
  <c r="J3402" i="4"/>
  <c r="I3402" i="4"/>
  <c r="J3401" i="4"/>
  <c r="I3401" i="4"/>
  <c r="J3400" i="4"/>
  <c r="I3400" i="4"/>
  <c r="J3399" i="4"/>
  <c r="I3399" i="4"/>
  <c r="J3398" i="4"/>
  <c r="I3398" i="4"/>
  <c r="J3397" i="4"/>
  <c r="I3397" i="4"/>
  <c r="J3396" i="4"/>
  <c r="I3396" i="4"/>
  <c r="J3395" i="4"/>
  <c r="I3395" i="4"/>
  <c r="J3394" i="4"/>
  <c r="I3394" i="4"/>
  <c r="J3393" i="4"/>
  <c r="I3393" i="4"/>
  <c r="J3392" i="4"/>
  <c r="I3392" i="4"/>
  <c r="J3391" i="4"/>
  <c r="I3391" i="4"/>
  <c r="J3390" i="4"/>
  <c r="I3390" i="4"/>
  <c r="J3389" i="4"/>
  <c r="I3389" i="4"/>
  <c r="J3388" i="4"/>
  <c r="I3388" i="4"/>
  <c r="J3387" i="4"/>
  <c r="I3387" i="4"/>
  <c r="J3386" i="4"/>
  <c r="I3386" i="4"/>
  <c r="J3385" i="4"/>
  <c r="I3385" i="4"/>
  <c r="J3384" i="4"/>
  <c r="I3384" i="4"/>
  <c r="J3383" i="4"/>
  <c r="I3383" i="4"/>
  <c r="J3382" i="4"/>
  <c r="I3382" i="4"/>
  <c r="J3381" i="4"/>
  <c r="I3381" i="4"/>
  <c r="J3380" i="4"/>
  <c r="I3380" i="4"/>
  <c r="J3379" i="4"/>
  <c r="I3379" i="4"/>
  <c r="J3378" i="4"/>
  <c r="I3378" i="4"/>
  <c r="J3377" i="4"/>
  <c r="I3377" i="4"/>
  <c r="J3376" i="4"/>
  <c r="I3376" i="4"/>
  <c r="J3375" i="4"/>
  <c r="I3375" i="4"/>
  <c r="J3374" i="4"/>
  <c r="I3374" i="4"/>
  <c r="J3373" i="4"/>
  <c r="I3373" i="4"/>
  <c r="J3372" i="4"/>
  <c r="I3372" i="4"/>
  <c r="J3371" i="4"/>
  <c r="I3371" i="4"/>
  <c r="J3370" i="4"/>
  <c r="I3370" i="4"/>
  <c r="J3369" i="4"/>
  <c r="I3369" i="4"/>
  <c r="J3368" i="4"/>
  <c r="I3368" i="4"/>
  <c r="J3367" i="4"/>
  <c r="I3367" i="4"/>
  <c r="J3366" i="4"/>
  <c r="I3366" i="4"/>
  <c r="J3365" i="4"/>
  <c r="I3365" i="4"/>
  <c r="J3364" i="4"/>
  <c r="I3364" i="4"/>
  <c r="J3363" i="4"/>
  <c r="I3363" i="4"/>
  <c r="J3362" i="4"/>
  <c r="I3362" i="4"/>
  <c r="J3361" i="4"/>
  <c r="I3361" i="4"/>
  <c r="J3360" i="4"/>
  <c r="I3360" i="4"/>
  <c r="J3359" i="4"/>
  <c r="I3359" i="4"/>
  <c r="J3358" i="4"/>
  <c r="I3358" i="4"/>
  <c r="J3357" i="4"/>
  <c r="I3357" i="4"/>
  <c r="J3356" i="4"/>
  <c r="I3356" i="4"/>
  <c r="J3355" i="4"/>
  <c r="I3355" i="4"/>
  <c r="J3354" i="4"/>
  <c r="I3354" i="4"/>
  <c r="J3353" i="4"/>
  <c r="I3353" i="4"/>
  <c r="J3352" i="4"/>
  <c r="I3352" i="4"/>
  <c r="J3351" i="4"/>
  <c r="I3351" i="4"/>
  <c r="J3350" i="4"/>
  <c r="I3350" i="4"/>
  <c r="J3349" i="4"/>
  <c r="I3349" i="4"/>
  <c r="J3348" i="4"/>
  <c r="I3348" i="4"/>
  <c r="J3347" i="4"/>
  <c r="I3347" i="4"/>
  <c r="J3346" i="4"/>
  <c r="I3346" i="4"/>
  <c r="J3345" i="4"/>
  <c r="I3345" i="4"/>
  <c r="J3344" i="4"/>
  <c r="I3344" i="4"/>
  <c r="J3343" i="4"/>
  <c r="I3343" i="4"/>
  <c r="J3342" i="4"/>
  <c r="I3342" i="4"/>
  <c r="J3341" i="4"/>
  <c r="I3341" i="4"/>
  <c r="J3340" i="4"/>
  <c r="I3340" i="4"/>
  <c r="J3339" i="4"/>
  <c r="I3339" i="4"/>
  <c r="J3338" i="4"/>
  <c r="I3338" i="4"/>
  <c r="J3337" i="4"/>
  <c r="I3337" i="4"/>
  <c r="J3336" i="4"/>
  <c r="I3336" i="4"/>
  <c r="J3335" i="4"/>
  <c r="I3335" i="4"/>
  <c r="J3334" i="4"/>
  <c r="I3334" i="4"/>
  <c r="J3333" i="4"/>
  <c r="I3333" i="4"/>
  <c r="J3332" i="4"/>
  <c r="I3332" i="4"/>
  <c r="J3331" i="4"/>
  <c r="I3331" i="4"/>
  <c r="J3330" i="4"/>
  <c r="I3330" i="4"/>
  <c r="J3329" i="4"/>
  <c r="I3329" i="4"/>
  <c r="J3328" i="4"/>
  <c r="I3328" i="4"/>
  <c r="J3327" i="4"/>
  <c r="I3327" i="4"/>
  <c r="J3326" i="4"/>
  <c r="I3326" i="4"/>
  <c r="J3325" i="4"/>
  <c r="I3325" i="4"/>
  <c r="J3324" i="4"/>
  <c r="I3324" i="4"/>
  <c r="J3323" i="4"/>
  <c r="I3323" i="4"/>
  <c r="J3322" i="4"/>
  <c r="I3322" i="4"/>
  <c r="J3321" i="4"/>
  <c r="I3321" i="4"/>
  <c r="J3320" i="4"/>
  <c r="I3320" i="4"/>
  <c r="J3319" i="4"/>
  <c r="I3319" i="4"/>
  <c r="J3318" i="4"/>
  <c r="I3318" i="4"/>
  <c r="J3317" i="4"/>
  <c r="I3317" i="4"/>
  <c r="J3316" i="4"/>
  <c r="I3316" i="4"/>
  <c r="J3315" i="4"/>
  <c r="I3315" i="4"/>
  <c r="J3314" i="4"/>
  <c r="I3314" i="4"/>
  <c r="J3313" i="4"/>
  <c r="I3313" i="4"/>
  <c r="J3312" i="4"/>
  <c r="I3312" i="4"/>
  <c r="J3311" i="4"/>
  <c r="I3311" i="4"/>
  <c r="J3310" i="4"/>
  <c r="I3310" i="4"/>
  <c r="J3309" i="4"/>
  <c r="I3309" i="4"/>
  <c r="J3308" i="4"/>
  <c r="I3308" i="4"/>
  <c r="J3307" i="4"/>
  <c r="I3307" i="4"/>
  <c r="J3306" i="4"/>
  <c r="I3306" i="4"/>
  <c r="J3305" i="4"/>
  <c r="I3305" i="4"/>
  <c r="J3304" i="4"/>
  <c r="I3304" i="4"/>
  <c r="J3303" i="4"/>
  <c r="I3303" i="4"/>
  <c r="J3302" i="4"/>
  <c r="I3302" i="4"/>
  <c r="J3301" i="4"/>
  <c r="I3301" i="4"/>
  <c r="J3300" i="4"/>
  <c r="I3300" i="4"/>
  <c r="J3299" i="4"/>
  <c r="I3299" i="4"/>
  <c r="J3298" i="4"/>
  <c r="I3298" i="4"/>
  <c r="J3297" i="4"/>
  <c r="I3297" i="4"/>
  <c r="J3296" i="4"/>
  <c r="I3296" i="4"/>
  <c r="J3295" i="4"/>
  <c r="I3295" i="4"/>
  <c r="J3294" i="4"/>
  <c r="I3294" i="4"/>
  <c r="J3293" i="4"/>
  <c r="I3293" i="4"/>
  <c r="J3292" i="4"/>
  <c r="I3292" i="4"/>
  <c r="J3291" i="4"/>
  <c r="I3291" i="4"/>
  <c r="J3290" i="4"/>
  <c r="I3290" i="4"/>
  <c r="J3289" i="4"/>
  <c r="I3289" i="4"/>
  <c r="J3288" i="4"/>
  <c r="I3288" i="4"/>
  <c r="J3287" i="4"/>
  <c r="I3287" i="4"/>
  <c r="J3286" i="4"/>
  <c r="I3286" i="4"/>
  <c r="J3285" i="4"/>
  <c r="I3285" i="4"/>
  <c r="J3284" i="4"/>
  <c r="I3284" i="4"/>
  <c r="J3283" i="4"/>
  <c r="I3283" i="4"/>
  <c r="J3282" i="4"/>
  <c r="I3282" i="4"/>
  <c r="J3281" i="4"/>
  <c r="I3281" i="4"/>
  <c r="J3280" i="4"/>
  <c r="I3280" i="4"/>
  <c r="J3279" i="4"/>
  <c r="I3279" i="4"/>
  <c r="J3278" i="4"/>
  <c r="I3278" i="4"/>
  <c r="J3277" i="4"/>
  <c r="I3277" i="4"/>
  <c r="J3276" i="4"/>
  <c r="I3276" i="4"/>
  <c r="J3275" i="4"/>
  <c r="I3275" i="4"/>
  <c r="J3274" i="4"/>
  <c r="I3274" i="4"/>
  <c r="J3273" i="4"/>
  <c r="I3273" i="4"/>
  <c r="J3272" i="4"/>
  <c r="I3272" i="4"/>
  <c r="J3271" i="4"/>
  <c r="I3271" i="4"/>
  <c r="J3270" i="4"/>
  <c r="I3270" i="4"/>
  <c r="J3269" i="4"/>
  <c r="I3269" i="4"/>
  <c r="J3268" i="4"/>
  <c r="I3268" i="4"/>
  <c r="J3267" i="4"/>
  <c r="I3267" i="4"/>
  <c r="J3266" i="4"/>
  <c r="I3266" i="4"/>
  <c r="J3265" i="4"/>
  <c r="I3265" i="4"/>
  <c r="J3264" i="4"/>
  <c r="I3264" i="4"/>
  <c r="J3263" i="4"/>
  <c r="I3263" i="4"/>
  <c r="J3262" i="4"/>
  <c r="I3262" i="4"/>
  <c r="J3261" i="4"/>
  <c r="I3261" i="4"/>
  <c r="J3260" i="4"/>
  <c r="I3260" i="4"/>
  <c r="J3259" i="4"/>
  <c r="I3259" i="4"/>
  <c r="J3258" i="4"/>
  <c r="I3258" i="4"/>
  <c r="J3257" i="4"/>
  <c r="I3257" i="4"/>
  <c r="J3256" i="4"/>
  <c r="I3256" i="4"/>
  <c r="J3255" i="4"/>
  <c r="I3255" i="4"/>
  <c r="J3254" i="4"/>
  <c r="I3254" i="4"/>
  <c r="J3253" i="4"/>
  <c r="I3253" i="4"/>
  <c r="J3252" i="4"/>
  <c r="I3252" i="4"/>
  <c r="J3251" i="4"/>
  <c r="I3251" i="4"/>
  <c r="J3250" i="4"/>
  <c r="I3250" i="4"/>
  <c r="J3249" i="4"/>
  <c r="I3249" i="4"/>
  <c r="J3248" i="4"/>
  <c r="I3248" i="4"/>
  <c r="J3247" i="4"/>
  <c r="I3247" i="4"/>
  <c r="J3246" i="4"/>
  <c r="I3246" i="4"/>
  <c r="J3245" i="4"/>
  <c r="I3245" i="4"/>
  <c r="J3244" i="4"/>
  <c r="I3244" i="4"/>
  <c r="J3243" i="4"/>
  <c r="I3243" i="4"/>
  <c r="J3242" i="4"/>
  <c r="I3242" i="4"/>
  <c r="J3241" i="4"/>
  <c r="I3241" i="4"/>
  <c r="J3240" i="4"/>
  <c r="I3240" i="4"/>
  <c r="J3239" i="4"/>
  <c r="I3239" i="4"/>
  <c r="J3238" i="4"/>
  <c r="I3238" i="4"/>
  <c r="J3237" i="4"/>
  <c r="I3237" i="4"/>
  <c r="J3236" i="4"/>
  <c r="I3236" i="4"/>
  <c r="J3235" i="4"/>
  <c r="I3235" i="4"/>
  <c r="J3234" i="4"/>
  <c r="I3234" i="4"/>
  <c r="J3233" i="4"/>
  <c r="I3233" i="4"/>
  <c r="J3232" i="4"/>
  <c r="I3232" i="4"/>
  <c r="J3231" i="4"/>
  <c r="I3231" i="4"/>
  <c r="J3230" i="4"/>
  <c r="I3230" i="4"/>
  <c r="J3229" i="4"/>
  <c r="I3229" i="4"/>
  <c r="J3228" i="4"/>
  <c r="I3228" i="4"/>
  <c r="J3227" i="4"/>
  <c r="I3227" i="4"/>
  <c r="J3226" i="4"/>
  <c r="I3226" i="4"/>
  <c r="J3225" i="4"/>
  <c r="I3225" i="4"/>
  <c r="J3224" i="4"/>
  <c r="I3224" i="4"/>
  <c r="J3223" i="4"/>
  <c r="I3223" i="4"/>
  <c r="J3222" i="4"/>
  <c r="I3222" i="4"/>
  <c r="J3221" i="4"/>
  <c r="I3221" i="4"/>
  <c r="J3220" i="4"/>
  <c r="I3220" i="4"/>
  <c r="J3219" i="4"/>
  <c r="I3219" i="4"/>
  <c r="J3218" i="4"/>
  <c r="I3218" i="4"/>
  <c r="J3217" i="4"/>
  <c r="I3217" i="4"/>
  <c r="J3216" i="4"/>
  <c r="I3216" i="4"/>
  <c r="J3215" i="4"/>
  <c r="I3215" i="4"/>
  <c r="J3214" i="4"/>
  <c r="I3214" i="4"/>
  <c r="J3213" i="4"/>
  <c r="I3213" i="4"/>
  <c r="J3212" i="4"/>
  <c r="I3212" i="4"/>
  <c r="J3211" i="4"/>
  <c r="I3211" i="4"/>
  <c r="J3210" i="4"/>
  <c r="I3210" i="4"/>
  <c r="J3209" i="4"/>
  <c r="I3209" i="4"/>
  <c r="J3208" i="4"/>
  <c r="I3208" i="4"/>
  <c r="J3207" i="4"/>
  <c r="I3207" i="4"/>
  <c r="J3206" i="4"/>
  <c r="I3206" i="4"/>
  <c r="J3205" i="4"/>
  <c r="I3205" i="4"/>
  <c r="J3204" i="4"/>
  <c r="I3204" i="4"/>
  <c r="J3203" i="4"/>
  <c r="I3203" i="4"/>
  <c r="J3202" i="4"/>
  <c r="I3202" i="4"/>
  <c r="J3201" i="4"/>
  <c r="I3201" i="4"/>
  <c r="J3200" i="4"/>
  <c r="I3200" i="4"/>
  <c r="J3199" i="4"/>
  <c r="I3199" i="4"/>
  <c r="J3198" i="4"/>
  <c r="I3198" i="4"/>
  <c r="J3197" i="4"/>
  <c r="I3197" i="4"/>
  <c r="J3196" i="4"/>
  <c r="I3196" i="4"/>
  <c r="J3195" i="4"/>
  <c r="I3195" i="4"/>
  <c r="J3194" i="4"/>
  <c r="I3194" i="4"/>
  <c r="J3193" i="4"/>
  <c r="I3193" i="4"/>
  <c r="J3192" i="4"/>
  <c r="I3192" i="4"/>
  <c r="J3191" i="4"/>
  <c r="I3191" i="4"/>
  <c r="J3190" i="4"/>
  <c r="I3190" i="4"/>
  <c r="J3189" i="4"/>
  <c r="I3189" i="4"/>
  <c r="J3188" i="4"/>
  <c r="I3188" i="4"/>
  <c r="J3187" i="4"/>
  <c r="I3187" i="4"/>
  <c r="J3186" i="4"/>
  <c r="I3186" i="4"/>
  <c r="J3185" i="4"/>
  <c r="I3185" i="4"/>
  <c r="J3184" i="4"/>
  <c r="I3184" i="4"/>
  <c r="J3183" i="4"/>
  <c r="I3183" i="4"/>
  <c r="J3182" i="4"/>
  <c r="I3182" i="4"/>
  <c r="J3181" i="4"/>
  <c r="I3181" i="4"/>
  <c r="J3180" i="4"/>
  <c r="I3180" i="4"/>
  <c r="J3179" i="4"/>
  <c r="I3179" i="4"/>
  <c r="J3178" i="4"/>
  <c r="I3178" i="4"/>
  <c r="J3177" i="4"/>
  <c r="I3177" i="4"/>
  <c r="J3176" i="4"/>
  <c r="I3176" i="4"/>
  <c r="J3175" i="4"/>
  <c r="I3175" i="4"/>
  <c r="J3174" i="4"/>
  <c r="I3174" i="4"/>
  <c r="J3173" i="4"/>
  <c r="I3173" i="4"/>
  <c r="J3172" i="4"/>
  <c r="I3172" i="4"/>
  <c r="J3171" i="4"/>
  <c r="I3171" i="4"/>
  <c r="J3170" i="4"/>
  <c r="I3170" i="4"/>
  <c r="J3169" i="4"/>
  <c r="I3169" i="4"/>
  <c r="J3168" i="4"/>
  <c r="I3168" i="4"/>
  <c r="J3167" i="4"/>
  <c r="I3167" i="4"/>
  <c r="J3166" i="4"/>
  <c r="I3166" i="4"/>
  <c r="J3165" i="4"/>
  <c r="I3165" i="4"/>
  <c r="J3164" i="4"/>
  <c r="I3164" i="4"/>
  <c r="J3163" i="4"/>
  <c r="I3163" i="4"/>
  <c r="J3162" i="4"/>
  <c r="I3162" i="4"/>
  <c r="J3161" i="4"/>
  <c r="I3161" i="4"/>
  <c r="J3160" i="4"/>
  <c r="I3160" i="4"/>
  <c r="J3159" i="4"/>
  <c r="I3159" i="4"/>
  <c r="J3158" i="4"/>
  <c r="I3158" i="4"/>
  <c r="J3157" i="4"/>
  <c r="I3157" i="4"/>
  <c r="J3156" i="4"/>
  <c r="I3156" i="4"/>
  <c r="J3155" i="4"/>
  <c r="I3155" i="4"/>
  <c r="J3154" i="4"/>
  <c r="I3154" i="4"/>
  <c r="J3153" i="4"/>
  <c r="I3153" i="4"/>
  <c r="J3152" i="4"/>
  <c r="I3152" i="4"/>
  <c r="J3151" i="4"/>
  <c r="I3151" i="4"/>
  <c r="J3150" i="4"/>
  <c r="I3150" i="4"/>
  <c r="J3149" i="4"/>
  <c r="I3149" i="4"/>
  <c r="J3148" i="4"/>
  <c r="I3148" i="4"/>
  <c r="J3147" i="4"/>
  <c r="I3147" i="4"/>
  <c r="J3146" i="4"/>
  <c r="I3146" i="4"/>
  <c r="J3145" i="4"/>
  <c r="I3145" i="4"/>
  <c r="J3144" i="4"/>
  <c r="I3144" i="4"/>
  <c r="J3143" i="4"/>
  <c r="I3143" i="4"/>
  <c r="J3142" i="4"/>
  <c r="I3142" i="4"/>
  <c r="J3141" i="4"/>
  <c r="I3141" i="4"/>
  <c r="J3140" i="4"/>
  <c r="I3140" i="4"/>
  <c r="J3139" i="4"/>
  <c r="I3139" i="4"/>
  <c r="J3138" i="4"/>
  <c r="I3138" i="4"/>
  <c r="J3137" i="4"/>
  <c r="I3137" i="4"/>
  <c r="J3136" i="4"/>
  <c r="I3136" i="4"/>
  <c r="J3135" i="4"/>
  <c r="I3135" i="4"/>
  <c r="J3134" i="4"/>
  <c r="I3134" i="4"/>
  <c r="J3133" i="4"/>
  <c r="I3133" i="4"/>
  <c r="J3132" i="4"/>
  <c r="I3132" i="4"/>
  <c r="J3131" i="4"/>
  <c r="I3131" i="4"/>
  <c r="J3130" i="4"/>
  <c r="I3130" i="4"/>
  <c r="J3129" i="4"/>
  <c r="I3129" i="4"/>
  <c r="J3128" i="4"/>
  <c r="I3128" i="4"/>
  <c r="J3127" i="4"/>
  <c r="I3127" i="4"/>
  <c r="J3126" i="4"/>
  <c r="I3126" i="4"/>
  <c r="J3125" i="4"/>
  <c r="I3125" i="4"/>
  <c r="J3124" i="4"/>
  <c r="I3124" i="4"/>
  <c r="J3123" i="4"/>
  <c r="I3123" i="4"/>
  <c r="J3122" i="4"/>
  <c r="I3122" i="4"/>
  <c r="J3121" i="4"/>
  <c r="I3121" i="4"/>
  <c r="J3120" i="4"/>
  <c r="I3120" i="4"/>
  <c r="J3119" i="4"/>
  <c r="I3119" i="4"/>
  <c r="J3118" i="4"/>
  <c r="I3118" i="4"/>
  <c r="J3117" i="4"/>
  <c r="I3117" i="4"/>
  <c r="J3116" i="4"/>
  <c r="I3116" i="4"/>
  <c r="J3115" i="4"/>
  <c r="I3115" i="4"/>
  <c r="J3114" i="4"/>
  <c r="I3114" i="4"/>
  <c r="J3113" i="4"/>
  <c r="I3113" i="4"/>
  <c r="J3112" i="4"/>
  <c r="I3112" i="4"/>
  <c r="J3111" i="4"/>
  <c r="I3111" i="4"/>
  <c r="J3110" i="4"/>
  <c r="I3110" i="4"/>
  <c r="J3109" i="4"/>
  <c r="I3109" i="4"/>
  <c r="J3108" i="4"/>
  <c r="I3108" i="4"/>
  <c r="J3107" i="4"/>
  <c r="I3107" i="4"/>
  <c r="J3106" i="4"/>
  <c r="I3106" i="4"/>
  <c r="J3105" i="4"/>
  <c r="I3105" i="4"/>
  <c r="J3104" i="4"/>
  <c r="I3104" i="4"/>
  <c r="J3103" i="4"/>
  <c r="I3103" i="4"/>
  <c r="J3102" i="4"/>
  <c r="I3102" i="4"/>
  <c r="J3101" i="4"/>
  <c r="I3101" i="4"/>
  <c r="J3100" i="4"/>
  <c r="I3100" i="4"/>
  <c r="J3099" i="4"/>
  <c r="I3099" i="4"/>
  <c r="J3098" i="4"/>
  <c r="I3098" i="4"/>
  <c r="J3097" i="4"/>
  <c r="I3097" i="4"/>
  <c r="J3096" i="4"/>
  <c r="I3096" i="4"/>
  <c r="J3095" i="4"/>
  <c r="I3095" i="4"/>
  <c r="J3094" i="4"/>
  <c r="I3094" i="4"/>
  <c r="J3093" i="4"/>
  <c r="I3093" i="4"/>
  <c r="J3092" i="4"/>
  <c r="I3092" i="4"/>
  <c r="J3091" i="4"/>
  <c r="I3091" i="4"/>
  <c r="J3090" i="4"/>
  <c r="I3090" i="4"/>
  <c r="J3089" i="4"/>
  <c r="I3089" i="4"/>
  <c r="J3088" i="4"/>
  <c r="I3088" i="4"/>
  <c r="J3087" i="4"/>
  <c r="I3087" i="4"/>
  <c r="J3086" i="4"/>
  <c r="I3086" i="4"/>
  <c r="J3085" i="4"/>
  <c r="I3085" i="4"/>
  <c r="J3084" i="4"/>
  <c r="I3084" i="4"/>
  <c r="J3083" i="4"/>
  <c r="I3083" i="4"/>
  <c r="J3082" i="4"/>
  <c r="I3082" i="4"/>
  <c r="J3081" i="4"/>
  <c r="I3081" i="4"/>
  <c r="J3080" i="4"/>
  <c r="I3080" i="4"/>
  <c r="J3079" i="4"/>
  <c r="I3079" i="4"/>
  <c r="J3078" i="4"/>
  <c r="I3078" i="4"/>
  <c r="J3077" i="4"/>
  <c r="I3077" i="4"/>
  <c r="J3076" i="4"/>
  <c r="I3076" i="4"/>
  <c r="J3075" i="4"/>
  <c r="I3075" i="4"/>
  <c r="J3074" i="4"/>
  <c r="I3074" i="4"/>
  <c r="J3073" i="4"/>
  <c r="I3073" i="4"/>
  <c r="J3072" i="4"/>
  <c r="I3072" i="4"/>
  <c r="J3071" i="4"/>
  <c r="I3071" i="4"/>
  <c r="J3070" i="4"/>
  <c r="I3070" i="4"/>
  <c r="J3069" i="4"/>
  <c r="I3069" i="4"/>
  <c r="J3068" i="4"/>
  <c r="I3068" i="4"/>
  <c r="J3067" i="4"/>
  <c r="I3067" i="4"/>
  <c r="J3066" i="4"/>
  <c r="I3066" i="4"/>
  <c r="J3065" i="4"/>
  <c r="I3065" i="4"/>
  <c r="J3064" i="4"/>
  <c r="I3064" i="4"/>
  <c r="J3063" i="4"/>
  <c r="I3063" i="4"/>
  <c r="J3062" i="4"/>
  <c r="I3062" i="4"/>
  <c r="J3061" i="4"/>
  <c r="I3061" i="4"/>
  <c r="J3060" i="4"/>
  <c r="I3060" i="4"/>
  <c r="J3059" i="4"/>
  <c r="I3059" i="4"/>
  <c r="J3058" i="4"/>
  <c r="I3058" i="4"/>
  <c r="J3057" i="4"/>
  <c r="I3057" i="4"/>
  <c r="J3056" i="4"/>
  <c r="I3056" i="4"/>
  <c r="J3055" i="4"/>
  <c r="I3055" i="4"/>
  <c r="J3054" i="4"/>
  <c r="I3054" i="4"/>
  <c r="J3053" i="4"/>
  <c r="I3053" i="4"/>
  <c r="J3052" i="4"/>
  <c r="I3052" i="4"/>
  <c r="J3051" i="4"/>
  <c r="I3051" i="4"/>
  <c r="J3050" i="4"/>
  <c r="I3050" i="4"/>
  <c r="J3049" i="4"/>
  <c r="I3049" i="4"/>
  <c r="J3048" i="4"/>
  <c r="I3048" i="4"/>
  <c r="J3047" i="4"/>
  <c r="I3047" i="4"/>
  <c r="J3046" i="4"/>
  <c r="I3046" i="4"/>
  <c r="J3045" i="4"/>
  <c r="I3045" i="4"/>
  <c r="J3044" i="4"/>
  <c r="I3044" i="4"/>
  <c r="J3043" i="4"/>
  <c r="I3043" i="4"/>
  <c r="J3042" i="4"/>
  <c r="I3042" i="4"/>
  <c r="J3041" i="4"/>
  <c r="I3041" i="4"/>
  <c r="J3040" i="4"/>
  <c r="I3040" i="4"/>
  <c r="J3039" i="4"/>
  <c r="I3039" i="4"/>
  <c r="J3038" i="4"/>
  <c r="I3038" i="4"/>
  <c r="J3037" i="4"/>
  <c r="I3037" i="4"/>
  <c r="J3036" i="4"/>
  <c r="I3036" i="4"/>
  <c r="J3035" i="4"/>
  <c r="I3035" i="4"/>
  <c r="J3034" i="4"/>
  <c r="I3034" i="4"/>
  <c r="J3033" i="4"/>
  <c r="I3033" i="4"/>
  <c r="J3032" i="4"/>
  <c r="I3032" i="4"/>
  <c r="J3031" i="4"/>
  <c r="I3031" i="4"/>
  <c r="J3030" i="4"/>
  <c r="I3030" i="4"/>
  <c r="J3029" i="4"/>
  <c r="I3029" i="4"/>
  <c r="J3028" i="4"/>
  <c r="I3028" i="4"/>
  <c r="J3027" i="4"/>
  <c r="I3027" i="4"/>
  <c r="J3026" i="4"/>
  <c r="I3026" i="4"/>
  <c r="J3025" i="4"/>
  <c r="I3025" i="4"/>
  <c r="J3024" i="4"/>
  <c r="I3024" i="4"/>
  <c r="J3023" i="4"/>
  <c r="I3023" i="4"/>
  <c r="J3022" i="4"/>
  <c r="I3022" i="4"/>
  <c r="J3021" i="4"/>
  <c r="I3021" i="4"/>
  <c r="J3020" i="4"/>
  <c r="I3020" i="4"/>
  <c r="J3019" i="4"/>
  <c r="I3019" i="4"/>
  <c r="J3018" i="4"/>
  <c r="I3018" i="4"/>
  <c r="J3017" i="4"/>
  <c r="I3017" i="4"/>
  <c r="J3016" i="4"/>
  <c r="I3016" i="4"/>
  <c r="J3015" i="4"/>
  <c r="I3015" i="4"/>
  <c r="J3014" i="4"/>
  <c r="I3014" i="4"/>
  <c r="J3013" i="4"/>
  <c r="I3013" i="4"/>
  <c r="J3012" i="4"/>
  <c r="I3012" i="4"/>
  <c r="J3011" i="4"/>
  <c r="I3011" i="4"/>
  <c r="J3010" i="4"/>
  <c r="I3010" i="4"/>
  <c r="J3009" i="4"/>
  <c r="I3009" i="4"/>
  <c r="J3008" i="4"/>
  <c r="I3008" i="4"/>
  <c r="J3007" i="4"/>
  <c r="I3007" i="4"/>
  <c r="J3006" i="4"/>
  <c r="I3006" i="4"/>
  <c r="J3005" i="4"/>
  <c r="I3005" i="4"/>
  <c r="J3004" i="4"/>
  <c r="I3004" i="4"/>
  <c r="J3003" i="4"/>
  <c r="I3003" i="4"/>
  <c r="J3002" i="4"/>
  <c r="I3002" i="4"/>
  <c r="J3001" i="4"/>
  <c r="I3001" i="4"/>
  <c r="J3000" i="4"/>
  <c r="I3000" i="4"/>
  <c r="J2999" i="4"/>
  <c r="I2999" i="4"/>
  <c r="J2998" i="4"/>
  <c r="I2998" i="4"/>
  <c r="J2997" i="4"/>
  <c r="I2997" i="4"/>
  <c r="J2996" i="4"/>
  <c r="I2996" i="4"/>
  <c r="J2995" i="4"/>
  <c r="I2995" i="4"/>
  <c r="J2994" i="4"/>
  <c r="I2994" i="4"/>
  <c r="J2993" i="4"/>
  <c r="I2993" i="4"/>
  <c r="J2992" i="4"/>
  <c r="I2992" i="4"/>
  <c r="J2991" i="4"/>
  <c r="I2991" i="4"/>
  <c r="J2990" i="4"/>
  <c r="I2990" i="4"/>
  <c r="J2989" i="4"/>
  <c r="I2989" i="4"/>
  <c r="J2988" i="4"/>
  <c r="I2988" i="4"/>
  <c r="J2987" i="4"/>
  <c r="I2987" i="4"/>
  <c r="J2986" i="4"/>
  <c r="I2986" i="4"/>
  <c r="J2985" i="4"/>
  <c r="I2985" i="4"/>
  <c r="J2984" i="4"/>
  <c r="I2984" i="4"/>
  <c r="J2983" i="4"/>
  <c r="I2983" i="4"/>
  <c r="J2982" i="4"/>
  <c r="I2982" i="4"/>
  <c r="J2981" i="4"/>
  <c r="I2981" i="4"/>
  <c r="J2980" i="4"/>
  <c r="I2980" i="4"/>
  <c r="J2979" i="4"/>
  <c r="I2979" i="4"/>
  <c r="J2978" i="4"/>
  <c r="I2978" i="4"/>
  <c r="J2977" i="4"/>
  <c r="I2977" i="4"/>
  <c r="J2976" i="4"/>
  <c r="I2976" i="4"/>
  <c r="J2975" i="4"/>
  <c r="I2975" i="4"/>
  <c r="J2974" i="4"/>
  <c r="I2974" i="4"/>
  <c r="J2973" i="4"/>
  <c r="I2973" i="4"/>
  <c r="J2972" i="4"/>
  <c r="I2972" i="4"/>
  <c r="J2971" i="4"/>
  <c r="I2971" i="4"/>
  <c r="J2970" i="4"/>
  <c r="I2970" i="4"/>
  <c r="J2969" i="4"/>
  <c r="I2969" i="4"/>
  <c r="J2968" i="4"/>
  <c r="I2968" i="4"/>
  <c r="J2967" i="4"/>
  <c r="I2967" i="4"/>
  <c r="J2966" i="4"/>
  <c r="I2966" i="4"/>
  <c r="J2965" i="4"/>
  <c r="I2965" i="4"/>
  <c r="J2964" i="4"/>
  <c r="I2964" i="4"/>
  <c r="J2963" i="4"/>
  <c r="I2963" i="4"/>
  <c r="J2962" i="4"/>
  <c r="I2962" i="4"/>
  <c r="J2961" i="4"/>
  <c r="I2961" i="4"/>
  <c r="J2960" i="4"/>
  <c r="I2960" i="4"/>
  <c r="J2959" i="4"/>
  <c r="I2959" i="4"/>
  <c r="J2958" i="4"/>
  <c r="I2958" i="4"/>
  <c r="J2957" i="4"/>
  <c r="I2957" i="4"/>
  <c r="J2956" i="4"/>
  <c r="I2956" i="4"/>
  <c r="J2955" i="4"/>
  <c r="I2955" i="4"/>
  <c r="J2954" i="4"/>
  <c r="I2954" i="4"/>
  <c r="J2953" i="4"/>
  <c r="I2953" i="4"/>
  <c r="J2952" i="4"/>
  <c r="I2952" i="4"/>
  <c r="J2951" i="4"/>
  <c r="I2951" i="4"/>
  <c r="J2950" i="4"/>
  <c r="I2950" i="4"/>
  <c r="J2949" i="4"/>
  <c r="I2949" i="4"/>
  <c r="J2948" i="4"/>
  <c r="I2948" i="4"/>
  <c r="J2947" i="4"/>
  <c r="I2947" i="4"/>
  <c r="J2946" i="4"/>
  <c r="I2946" i="4"/>
  <c r="J2945" i="4"/>
  <c r="I2945" i="4"/>
  <c r="J2944" i="4"/>
  <c r="I2944" i="4"/>
  <c r="J2943" i="4"/>
  <c r="I2943" i="4"/>
  <c r="J2942" i="4"/>
  <c r="I2942" i="4"/>
  <c r="J2941" i="4"/>
  <c r="I2941" i="4"/>
  <c r="J2940" i="4"/>
  <c r="I2940" i="4"/>
  <c r="J2939" i="4"/>
  <c r="I2939" i="4"/>
  <c r="J2938" i="4"/>
  <c r="I2938" i="4"/>
  <c r="J2937" i="4"/>
  <c r="I2937" i="4"/>
  <c r="J2936" i="4"/>
  <c r="I2936" i="4"/>
  <c r="J2935" i="4"/>
  <c r="I2935" i="4"/>
  <c r="J2934" i="4"/>
  <c r="I2934" i="4"/>
  <c r="J2933" i="4"/>
  <c r="I2933" i="4"/>
  <c r="J2932" i="4"/>
  <c r="I2932" i="4"/>
  <c r="J2931" i="4"/>
  <c r="I2931" i="4"/>
  <c r="J2930" i="4"/>
  <c r="I2930" i="4"/>
  <c r="J2929" i="4"/>
  <c r="I2929" i="4"/>
  <c r="J2928" i="4"/>
  <c r="I2928" i="4"/>
  <c r="J2927" i="4"/>
  <c r="I2927" i="4"/>
  <c r="J2926" i="4"/>
  <c r="I2926" i="4"/>
  <c r="J2925" i="4"/>
  <c r="I2925" i="4"/>
  <c r="J2924" i="4"/>
  <c r="I2924" i="4"/>
  <c r="J2923" i="4"/>
  <c r="I2923" i="4"/>
  <c r="J2922" i="4"/>
  <c r="I2922" i="4"/>
  <c r="J2921" i="4"/>
  <c r="I2921" i="4"/>
  <c r="J2920" i="4"/>
  <c r="I2920" i="4"/>
  <c r="J2919" i="4"/>
  <c r="I2919" i="4"/>
  <c r="J2918" i="4"/>
  <c r="I2918" i="4"/>
  <c r="J2917" i="4"/>
  <c r="I2917" i="4"/>
  <c r="J2916" i="4"/>
  <c r="I2916" i="4"/>
  <c r="J2915" i="4"/>
  <c r="I2915" i="4"/>
  <c r="J2914" i="4"/>
  <c r="I2914" i="4"/>
  <c r="J2913" i="4"/>
  <c r="I2913" i="4"/>
  <c r="J2912" i="4"/>
  <c r="I2912" i="4"/>
  <c r="J2911" i="4"/>
  <c r="I2911" i="4"/>
  <c r="J2910" i="4"/>
  <c r="I2910" i="4"/>
  <c r="J2909" i="4"/>
  <c r="I2909" i="4"/>
  <c r="J2908" i="4"/>
  <c r="I2908" i="4"/>
  <c r="J2907" i="4"/>
  <c r="I2907" i="4"/>
  <c r="J2906" i="4"/>
  <c r="I2906" i="4"/>
  <c r="J2905" i="4"/>
  <c r="I2905" i="4"/>
  <c r="J2904" i="4"/>
  <c r="I2904" i="4"/>
  <c r="J2903" i="4"/>
  <c r="I2903" i="4"/>
  <c r="J2902" i="4"/>
  <c r="I2902" i="4"/>
  <c r="J2901" i="4"/>
  <c r="I2901" i="4"/>
  <c r="J2900" i="4"/>
  <c r="I2900" i="4"/>
  <c r="J2899" i="4"/>
  <c r="I2899" i="4"/>
  <c r="J2898" i="4"/>
  <c r="I2898" i="4"/>
  <c r="J2897" i="4"/>
  <c r="I2897" i="4"/>
  <c r="J2896" i="4"/>
  <c r="I2896" i="4"/>
  <c r="J2895" i="4"/>
  <c r="I2895" i="4"/>
  <c r="J2894" i="4"/>
  <c r="I2894" i="4"/>
  <c r="J2893" i="4"/>
  <c r="I2893" i="4"/>
  <c r="J2892" i="4"/>
  <c r="I2892" i="4"/>
  <c r="J2891" i="4"/>
  <c r="I2891" i="4"/>
  <c r="J2890" i="4"/>
  <c r="I2890" i="4"/>
  <c r="J2889" i="4"/>
  <c r="I2889" i="4"/>
  <c r="J2888" i="4"/>
  <c r="I2888" i="4"/>
  <c r="J2887" i="4"/>
  <c r="I2887" i="4"/>
  <c r="J2886" i="4"/>
  <c r="I2886" i="4"/>
  <c r="J2885" i="4"/>
  <c r="I2885" i="4"/>
  <c r="J2884" i="4"/>
  <c r="I2884" i="4"/>
  <c r="J2883" i="4"/>
  <c r="I2883" i="4"/>
  <c r="J2882" i="4"/>
  <c r="I2882" i="4"/>
  <c r="J2881" i="4"/>
  <c r="I2881" i="4"/>
  <c r="J2880" i="4"/>
  <c r="I2880" i="4"/>
  <c r="J2879" i="4"/>
  <c r="I2879" i="4"/>
  <c r="J2878" i="4"/>
  <c r="I2878" i="4"/>
  <c r="J2877" i="4"/>
  <c r="I2877" i="4"/>
  <c r="J2876" i="4"/>
  <c r="I2876" i="4"/>
  <c r="J2875" i="4"/>
  <c r="I2875" i="4"/>
  <c r="J2874" i="4"/>
  <c r="I2874" i="4"/>
  <c r="J2873" i="4"/>
  <c r="I2873" i="4"/>
  <c r="J2872" i="4"/>
  <c r="I2872" i="4"/>
  <c r="J2871" i="4"/>
  <c r="I2871" i="4"/>
  <c r="J2870" i="4"/>
  <c r="I2870" i="4"/>
  <c r="J2869" i="4"/>
  <c r="I2869" i="4"/>
  <c r="J2868" i="4"/>
  <c r="I2868" i="4"/>
  <c r="J2867" i="4"/>
  <c r="I2867" i="4"/>
  <c r="J2866" i="4"/>
  <c r="I2866" i="4"/>
  <c r="J2865" i="4"/>
  <c r="I2865" i="4"/>
  <c r="J2864" i="4"/>
  <c r="I2864" i="4"/>
  <c r="J2863" i="4"/>
  <c r="I2863" i="4"/>
  <c r="J2862" i="4"/>
  <c r="I2862" i="4"/>
  <c r="J2861" i="4"/>
  <c r="I2861" i="4"/>
  <c r="J2860" i="4"/>
  <c r="I2860" i="4"/>
  <c r="J2859" i="4"/>
  <c r="I2859" i="4"/>
  <c r="J2858" i="4"/>
  <c r="I2858" i="4"/>
  <c r="J2857" i="4"/>
  <c r="I2857" i="4"/>
  <c r="J2856" i="4"/>
  <c r="I2856" i="4"/>
  <c r="J2855" i="4"/>
  <c r="I2855" i="4"/>
  <c r="J2854" i="4"/>
  <c r="I2854" i="4"/>
  <c r="J2853" i="4"/>
  <c r="I2853" i="4"/>
  <c r="J2852" i="4"/>
  <c r="I2852" i="4"/>
  <c r="J2851" i="4"/>
  <c r="I2851" i="4"/>
  <c r="J2850" i="4"/>
  <c r="I2850" i="4"/>
  <c r="J2849" i="4"/>
  <c r="I2849" i="4"/>
  <c r="J2848" i="4"/>
  <c r="I2848" i="4"/>
  <c r="J2847" i="4"/>
  <c r="I2847" i="4"/>
  <c r="J2846" i="4"/>
  <c r="I2846" i="4"/>
  <c r="J2845" i="4"/>
  <c r="I2845" i="4"/>
  <c r="J2844" i="4"/>
  <c r="I2844" i="4"/>
  <c r="J2843" i="4"/>
  <c r="I2843" i="4"/>
  <c r="J2842" i="4"/>
  <c r="I2842" i="4"/>
  <c r="J2841" i="4"/>
  <c r="I2841" i="4"/>
  <c r="J2840" i="4"/>
  <c r="I2840" i="4"/>
  <c r="J2839" i="4"/>
  <c r="I2839" i="4"/>
  <c r="J2838" i="4"/>
  <c r="I2838" i="4"/>
  <c r="J2837" i="4"/>
  <c r="I2837" i="4"/>
  <c r="J2836" i="4"/>
  <c r="I2836" i="4"/>
  <c r="J2835" i="4"/>
  <c r="I2835" i="4"/>
  <c r="J2834" i="4"/>
  <c r="I2834" i="4"/>
  <c r="J2833" i="4"/>
  <c r="I2833" i="4"/>
  <c r="J2832" i="4"/>
  <c r="I2832" i="4"/>
  <c r="J2831" i="4"/>
  <c r="I2831" i="4"/>
  <c r="J2830" i="4"/>
  <c r="I2830" i="4"/>
  <c r="J2829" i="4"/>
  <c r="I2829" i="4"/>
  <c r="J2828" i="4"/>
  <c r="I2828" i="4"/>
  <c r="J2827" i="4"/>
  <c r="I2827" i="4"/>
  <c r="J2826" i="4"/>
  <c r="I2826" i="4"/>
  <c r="J2825" i="4"/>
  <c r="I2825" i="4"/>
  <c r="J2824" i="4"/>
  <c r="I2824" i="4"/>
  <c r="J2823" i="4"/>
  <c r="I2823" i="4"/>
  <c r="J2822" i="4"/>
  <c r="I2822" i="4"/>
  <c r="J2821" i="4"/>
  <c r="I2821" i="4"/>
  <c r="J2820" i="4"/>
  <c r="I2820" i="4"/>
  <c r="J2819" i="4"/>
  <c r="I2819" i="4"/>
  <c r="J2818" i="4"/>
  <c r="I2818" i="4"/>
  <c r="J2817" i="4"/>
  <c r="I2817" i="4"/>
  <c r="J2816" i="4"/>
  <c r="I2816" i="4"/>
  <c r="J2815" i="4"/>
  <c r="I2815" i="4"/>
  <c r="J2814" i="4"/>
  <c r="I2814" i="4"/>
  <c r="J2813" i="4"/>
  <c r="I2813" i="4"/>
  <c r="J2812" i="4"/>
  <c r="I2812" i="4"/>
  <c r="J2811" i="4"/>
  <c r="I2811" i="4"/>
  <c r="J2810" i="4"/>
  <c r="I2810" i="4"/>
  <c r="J2809" i="4"/>
  <c r="I2809" i="4"/>
  <c r="J2808" i="4"/>
  <c r="I2808" i="4"/>
  <c r="J2807" i="4"/>
  <c r="I2807" i="4"/>
  <c r="J2806" i="4"/>
  <c r="I2806" i="4"/>
  <c r="J2805" i="4"/>
  <c r="I2805" i="4"/>
  <c r="J2804" i="4"/>
  <c r="I2804" i="4"/>
  <c r="J2803" i="4"/>
  <c r="I2803" i="4"/>
  <c r="J2802" i="4"/>
  <c r="I2802" i="4"/>
  <c r="J2801" i="4"/>
  <c r="I2801" i="4"/>
  <c r="J2800" i="4"/>
  <c r="I2800" i="4"/>
  <c r="J2799" i="4"/>
  <c r="I2799" i="4"/>
  <c r="J2798" i="4"/>
  <c r="I2798" i="4"/>
  <c r="J2797" i="4"/>
  <c r="I2797" i="4"/>
  <c r="J2796" i="4"/>
  <c r="I2796" i="4"/>
  <c r="J2795" i="4"/>
  <c r="I2795" i="4"/>
  <c r="J2794" i="4"/>
  <c r="I2794" i="4"/>
  <c r="J2793" i="4"/>
  <c r="I2793" i="4"/>
  <c r="J2792" i="4"/>
  <c r="I2792" i="4"/>
  <c r="J2791" i="4"/>
  <c r="I2791" i="4"/>
  <c r="J2790" i="4"/>
  <c r="I2790" i="4"/>
  <c r="J2789" i="4"/>
  <c r="I2789" i="4"/>
  <c r="J2788" i="4"/>
  <c r="I2788" i="4"/>
  <c r="J2787" i="4"/>
  <c r="I2787" i="4"/>
  <c r="J2786" i="4"/>
  <c r="I2786" i="4"/>
  <c r="J2785" i="4"/>
  <c r="I2785" i="4"/>
  <c r="J2784" i="4"/>
  <c r="I2784" i="4"/>
  <c r="J2783" i="4"/>
  <c r="I2783" i="4"/>
  <c r="J2782" i="4"/>
  <c r="I2782" i="4"/>
  <c r="J2781" i="4"/>
  <c r="I2781" i="4"/>
  <c r="J2780" i="4"/>
  <c r="I2780" i="4"/>
  <c r="J2779" i="4"/>
  <c r="I2779" i="4"/>
  <c r="J2778" i="4"/>
  <c r="I2778" i="4"/>
  <c r="J2777" i="4"/>
  <c r="I2777" i="4"/>
  <c r="J2776" i="4"/>
  <c r="I2776" i="4"/>
  <c r="J2775" i="4"/>
  <c r="I2775" i="4"/>
  <c r="J2774" i="4"/>
  <c r="I2774" i="4"/>
  <c r="J2773" i="4"/>
  <c r="I2773" i="4"/>
  <c r="J2772" i="4"/>
  <c r="I2772" i="4"/>
  <c r="J2771" i="4"/>
  <c r="I2771" i="4"/>
  <c r="J2770" i="4"/>
  <c r="I2770" i="4"/>
  <c r="J2769" i="4"/>
  <c r="I2769" i="4"/>
  <c r="J2768" i="4"/>
  <c r="I2768" i="4"/>
  <c r="J2767" i="4"/>
  <c r="I2767" i="4"/>
  <c r="J2766" i="4"/>
  <c r="I2766" i="4"/>
  <c r="J2765" i="4"/>
  <c r="I2765" i="4"/>
  <c r="J2764" i="4"/>
  <c r="I2764" i="4"/>
  <c r="J2763" i="4"/>
  <c r="I2763" i="4"/>
  <c r="J2762" i="4"/>
  <c r="I2762" i="4"/>
  <c r="J2761" i="4"/>
  <c r="I2761" i="4"/>
  <c r="J2760" i="4"/>
  <c r="I2760" i="4"/>
  <c r="J2759" i="4"/>
  <c r="I2759" i="4"/>
  <c r="J2758" i="4"/>
  <c r="I2758" i="4"/>
  <c r="J2757" i="4"/>
  <c r="I2757" i="4"/>
  <c r="J2756" i="4"/>
  <c r="I2756" i="4"/>
  <c r="J2755" i="4"/>
  <c r="I2755" i="4"/>
  <c r="J2754" i="4"/>
  <c r="I2754" i="4"/>
  <c r="J2753" i="4"/>
  <c r="I2753" i="4"/>
  <c r="J2752" i="4"/>
  <c r="I2752" i="4"/>
  <c r="J2751" i="4"/>
  <c r="I2751" i="4"/>
  <c r="J2750" i="4"/>
  <c r="I2750" i="4"/>
  <c r="J2749" i="4"/>
  <c r="I2749" i="4"/>
  <c r="J2748" i="4"/>
  <c r="I2748" i="4"/>
  <c r="J2747" i="4"/>
  <c r="I2747" i="4"/>
  <c r="J2746" i="4"/>
  <c r="I2746" i="4"/>
  <c r="J2745" i="4"/>
  <c r="I2745" i="4"/>
  <c r="J2744" i="4"/>
  <c r="I2744" i="4"/>
  <c r="J2743" i="4"/>
  <c r="I2743" i="4"/>
  <c r="J2742" i="4"/>
  <c r="I2742" i="4"/>
  <c r="J2741" i="4"/>
  <c r="I2741" i="4"/>
  <c r="J2740" i="4"/>
  <c r="I2740" i="4"/>
  <c r="J2739" i="4"/>
  <c r="I2739" i="4"/>
  <c r="J2738" i="4"/>
  <c r="I2738" i="4"/>
  <c r="J2737" i="4"/>
  <c r="I2737" i="4"/>
  <c r="J2736" i="4"/>
  <c r="I2736" i="4"/>
  <c r="J2735" i="4"/>
  <c r="I2735" i="4"/>
  <c r="J2734" i="4"/>
  <c r="I2734" i="4"/>
  <c r="J2733" i="4"/>
  <c r="I2733" i="4"/>
  <c r="J2732" i="4"/>
  <c r="I2732" i="4"/>
  <c r="J2731" i="4"/>
  <c r="I2731" i="4"/>
  <c r="J2730" i="4"/>
  <c r="I2730" i="4"/>
  <c r="J2729" i="4"/>
  <c r="I2729" i="4"/>
  <c r="J2728" i="4"/>
  <c r="I2728" i="4"/>
  <c r="J2727" i="4"/>
  <c r="I2727" i="4"/>
  <c r="J2726" i="4"/>
  <c r="I2726" i="4"/>
  <c r="J2725" i="4"/>
  <c r="I2725" i="4"/>
  <c r="J2724" i="4"/>
  <c r="I2724" i="4"/>
  <c r="J2723" i="4"/>
  <c r="I2723" i="4"/>
  <c r="J2722" i="4"/>
  <c r="I2722" i="4"/>
  <c r="J2721" i="4"/>
  <c r="I2721" i="4"/>
  <c r="J2720" i="4"/>
  <c r="I2720" i="4"/>
  <c r="J2719" i="4"/>
  <c r="I2719" i="4"/>
  <c r="J2718" i="4"/>
  <c r="I2718" i="4"/>
  <c r="J2717" i="4"/>
  <c r="I2717" i="4"/>
  <c r="J2716" i="4"/>
  <c r="I2716" i="4"/>
  <c r="J2715" i="4"/>
  <c r="I2715" i="4"/>
  <c r="J2714" i="4"/>
  <c r="I2714" i="4"/>
  <c r="J2713" i="4"/>
  <c r="I2713" i="4"/>
  <c r="J2712" i="4"/>
  <c r="I2712" i="4"/>
  <c r="J2711" i="4"/>
  <c r="I2711" i="4"/>
  <c r="J2710" i="4"/>
  <c r="I2710" i="4"/>
  <c r="J2709" i="4"/>
  <c r="I2709" i="4"/>
  <c r="J2708" i="4"/>
  <c r="I2708" i="4"/>
  <c r="J2707" i="4"/>
  <c r="I2707" i="4"/>
  <c r="J2706" i="4"/>
  <c r="I2706" i="4"/>
  <c r="J2705" i="4"/>
  <c r="I2705" i="4"/>
  <c r="J2704" i="4"/>
  <c r="I2704" i="4"/>
  <c r="J2703" i="4"/>
  <c r="I2703" i="4"/>
  <c r="J2702" i="4"/>
  <c r="I2702" i="4"/>
  <c r="J2701" i="4"/>
  <c r="I2701" i="4"/>
  <c r="J2700" i="4"/>
  <c r="I2700" i="4"/>
  <c r="J2699" i="4"/>
  <c r="I2699" i="4"/>
  <c r="J2698" i="4"/>
  <c r="I2698" i="4"/>
  <c r="J2697" i="4"/>
  <c r="I2697" i="4"/>
  <c r="J2696" i="4"/>
  <c r="I2696" i="4"/>
  <c r="J2695" i="4"/>
  <c r="I2695" i="4"/>
  <c r="J2694" i="4"/>
  <c r="I2694" i="4"/>
  <c r="J2693" i="4"/>
  <c r="I2693" i="4"/>
  <c r="J2692" i="4"/>
  <c r="I2692" i="4"/>
  <c r="J2691" i="4"/>
  <c r="I2691" i="4"/>
  <c r="J2690" i="4"/>
  <c r="I2690" i="4"/>
  <c r="J2689" i="4"/>
  <c r="I2689" i="4"/>
  <c r="J2688" i="4"/>
  <c r="I2688" i="4"/>
  <c r="J2687" i="4"/>
  <c r="I2687" i="4"/>
  <c r="J2686" i="4"/>
  <c r="I2686" i="4"/>
  <c r="J2685" i="4"/>
  <c r="I2685" i="4"/>
  <c r="J2684" i="4"/>
  <c r="I2684" i="4"/>
  <c r="J2683" i="4"/>
  <c r="I2683" i="4"/>
  <c r="J2682" i="4"/>
  <c r="I2682" i="4"/>
  <c r="J2681" i="4"/>
  <c r="I2681" i="4"/>
  <c r="J2680" i="4"/>
  <c r="I2680" i="4"/>
  <c r="J2679" i="4"/>
  <c r="I2679" i="4"/>
  <c r="J2678" i="4"/>
  <c r="I2678" i="4"/>
  <c r="J2677" i="4"/>
  <c r="I2677" i="4"/>
  <c r="J2676" i="4"/>
  <c r="I2676" i="4"/>
  <c r="J2675" i="4"/>
  <c r="I2675" i="4"/>
  <c r="J2674" i="4"/>
  <c r="I2674" i="4"/>
  <c r="J2673" i="4"/>
  <c r="I2673" i="4"/>
  <c r="J2672" i="4"/>
  <c r="I2672" i="4"/>
  <c r="J2671" i="4"/>
  <c r="I2671" i="4"/>
  <c r="J2670" i="4"/>
  <c r="I2670" i="4"/>
  <c r="J2669" i="4"/>
  <c r="I2669" i="4"/>
  <c r="J2668" i="4"/>
  <c r="I2668" i="4"/>
  <c r="J2667" i="4"/>
  <c r="I2667" i="4"/>
  <c r="J2666" i="4"/>
  <c r="I2666" i="4"/>
  <c r="J2665" i="4"/>
  <c r="I2665" i="4"/>
  <c r="J2664" i="4"/>
  <c r="I2664" i="4"/>
  <c r="J2663" i="4"/>
  <c r="I2663" i="4"/>
  <c r="J2662" i="4"/>
  <c r="I2662" i="4"/>
  <c r="J2661" i="4"/>
  <c r="I2661" i="4"/>
  <c r="J2660" i="4"/>
  <c r="I2660" i="4"/>
  <c r="J2659" i="4"/>
  <c r="I2659" i="4"/>
  <c r="J2658" i="4"/>
  <c r="I2658" i="4"/>
  <c r="J2657" i="4"/>
  <c r="I2657" i="4"/>
  <c r="J2656" i="4"/>
  <c r="I2656" i="4"/>
  <c r="J2655" i="4"/>
  <c r="I2655" i="4"/>
  <c r="J2654" i="4"/>
  <c r="I2654" i="4"/>
  <c r="J2653" i="4"/>
  <c r="I2653" i="4"/>
  <c r="J2652" i="4"/>
  <c r="I2652" i="4"/>
  <c r="J2651" i="4"/>
  <c r="I2651" i="4"/>
  <c r="J2650" i="4"/>
  <c r="I2650" i="4"/>
  <c r="J2649" i="4"/>
  <c r="I2649" i="4"/>
  <c r="J2648" i="4"/>
  <c r="I2648" i="4"/>
  <c r="J2647" i="4"/>
  <c r="I2647" i="4"/>
  <c r="J2646" i="4"/>
  <c r="I2646" i="4"/>
  <c r="J2645" i="4"/>
  <c r="I2645" i="4"/>
  <c r="J2644" i="4"/>
  <c r="I2644" i="4"/>
  <c r="J2643" i="4"/>
  <c r="I2643" i="4"/>
  <c r="J2642" i="4"/>
  <c r="I2642" i="4"/>
  <c r="J2641" i="4"/>
  <c r="I2641" i="4"/>
  <c r="J2640" i="4"/>
  <c r="I2640" i="4"/>
  <c r="J2639" i="4"/>
  <c r="I2639" i="4"/>
  <c r="J2638" i="4"/>
  <c r="I2638" i="4"/>
  <c r="J2637" i="4"/>
  <c r="I2637" i="4"/>
  <c r="J2636" i="4"/>
  <c r="I2636" i="4"/>
  <c r="J2635" i="4"/>
  <c r="I2635" i="4"/>
  <c r="J2634" i="4"/>
  <c r="I2634" i="4"/>
  <c r="J2633" i="4"/>
  <c r="I2633" i="4"/>
  <c r="J2632" i="4"/>
  <c r="I2632" i="4"/>
  <c r="J2631" i="4"/>
  <c r="I2631" i="4"/>
  <c r="J2630" i="4"/>
  <c r="I2630" i="4"/>
  <c r="J2629" i="4"/>
  <c r="I2629" i="4"/>
  <c r="J2628" i="4"/>
  <c r="I2628" i="4"/>
  <c r="J2627" i="4"/>
  <c r="I2627" i="4"/>
  <c r="J2626" i="4"/>
  <c r="I2626" i="4"/>
  <c r="J2625" i="4"/>
  <c r="I2625" i="4"/>
  <c r="J2624" i="4"/>
  <c r="I2624" i="4"/>
  <c r="J2623" i="4"/>
  <c r="I2623" i="4"/>
  <c r="J2622" i="4"/>
  <c r="I2622" i="4"/>
  <c r="J2621" i="4"/>
  <c r="I2621" i="4"/>
  <c r="J2620" i="4"/>
  <c r="I2620" i="4"/>
  <c r="J2619" i="4"/>
  <c r="I2619" i="4"/>
  <c r="J2618" i="4"/>
  <c r="I2618" i="4"/>
  <c r="J2617" i="4"/>
  <c r="I2617" i="4"/>
  <c r="J2616" i="4"/>
  <c r="I2616" i="4"/>
  <c r="J2615" i="4"/>
  <c r="I2615" i="4"/>
  <c r="J2614" i="4"/>
  <c r="I2614" i="4"/>
  <c r="J2613" i="4"/>
  <c r="I2613" i="4"/>
  <c r="J2612" i="4"/>
  <c r="I2612" i="4"/>
  <c r="J2611" i="4"/>
  <c r="I2611" i="4"/>
  <c r="J2610" i="4"/>
  <c r="I2610" i="4"/>
  <c r="J2609" i="4"/>
  <c r="I2609" i="4"/>
  <c r="J2608" i="4"/>
  <c r="I2608" i="4"/>
  <c r="J2607" i="4"/>
  <c r="I2607" i="4"/>
  <c r="J2606" i="4"/>
  <c r="I2606" i="4"/>
  <c r="J2605" i="4"/>
  <c r="I2605" i="4"/>
  <c r="J2604" i="4"/>
  <c r="I2604" i="4"/>
  <c r="J2603" i="4"/>
  <c r="I2603" i="4"/>
  <c r="J2602" i="4"/>
  <c r="I2602" i="4"/>
  <c r="J2601" i="4"/>
  <c r="I2601" i="4"/>
  <c r="J2600" i="4"/>
  <c r="I2600" i="4"/>
  <c r="J2599" i="4"/>
  <c r="I2599" i="4"/>
  <c r="J2598" i="4"/>
  <c r="I2598" i="4"/>
  <c r="J2597" i="4"/>
  <c r="I2597" i="4"/>
  <c r="J2596" i="4"/>
  <c r="I2596" i="4"/>
  <c r="J2595" i="4"/>
  <c r="I2595" i="4"/>
  <c r="J2594" i="4"/>
  <c r="I2594" i="4"/>
  <c r="J2593" i="4"/>
  <c r="I2593" i="4"/>
  <c r="J2592" i="4"/>
  <c r="I2592" i="4"/>
  <c r="J2591" i="4"/>
  <c r="I2591" i="4"/>
  <c r="J2590" i="4"/>
  <c r="I2590" i="4"/>
  <c r="J2589" i="4"/>
  <c r="I2589" i="4"/>
  <c r="J2588" i="4"/>
  <c r="I2588" i="4"/>
  <c r="J2587" i="4"/>
  <c r="I2587" i="4"/>
  <c r="J2586" i="4"/>
  <c r="I2586" i="4"/>
  <c r="J2585" i="4"/>
  <c r="I2585" i="4"/>
  <c r="J2584" i="4"/>
  <c r="I2584" i="4"/>
  <c r="J2583" i="4"/>
  <c r="I2583" i="4"/>
  <c r="J2582" i="4"/>
  <c r="I2582" i="4"/>
  <c r="J2581" i="4"/>
  <c r="I2581" i="4"/>
  <c r="J2580" i="4"/>
  <c r="I2580" i="4"/>
  <c r="J2579" i="4"/>
  <c r="I2579" i="4"/>
  <c r="J2578" i="4"/>
  <c r="I2578" i="4"/>
  <c r="J2577" i="4"/>
  <c r="I2577" i="4"/>
  <c r="J2576" i="4"/>
  <c r="I2576" i="4"/>
  <c r="J2575" i="4"/>
  <c r="I2575" i="4"/>
  <c r="J2574" i="4"/>
  <c r="I2574" i="4"/>
  <c r="J2573" i="4"/>
  <c r="I2573" i="4"/>
  <c r="J2572" i="4"/>
  <c r="I2572" i="4"/>
  <c r="J2571" i="4"/>
  <c r="I2571" i="4"/>
  <c r="J2570" i="4"/>
  <c r="I2570" i="4"/>
  <c r="J2569" i="4"/>
  <c r="I2569" i="4"/>
  <c r="J2568" i="4"/>
  <c r="I2568" i="4"/>
  <c r="J2567" i="4"/>
  <c r="I2567" i="4"/>
  <c r="J2566" i="4"/>
  <c r="I2566" i="4"/>
  <c r="J2565" i="4"/>
  <c r="I2565" i="4"/>
  <c r="J2564" i="4"/>
  <c r="I2564" i="4"/>
  <c r="J2563" i="4"/>
  <c r="I2563" i="4"/>
  <c r="J2562" i="4"/>
  <c r="I2562" i="4"/>
  <c r="J2561" i="4"/>
  <c r="I2561" i="4"/>
  <c r="J2560" i="4"/>
  <c r="I2560" i="4"/>
  <c r="J2559" i="4"/>
  <c r="I2559" i="4"/>
  <c r="J2558" i="4"/>
  <c r="I2558" i="4"/>
  <c r="J2557" i="4"/>
  <c r="I2557" i="4"/>
  <c r="J2556" i="4"/>
  <c r="I2556" i="4"/>
  <c r="J2555" i="4"/>
  <c r="I2555" i="4"/>
  <c r="J2554" i="4"/>
  <c r="I2554" i="4"/>
  <c r="J2553" i="4"/>
  <c r="I2553" i="4"/>
  <c r="J2552" i="4"/>
  <c r="I2552" i="4"/>
  <c r="J2551" i="4"/>
  <c r="I2551" i="4"/>
  <c r="J2550" i="4"/>
  <c r="I2550" i="4"/>
  <c r="J2549" i="4"/>
  <c r="I2549" i="4"/>
  <c r="J2548" i="4"/>
  <c r="I2548" i="4"/>
  <c r="J2547" i="4"/>
  <c r="I2547" i="4"/>
  <c r="J2546" i="4"/>
  <c r="I2546" i="4"/>
  <c r="J2545" i="4"/>
  <c r="I2545" i="4"/>
  <c r="J2544" i="4"/>
  <c r="I2544" i="4"/>
  <c r="J2543" i="4"/>
  <c r="I2543" i="4"/>
  <c r="J2542" i="4"/>
  <c r="I2542" i="4"/>
  <c r="J2541" i="4"/>
  <c r="I2541" i="4"/>
  <c r="J2540" i="4"/>
  <c r="I2540" i="4"/>
  <c r="J2539" i="4"/>
  <c r="I2539" i="4"/>
  <c r="J2538" i="4"/>
  <c r="I2538" i="4"/>
  <c r="J2537" i="4"/>
  <c r="I2537" i="4"/>
  <c r="J2536" i="4"/>
  <c r="I2536" i="4"/>
  <c r="J2535" i="4"/>
  <c r="I2535" i="4"/>
  <c r="J2534" i="4"/>
  <c r="I2534" i="4"/>
  <c r="J2533" i="4"/>
  <c r="I2533" i="4"/>
  <c r="J2532" i="4"/>
  <c r="I2532" i="4"/>
  <c r="J2531" i="4"/>
  <c r="I2531" i="4"/>
  <c r="J2530" i="4"/>
  <c r="I2530" i="4"/>
  <c r="J2529" i="4"/>
  <c r="I2529" i="4"/>
  <c r="J2528" i="4"/>
  <c r="I2528" i="4"/>
  <c r="J2527" i="4"/>
  <c r="I2527" i="4"/>
  <c r="J2526" i="4"/>
  <c r="I2526" i="4"/>
  <c r="J2525" i="4"/>
  <c r="I2525" i="4"/>
  <c r="J2524" i="4"/>
  <c r="I2524" i="4"/>
  <c r="J2523" i="4"/>
  <c r="I2523" i="4"/>
  <c r="J2522" i="4"/>
  <c r="I2522" i="4"/>
  <c r="J2521" i="4"/>
  <c r="I2521" i="4"/>
  <c r="J2520" i="4"/>
  <c r="I2520" i="4"/>
  <c r="J2519" i="4"/>
  <c r="I2519" i="4"/>
  <c r="J2518" i="4"/>
  <c r="I2518" i="4"/>
  <c r="J2517" i="4"/>
  <c r="I2517" i="4"/>
  <c r="J2516" i="4"/>
  <c r="I2516" i="4"/>
  <c r="J2515" i="4"/>
  <c r="I2515" i="4"/>
  <c r="J2514" i="4"/>
  <c r="I2514" i="4"/>
  <c r="J2513" i="4"/>
  <c r="I2513" i="4"/>
  <c r="J2512" i="4"/>
  <c r="I2512" i="4"/>
  <c r="J2511" i="4"/>
  <c r="I2511" i="4"/>
  <c r="J2510" i="4"/>
  <c r="I2510" i="4"/>
  <c r="J2509" i="4"/>
  <c r="I2509" i="4"/>
  <c r="J2508" i="4"/>
  <c r="I2508" i="4"/>
  <c r="J2507" i="4"/>
  <c r="I2507" i="4"/>
  <c r="J2506" i="4"/>
  <c r="I2506" i="4"/>
  <c r="J2505" i="4"/>
  <c r="I2505" i="4"/>
  <c r="J2504" i="4"/>
  <c r="I2504" i="4"/>
  <c r="J2503" i="4"/>
  <c r="I2503" i="4"/>
  <c r="J2502" i="4"/>
  <c r="I2502" i="4"/>
  <c r="J2501" i="4"/>
  <c r="I2501" i="4"/>
  <c r="J2500" i="4"/>
  <c r="I2500" i="4"/>
  <c r="J2499" i="4"/>
  <c r="I2499" i="4"/>
  <c r="J2498" i="4"/>
  <c r="I2498" i="4"/>
  <c r="J2497" i="4"/>
  <c r="I2497" i="4"/>
  <c r="J2496" i="4"/>
  <c r="I2496" i="4"/>
  <c r="J2495" i="4"/>
  <c r="I2495" i="4"/>
  <c r="J2494" i="4"/>
  <c r="I2494" i="4"/>
  <c r="J2493" i="4"/>
  <c r="I2493" i="4"/>
  <c r="J2492" i="4"/>
  <c r="I2492" i="4"/>
  <c r="J2491" i="4"/>
  <c r="I2491" i="4"/>
  <c r="J2490" i="4"/>
  <c r="I2490" i="4"/>
  <c r="J2489" i="4"/>
  <c r="I2489" i="4"/>
  <c r="J2488" i="4"/>
  <c r="I2488" i="4"/>
  <c r="J2487" i="4"/>
  <c r="I2487" i="4"/>
  <c r="J2486" i="4"/>
  <c r="I2486" i="4"/>
  <c r="J2485" i="4"/>
  <c r="I2485" i="4"/>
  <c r="J2484" i="4"/>
  <c r="I2484" i="4"/>
  <c r="J2483" i="4"/>
  <c r="I2483" i="4"/>
  <c r="J2482" i="4"/>
  <c r="I2482" i="4"/>
  <c r="J2481" i="4"/>
  <c r="I2481" i="4"/>
  <c r="J2480" i="4"/>
  <c r="I2480" i="4"/>
  <c r="J2479" i="4"/>
  <c r="I2479" i="4"/>
  <c r="J2478" i="4"/>
  <c r="I2478" i="4"/>
  <c r="J2477" i="4"/>
  <c r="I2477" i="4"/>
  <c r="J2476" i="4"/>
  <c r="I2476" i="4"/>
  <c r="J2475" i="4"/>
  <c r="I2475" i="4"/>
  <c r="J2474" i="4"/>
  <c r="I2474" i="4"/>
  <c r="J2473" i="4"/>
  <c r="I2473" i="4"/>
  <c r="J2472" i="4"/>
  <c r="I2472" i="4"/>
  <c r="J2471" i="4"/>
  <c r="I2471" i="4"/>
  <c r="J2470" i="4"/>
  <c r="I2470" i="4"/>
  <c r="J2469" i="4"/>
  <c r="I2469" i="4"/>
  <c r="J2468" i="4"/>
  <c r="I2468" i="4"/>
  <c r="J2467" i="4"/>
  <c r="I2467" i="4"/>
  <c r="J2466" i="4"/>
  <c r="I2466" i="4"/>
  <c r="J2465" i="4"/>
  <c r="I2465" i="4"/>
  <c r="J2464" i="4"/>
  <c r="I2464" i="4"/>
  <c r="J2463" i="4"/>
  <c r="I2463" i="4"/>
  <c r="J2462" i="4"/>
  <c r="I2462" i="4"/>
  <c r="J2461" i="4"/>
  <c r="I2461" i="4"/>
  <c r="J2460" i="4"/>
  <c r="I2460" i="4"/>
  <c r="J2459" i="4"/>
  <c r="I2459" i="4"/>
  <c r="J2458" i="4"/>
  <c r="I2458" i="4"/>
  <c r="J2457" i="4"/>
  <c r="I2457" i="4"/>
  <c r="J2456" i="4"/>
  <c r="I2456" i="4"/>
  <c r="J2455" i="4"/>
  <c r="I2455" i="4"/>
  <c r="J2454" i="4"/>
  <c r="I2454" i="4"/>
  <c r="J2453" i="4"/>
  <c r="I2453" i="4"/>
  <c r="J2452" i="4"/>
  <c r="I2452" i="4"/>
  <c r="J2451" i="4"/>
  <c r="I2451" i="4"/>
  <c r="J2450" i="4"/>
  <c r="I2450" i="4"/>
  <c r="J2449" i="4"/>
  <c r="I2449" i="4"/>
  <c r="J2448" i="4"/>
  <c r="I2448" i="4"/>
  <c r="J2447" i="4"/>
  <c r="I2447" i="4"/>
  <c r="J2446" i="4"/>
  <c r="I2446" i="4"/>
  <c r="J2445" i="4"/>
  <c r="I2445" i="4"/>
  <c r="J2444" i="4"/>
  <c r="I2444" i="4"/>
  <c r="J2443" i="4"/>
  <c r="I2443" i="4"/>
  <c r="J2442" i="4"/>
  <c r="I2442" i="4"/>
  <c r="J2441" i="4"/>
  <c r="I2441" i="4"/>
  <c r="J2440" i="4"/>
  <c r="I2440" i="4"/>
  <c r="J2439" i="4"/>
  <c r="I2439" i="4"/>
  <c r="J2438" i="4"/>
  <c r="I2438" i="4"/>
  <c r="J2437" i="4"/>
  <c r="I2437" i="4"/>
  <c r="J2436" i="4"/>
  <c r="I2436" i="4"/>
  <c r="J2435" i="4"/>
  <c r="I2435" i="4"/>
  <c r="J2434" i="4"/>
  <c r="I2434" i="4"/>
  <c r="J2433" i="4"/>
  <c r="I2433" i="4"/>
  <c r="J2432" i="4"/>
  <c r="I2432" i="4"/>
  <c r="J2431" i="4"/>
  <c r="I2431" i="4"/>
  <c r="J2430" i="4"/>
  <c r="I2430" i="4"/>
  <c r="J2429" i="4"/>
  <c r="I2429" i="4"/>
  <c r="J2428" i="4"/>
  <c r="I2428" i="4"/>
  <c r="J2427" i="4"/>
  <c r="I2427" i="4"/>
  <c r="J2426" i="4"/>
  <c r="I2426" i="4"/>
  <c r="J2425" i="4"/>
  <c r="I2425" i="4"/>
  <c r="J2424" i="4"/>
  <c r="I2424" i="4"/>
  <c r="J2423" i="4"/>
  <c r="I2423" i="4"/>
  <c r="J2422" i="4"/>
  <c r="I2422" i="4"/>
  <c r="J2421" i="4"/>
  <c r="I2421" i="4"/>
  <c r="J2420" i="4"/>
  <c r="I2420" i="4"/>
  <c r="J2419" i="4"/>
  <c r="I2419" i="4"/>
  <c r="J2418" i="4"/>
  <c r="I2418" i="4"/>
  <c r="J2417" i="4"/>
  <c r="I2417" i="4"/>
  <c r="J2416" i="4"/>
  <c r="I2416" i="4"/>
  <c r="J2415" i="4"/>
  <c r="I2415" i="4"/>
  <c r="J2414" i="4"/>
  <c r="I2414" i="4"/>
  <c r="J2413" i="4"/>
  <c r="I2413" i="4"/>
  <c r="J2412" i="4"/>
  <c r="I2412" i="4"/>
  <c r="J2411" i="4"/>
  <c r="I2411" i="4"/>
  <c r="J2410" i="4"/>
  <c r="I2410" i="4"/>
  <c r="J2409" i="4"/>
  <c r="I2409" i="4"/>
  <c r="J2408" i="4"/>
  <c r="I2408" i="4"/>
  <c r="J2407" i="4"/>
  <c r="I2407" i="4"/>
  <c r="J2406" i="4"/>
  <c r="I2406" i="4"/>
  <c r="J2405" i="4"/>
  <c r="I2405" i="4"/>
  <c r="J2404" i="4"/>
  <c r="I2404" i="4"/>
  <c r="J2403" i="4"/>
  <c r="I2403" i="4"/>
  <c r="J2402" i="4"/>
  <c r="I2402" i="4"/>
  <c r="J2401" i="4"/>
  <c r="I2401" i="4"/>
  <c r="J2400" i="4"/>
  <c r="I2400" i="4"/>
  <c r="J2399" i="4"/>
  <c r="I2399" i="4"/>
  <c r="J2398" i="4"/>
  <c r="I2398" i="4"/>
  <c r="J2397" i="4"/>
  <c r="I2397" i="4"/>
  <c r="J2396" i="4"/>
  <c r="I2396" i="4"/>
  <c r="J2395" i="4"/>
  <c r="I2395" i="4"/>
  <c r="J2394" i="4"/>
  <c r="I2394" i="4"/>
  <c r="J2393" i="4"/>
  <c r="I2393" i="4"/>
  <c r="J2392" i="4"/>
  <c r="I2392" i="4"/>
  <c r="J2391" i="4"/>
  <c r="I2391" i="4"/>
  <c r="J2390" i="4"/>
  <c r="I2390" i="4"/>
  <c r="J2389" i="4"/>
  <c r="I2389" i="4"/>
  <c r="J2388" i="4"/>
  <c r="I2388" i="4"/>
  <c r="J2387" i="4"/>
  <c r="I2387" i="4"/>
  <c r="J2386" i="4"/>
  <c r="I2386" i="4"/>
  <c r="J2385" i="4"/>
  <c r="I2385" i="4"/>
  <c r="J2384" i="4"/>
  <c r="I2384" i="4"/>
  <c r="J2383" i="4"/>
  <c r="I2383" i="4"/>
  <c r="J2382" i="4"/>
  <c r="I2382" i="4"/>
  <c r="J2381" i="4"/>
  <c r="I2381" i="4"/>
  <c r="J2380" i="4"/>
  <c r="I2380" i="4"/>
  <c r="J2379" i="4"/>
  <c r="I2379" i="4"/>
  <c r="J2378" i="4"/>
  <c r="I2378" i="4"/>
  <c r="J2377" i="4"/>
  <c r="I2377" i="4"/>
  <c r="J2376" i="4"/>
  <c r="I2376" i="4"/>
  <c r="J2375" i="4"/>
  <c r="I2375" i="4"/>
  <c r="J2374" i="4"/>
  <c r="I2374" i="4"/>
  <c r="J2373" i="4"/>
  <c r="I2373" i="4"/>
  <c r="J2372" i="4"/>
  <c r="I2372" i="4"/>
  <c r="J2371" i="4"/>
  <c r="I2371" i="4"/>
  <c r="J2370" i="4"/>
  <c r="I2370" i="4"/>
  <c r="J2369" i="4"/>
  <c r="I2369" i="4"/>
  <c r="J2368" i="4"/>
  <c r="I2368" i="4"/>
  <c r="J2367" i="4"/>
  <c r="I2367" i="4"/>
  <c r="J2366" i="4"/>
  <c r="I2366" i="4"/>
  <c r="J2365" i="4"/>
  <c r="I2365" i="4"/>
  <c r="J2364" i="4"/>
  <c r="I2364" i="4"/>
  <c r="J2363" i="4"/>
  <c r="I2363" i="4"/>
  <c r="J2362" i="4"/>
  <c r="I2362" i="4"/>
  <c r="J2361" i="4"/>
  <c r="I2361" i="4"/>
  <c r="J2360" i="4"/>
  <c r="I2360" i="4"/>
  <c r="J2359" i="4"/>
  <c r="I2359" i="4"/>
  <c r="J2358" i="4"/>
  <c r="I2358" i="4"/>
  <c r="J2357" i="4"/>
  <c r="I2357" i="4"/>
  <c r="J2356" i="4"/>
  <c r="I2356" i="4"/>
  <c r="J2355" i="4"/>
  <c r="I2355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R2" i="4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P3548" i="4" s="1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P3649" i="4"/>
  <c r="P3648" i="4"/>
  <c r="P3647" i="4"/>
  <c r="P3646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0" i="4"/>
  <c r="P3559" i="4"/>
  <c r="P3558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P3437" i="4"/>
  <c r="K3437" i="4"/>
  <c r="M3437" i="4" s="1"/>
  <c r="P3436" i="4"/>
  <c r="K3436" i="4"/>
  <c r="P3435" i="4"/>
  <c r="K3435" i="4"/>
  <c r="P3434" i="4"/>
  <c r="K3434" i="4"/>
  <c r="L3434" i="4" s="1"/>
  <c r="P3433" i="4"/>
  <c r="K3433" i="4"/>
  <c r="P3432" i="4"/>
  <c r="K3432" i="4"/>
  <c r="P3431" i="4"/>
  <c r="K3431" i="4"/>
  <c r="P3430" i="4"/>
  <c r="K3430" i="4"/>
  <c r="L3430" i="4" s="1"/>
  <c r="K3429" i="4"/>
  <c r="K3428" i="4"/>
  <c r="P3427" i="4"/>
  <c r="K3427" i="4"/>
  <c r="P3426" i="4"/>
  <c r="K3426" i="4"/>
  <c r="L3426" i="4" s="1"/>
  <c r="P3425" i="4"/>
  <c r="K3425" i="4"/>
  <c r="P3424" i="4"/>
  <c r="K3424" i="4"/>
  <c r="P3423" i="4"/>
  <c r="K3423" i="4"/>
  <c r="P3422" i="4"/>
  <c r="K3422" i="4"/>
  <c r="L3422" i="4" s="1"/>
  <c r="P3421" i="4"/>
  <c r="K3421" i="4"/>
  <c r="P3420" i="4"/>
  <c r="K3420" i="4"/>
  <c r="P3419" i="4"/>
  <c r="K3419" i="4"/>
  <c r="K3418" i="4"/>
  <c r="L3418" i="4" s="1"/>
  <c r="K3417" i="4"/>
  <c r="M3417" i="4" s="1"/>
  <c r="K3416" i="4"/>
  <c r="K3415" i="4"/>
  <c r="K3414" i="4"/>
  <c r="L3414" i="4" s="1"/>
  <c r="K3413" i="4"/>
  <c r="K3412" i="4"/>
  <c r="K3411" i="4"/>
  <c r="K3410" i="4"/>
  <c r="L3410" i="4" s="1"/>
  <c r="K3409" i="4"/>
  <c r="P3408" i="4"/>
  <c r="K3408" i="4"/>
  <c r="P3407" i="4"/>
  <c r="K3407" i="4"/>
  <c r="P3406" i="4"/>
  <c r="K3406" i="4"/>
  <c r="L3406" i="4" s="1"/>
  <c r="P3405" i="4"/>
  <c r="K3405" i="4"/>
  <c r="P3404" i="4"/>
  <c r="K3404" i="4"/>
  <c r="P3403" i="4"/>
  <c r="K3403" i="4"/>
  <c r="P3402" i="4"/>
  <c r="K3402" i="4"/>
  <c r="L3402" i="4" s="1"/>
  <c r="P3401" i="4"/>
  <c r="K3401" i="4"/>
  <c r="M3401" i="4" s="1"/>
  <c r="P3400" i="4"/>
  <c r="K3400" i="4"/>
  <c r="P3399" i="4"/>
  <c r="K3399" i="4"/>
  <c r="P3398" i="4"/>
  <c r="K3398" i="4"/>
  <c r="L3398" i="4" s="1"/>
  <c r="P3397" i="4"/>
  <c r="K3397" i="4"/>
  <c r="M3397" i="4" s="1"/>
  <c r="P3396" i="4"/>
  <c r="K3396" i="4"/>
  <c r="P3395" i="4"/>
  <c r="K3395" i="4"/>
  <c r="P3394" i="4"/>
  <c r="K3394" i="4"/>
  <c r="L3394" i="4" s="1"/>
  <c r="K3393" i="4"/>
  <c r="M3393" i="4" s="1"/>
  <c r="P3392" i="4"/>
  <c r="K3392" i="4"/>
  <c r="P3391" i="4"/>
  <c r="K3391" i="4"/>
  <c r="P3390" i="4"/>
  <c r="K3390" i="4"/>
  <c r="L3390" i="4" s="1"/>
  <c r="P3389" i="4"/>
  <c r="K3389" i="4"/>
  <c r="M3389" i="4" s="1"/>
  <c r="P3388" i="4"/>
  <c r="K3388" i="4"/>
  <c r="K3387" i="4"/>
  <c r="K3386" i="4"/>
  <c r="L3386" i="4" s="1"/>
  <c r="K3385" i="4"/>
  <c r="K3384" i="4"/>
  <c r="P3383" i="4"/>
  <c r="K3383" i="4"/>
  <c r="P3382" i="4"/>
  <c r="K3382" i="4"/>
  <c r="L3382" i="4" s="1"/>
  <c r="P3381" i="4"/>
  <c r="K3381" i="4"/>
  <c r="P3380" i="4"/>
  <c r="K3380" i="4"/>
  <c r="P3379" i="4"/>
  <c r="K3379" i="4"/>
  <c r="P3378" i="4"/>
  <c r="K3378" i="4"/>
  <c r="L3378" i="4" s="1"/>
  <c r="P3377" i="4"/>
  <c r="K3377" i="4"/>
  <c r="P3376" i="4"/>
  <c r="K3376" i="4"/>
  <c r="P3375" i="4"/>
  <c r="K3375" i="4"/>
  <c r="P3374" i="4"/>
  <c r="K3374" i="4"/>
  <c r="L3374" i="4" s="1"/>
  <c r="P3373" i="4"/>
  <c r="K3373" i="4"/>
  <c r="P3372" i="4"/>
  <c r="K3372" i="4"/>
  <c r="P3371" i="4"/>
  <c r="K3371" i="4"/>
  <c r="P3370" i="4"/>
  <c r="K3370" i="4"/>
  <c r="L3370" i="4" s="1"/>
  <c r="P3369" i="4"/>
  <c r="K3369" i="4"/>
  <c r="P3368" i="4"/>
  <c r="K3368" i="4"/>
  <c r="K3367" i="4"/>
  <c r="K3366" i="4"/>
  <c r="K3365" i="4"/>
  <c r="K3364" i="4"/>
  <c r="P3363" i="4"/>
  <c r="K3363" i="4"/>
  <c r="P3362" i="4"/>
  <c r="K3362" i="4"/>
  <c r="M3362" i="4" s="1"/>
  <c r="P3361" i="4"/>
  <c r="K3361" i="4"/>
  <c r="P3360" i="4"/>
  <c r="K3360" i="4"/>
  <c r="P3359" i="4"/>
  <c r="K3359" i="4"/>
  <c r="P3358" i="4"/>
  <c r="K3358" i="4"/>
  <c r="L3358" i="4" s="1"/>
  <c r="P3357" i="4"/>
  <c r="K3357" i="4"/>
  <c r="M3357" i="4" s="1"/>
  <c r="K3356" i="4"/>
  <c r="K3355" i="4"/>
  <c r="L3355" i="4" s="1"/>
  <c r="K3354" i="4"/>
  <c r="L3354" i="4" s="1"/>
  <c r="K3353" i="4"/>
  <c r="M3353" i="4" s="1"/>
  <c r="K3352" i="4"/>
  <c r="K3351" i="4"/>
  <c r="K3350" i="4"/>
  <c r="K3349" i="4"/>
  <c r="L3349" i="4" s="1"/>
  <c r="P3348" i="4"/>
  <c r="K3348" i="4"/>
  <c r="P3347" i="4"/>
  <c r="K3347" i="4"/>
  <c r="P3346" i="4"/>
  <c r="K3346" i="4"/>
  <c r="P3345" i="4"/>
  <c r="K3345" i="4"/>
  <c r="L3345" i="4" s="1"/>
  <c r="P3344" i="4"/>
  <c r="K3344" i="4"/>
  <c r="P3343" i="4"/>
  <c r="K3343" i="4"/>
  <c r="K3342" i="4"/>
  <c r="K3341" i="4"/>
  <c r="M3341" i="4" s="1"/>
  <c r="K3340" i="4"/>
  <c r="P3339" i="4"/>
  <c r="K3339" i="4"/>
  <c r="P3338" i="4"/>
  <c r="K3338" i="4"/>
  <c r="P3337" i="4"/>
  <c r="K3337" i="4"/>
  <c r="M3337" i="4" s="1"/>
  <c r="P3336" i="4"/>
  <c r="K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Q3841" i="4" s="1"/>
  <c r="Q3842" i="4" s="1"/>
  <c r="Q3843" i="4" s="1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Q3866" i="4" s="1"/>
  <c r="Q3867" i="4" s="1"/>
  <c r="Q3868" i="4" s="1"/>
  <c r="Q3869" i="4" s="1"/>
  <c r="Q3870" i="4" s="1"/>
  <c r="Q3871" i="4" s="1"/>
  <c r="Q3872" i="4" s="1"/>
  <c r="Q3873" i="4" s="1"/>
  <c r="Q3874" i="4" s="1"/>
  <c r="Q3875" i="4" s="1"/>
  <c r="Q3876" i="4" s="1"/>
  <c r="Q3877" i="4" s="1"/>
  <c r="Q3878" i="4" s="1"/>
  <c r="Q3879" i="4" s="1"/>
  <c r="Q3880" i="4" s="1"/>
  <c r="Q3881" i="4" s="1"/>
  <c r="Q3882" i="4" s="1"/>
  <c r="Q3883" i="4" s="1"/>
  <c r="Q3884" i="4" s="1"/>
  <c r="Q3885" i="4" s="1"/>
  <c r="Q3886" i="4" s="1"/>
  <c r="Q3887" i="4" s="1"/>
  <c r="Q3888" i="4" s="1"/>
  <c r="Q3889" i="4" s="1"/>
  <c r="Q3890" i="4" s="1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P3254" i="4" s="1"/>
  <c r="O3237" i="4"/>
  <c r="P3237" i="4" s="1"/>
  <c r="O3207" i="4"/>
  <c r="P3207" i="4" s="1"/>
  <c r="O3206" i="4"/>
  <c r="P3206" i="4" s="1"/>
  <c r="O3205" i="4"/>
  <c r="P3205" i="4" s="1"/>
  <c r="O3204" i="4"/>
  <c r="P3204" i="4" s="1"/>
  <c r="O3194" i="4"/>
  <c r="P3194" i="4" s="1"/>
  <c r="O3193" i="4"/>
  <c r="P3193" i="4" s="1"/>
  <c r="O2417" i="4"/>
  <c r="O2416" i="4"/>
  <c r="O2415" i="4"/>
  <c r="P3255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Q3331" i="4" l="1"/>
  <c r="Q3309" i="4"/>
  <c r="P2460" i="4"/>
  <c r="O2459" i="4"/>
  <c r="P2459" i="4" s="1"/>
  <c r="Q3310" i="4" l="1"/>
  <c r="Q3332" i="4"/>
  <c r="O2428" i="4"/>
  <c r="P2428" i="4" s="1"/>
  <c r="O2427" i="4"/>
  <c r="P2427" i="4" s="1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O2242" i="4" l="1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P2259" i="4" l="1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N402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04" i="4"/>
  <c r="P2183" i="4"/>
  <c r="P2178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02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4028" i="4"/>
  <c r="O4031" i="4" s="1"/>
  <c r="P2238" i="4"/>
  <c r="P4024" i="4" l="1"/>
  <c r="Q4024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<sst xmlns="http://schemas.openxmlformats.org/spreadsheetml/2006/main" count="21218" uniqueCount="3764">
  <si>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</si>
  <si>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</si>
  <si>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</si>
  <si>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</si>
  <si>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</si>
  <si>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</si>
  <si>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</si>
  <si>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</si>
  <si>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</si>
  <si>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</si>
  <si>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</si>
  <si>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</si>
  <si>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</si>
  <si>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</si>
  <si>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</si>
  <si>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</si>
  <si>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</si>
  <si>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</si>
  <si>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</si>
  <si>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</si>
  <si>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</si>
  <si>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</si>
  <si>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</si>
  <si>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</si>
  <si>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</si>
  <si>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</si>
  <si>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</si>
  <si>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</si>
  <si>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</si>
  <si>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</si>
  <si>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</si>
  <si>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</si>
  <si>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</si>
  <si>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</si>
  <si>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</si>
  <si>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</si>
  <si>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</si>
  <si>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</si>
  <si>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</si>
  <si>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</si>
  <si>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</si>
  <si>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</si>
  <si>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</si>
  <si>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</si>
  <si>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</si>
  <si>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</si>
  <si>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</si>
  <si>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</si>
  <si>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</si>
  <si>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</si>
  <si>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</si>
  <si>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</si>
  <si>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</si>
  <si>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</si>
  <si>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</si>
  <si>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</si>
  <si>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</si>
  <si>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</si>
  <si>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</si>
  <si>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</si>
  <si>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</si>
  <si>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</si>
  <si>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</si>
  <si>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</si>
  <si>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</si>
  <si>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</si>
  <si>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</si>
  <si>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</si>
  <si>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</si>
  <si>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</si>
  <si>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</si>
  <si>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</si>
  <si>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</si>
  <si>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</si>
  <si>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</si>
  <si>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</si>
  <si>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</si>
  <si>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</si>
  <si>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</si>
  <si>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</si>
  <si>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</si>
  <si>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</si>
  <si>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</si>
  <si>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</si>
  <si>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</si>
  <si>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</si>
  <si>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</si>
  <si>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</si>
  <si>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</si>
  <si>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</si>
  <si>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</si>
  <si>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</si>
  <si>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</si>
  <si>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</si>
  <si>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</si>
  <si>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</si>
  <si>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</si>
  <si>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</si>
  <si>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</si>
  <si>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</si>
  <si>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</si>
  <si>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</si>
  <si>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</si>
  <si>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</si>
  <si>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</si>
  <si>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</si>
  <si>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</si>
  <si>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</si>
  <si>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</si>
  <si>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</si>
  <si>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</si>
  <si>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</si>
  <si>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</si>
  <si>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</si>
  <si>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</si>
  <si>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</si>
  <si>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</si>
  <si>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</si>
  <si>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</si>
  <si>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</si>
  <si>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</si>
  <si>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</si>
  <si>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</si>
  <si>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</si>
  <si>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</si>
  <si>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</si>
  <si>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</si>
  <si>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</si>
  <si>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</si>
  <si>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</si>
  <si>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</si>
  <si>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</si>
  <si>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</si>
  <si>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</si>
  <si>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</si>
  <si>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</si>
  <si>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</si>
  <si>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</si>
  <si>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</si>
  <si>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</si>
  <si>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</si>
  <si>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</si>
  <si>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</si>
  <si>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</si>
  <si>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</si>
  <si>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</si>
  <si>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</si>
  <si>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</si>
  <si>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</si>
  <si>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</si>
  <si>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</si>
  <si>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</si>
  <si>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</si>
  <si>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</si>
  <si>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</si>
  <si>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</si>
  <si>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</si>
  <si>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</si>
  <si>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</si>
  <si>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</si>
  <si>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</si>
  <si>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</si>
  <si>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</si>
  <si>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</si>
  <si>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</si>
  <si>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</si>
  <si>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</si>
  <si>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</si>
  <si>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</si>
  <si>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</si>
  <si>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</si>
  <si>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</si>
  <si>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</si>
  <si>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</si>
  <si>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</si>
  <si>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</si>
  <si>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</si>
  <si>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</si>
  <si>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</si>
  <si>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</si>
  <si>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</si>
  <si>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</si>
  <si>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</si>
  <si>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</si>
  <si>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</si>
  <si>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</si>
  <si>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</si>
  <si>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</si>
  <si>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</si>
  <si>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</si>
  <si>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</si>
  <si>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</si>
  <si>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</si>
  <si>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</si>
  <si>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</si>
  <si>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</si>
  <si>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</si>
  <si>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</si>
  <si>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</si>
  <si>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</si>
  <si>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</si>
  <si>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</si>
  <si>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</si>
  <si>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</si>
  <si>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</si>
  <si>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</si>
  <si>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</si>
  <si>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</si>
  <si>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</si>
  <si>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</si>
  <si>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</si>
  <si>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</si>
  <si>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</si>
  <si>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</si>
  <si>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</si>
  <si>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</si>
  <si>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</si>
  <si>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</si>
  <si>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</si>
  <si>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</si>
  <si>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</si>
  <si>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</si>
  <si>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</si>
  <si>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</si>
  <si>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</si>
  <si>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</si>
  <si>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</si>
  <si>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</si>
  <si>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</si>
  <si>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</si>
  <si>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</si>
  <si>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</si>
  <si>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</si>
  <si>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</si>
  <si>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</si>
  <si>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</si>
  <si>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</si>
  <si>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</si>
  <si>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</si>
  <si>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</si>
  <si>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</si>
  <si>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</si>
  <si>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</si>
  <si>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</si>
  <si>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</si>
  <si>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</si>
  <si>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</si>
  <si>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</si>
  <si>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</si>
  <si>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</si>
  <si>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</si>
  <si>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</si>
  <si>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</si>
  <si>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</si>
  <si>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</si>
  <si>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</si>
  <si>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</si>
  <si>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</si>
  <si>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</si>
  <si>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</si>
  <si>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</si>
  <si>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</si>
  <si>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</si>
  <si>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</si>
  <si>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</si>
  <si>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</si>
  <si>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</si>
  <si>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</si>
  <si>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</si>
  <si>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</si>
  <si>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</si>
  <si>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</si>
  <si>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</si>
  <si>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</si>
  <si>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</si>
  <si>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</si>
  <si>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</si>
  <si>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</si>
  <si>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</si>
  <si>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</si>
  <si>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</si>
  <si>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</si>
  <si>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</si>
  <si>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</si>
  <si>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</si>
  <si>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</si>
  <si>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</si>
  <si>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</si>
  <si>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</si>
  <si>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</si>
  <si>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</si>
  <si>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</si>
  <si>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</si>
  <si>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</si>
  <si>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</si>
  <si>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</si>
  <si>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</si>
  <si>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</si>
  <si>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</si>
  <si>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</si>
  <si>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</si>
  <si>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</si>
  <si>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</si>
  <si>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</si>
  <si>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</si>
  <si>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</si>
  <si>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</si>
  <si>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</si>
  <si>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</si>
  <si>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</si>
  <si>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</si>
  <si>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</si>
  <si>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</si>
  <si>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</si>
  <si>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</si>
  <si>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</si>
  <si>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</si>
  <si>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</si>
  <si>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</si>
  <si>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</si>
  <si>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</si>
  <si>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</si>
  <si>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</si>
  <si>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</si>
  <si>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</si>
  <si>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</si>
  <si>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</si>
  <si>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</si>
  <si>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</si>
  <si>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</si>
  <si>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</si>
  <si>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</si>
  <si>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</si>
  <si>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</si>
  <si>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</si>
  <si>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</si>
  <si>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</si>
  <si>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</si>
  <si>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</si>
  <si>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</si>
  <si>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</si>
  <si>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</si>
  <si>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</si>
  <si>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</si>
  <si>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</si>
  <si>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</si>
  <si>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</si>
  <si>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</si>
  <si>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</si>
  <si>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</si>
  <si>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</si>
  <si>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</si>
  <si>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</si>
  <si>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</si>
  <si>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</si>
  <si>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</si>
  <si>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</si>
  <si>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</si>
  <si>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</si>
  <si>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</si>
  <si>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</si>
  <si>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</si>
  <si>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</si>
  <si>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</si>
  <si>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</si>
  <si>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</si>
  <si>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</si>
  <si>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</si>
  <si>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</si>
  <si>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</si>
  <si>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</si>
  <si>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</si>
  <si>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</si>
  <si>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</si>
  <si>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</si>
  <si>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</si>
  <si>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</si>
  <si>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</si>
  <si>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</si>
  <si>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</si>
  <si>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</si>
  <si>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</si>
  <si>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</si>
  <si>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</si>
  <si>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</si>
  <si>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</si>
  <si>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</si>
  <si>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</si>
  <si>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</si>
  <si>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</si>
  <si>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</si>
  <si>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</si>
  <si>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</si>
  <si>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</si>
  <si>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</si>
  <si>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</si>
  <si>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</si>
  <si>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</si>
  <si>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</si>
  <si>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</si>
  <si>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</si>
  <si>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</si>
  <si>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</si>
  <si>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</si>
  <si>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</si>
  <si>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</si>
  <si>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</si>
  <si>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</si>
  <si>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</si>
  <si>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</si>
  <si>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</si>
  <si>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</si>
  <si>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</si>
  <si>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</si>
  <si>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</si>
  <si>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</si>
  <si>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</si>
  <si>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</si>
  <si>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</si>
  <si>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</si>
  <si>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</si>
  <si>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</si>
  <si>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</si>
  <si>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</si>
  <si>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</si>
  <si>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</si>
  <si>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</si>
  <si>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</si>
  <si>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</si>
  <si>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</si>
  <si>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</si>
  <si>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</si>
  <si>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</si>
  <si>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</si>
  <si>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</si>
  <si>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</si>
  <si>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</si>
  <si>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</si>
  <si>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</si>
  <si>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</si>
  <si>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</si>
  <si>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</si>
  <si>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</si>
  <si>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</si>
  <si>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</si>
  <si>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</si>
  <si>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</si>
  <si>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</si>
  <si>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</si>
  <si>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</si>
  <si>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</si>
  <si>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</si>
  <si>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</si>
  <si>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</si>
  <si>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</si>
  <si>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</si>
  <si>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</si>
  <si>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</si>
  <si>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</si>
  <si>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</si>
  <si>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</si>
  <si>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</si>
  <si>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</si>
  <si>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</si>
  <si>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</si>
  <si>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</si>
  <si>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</si>
  <si>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</si>
  <si>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</si>
  <si>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</si>
  <si>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</si>
  <si>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</si>
  <si>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</si>
  <si>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</si>
  <si>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</si>
  <si>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</si>
  <si>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</si>
  <si>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</si>
  <si>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</si>
  <si>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</si>
  <si>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</si>
  <si>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</si>
  <si>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</si>
  <si>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</si>
  <si>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</si>
  <si>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</si>
  <si>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</si>
  <si>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</si>
  <si>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</si>
  <si>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</si>
  <si>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</si>
  <si>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</si>
  <si>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</si>
  <si>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</si>
  <si>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</si>
  <si>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</si>
  <si>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</si>
  <si>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</si>
  <si>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</si>
  <si>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</si>
  <si>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</si>
  <si>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</si>
  <si>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</si>
  <si>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</si>
  <si>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</si>
  <si>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</si>
  <si>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</si>
  <si>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</si>
  <si>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</si>
  <si>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</si>
  <si>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</si>
  <si>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</si>
  <si>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</si>
  <si>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</si>
  <si>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</si>
  <si>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</si>
  <si>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</si>
  <si>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</si>
  <si>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</si>
  <si>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</si>
  <si>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</si>
  <si>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</si>
  <si>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</si>
  <si>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</si>
  <si>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</si>
  <si>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</si>
  <si>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</si>
  <si>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</si>
  <si>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</si>
  <si>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</si>
  <si>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</si>
  <si>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</si>
  <si>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</si>
  <si>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</si>
  <si>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</si>
  <si>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</si>
  <si>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</si>
  <si>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</si>
  <si>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</si>
  <si>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</si>
  <si>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</si>
  <si>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</si>
  <si>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</si>
  <si>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</si>
  <si>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</si>
  <si>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</si>
  <si>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</si>
  <si>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</si>
  <si>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</si>
  <si>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</si>
  <si>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</si>
  <si>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</si>
  <si>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</si>
  <si>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</si>
  <si>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</si>
  <si>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</si>
  <si>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</si>
  <si>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</si>
  <si>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</si>
  <si>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</si>
  <si>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</si>
  <si>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</si>
  <si>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</si>
  <si>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</si>
  <si>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</si>
  <si>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</si>
  <si>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</si>
  <si>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</si>
  <si>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</si>
  <si>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</si>
  <si>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</si>
  <si>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</si>
  <si>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</si>
  <si>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</si>
  <si>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</si>
  <si>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</si>
  <si>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</si>
  <si>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</si>
  <si>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</si>
  <si>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</si>
  <si>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</si>
  <si>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</si>
  <si>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</si>
  <si>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</si>
  <si>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</si>
  <si>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</si>
  <si>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</si>
  <si>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</si>
  <si>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</si>
  <si>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</si>
  <si>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</si>
  <si>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</si>
  <si>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</si>
  <si>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</si>
  <si>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</si>
  <si>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</si>
  <si>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</si>
  <si>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</si>
  <si>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</si>
  <si>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</si>
  <si>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</si>
  <si>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</si>
  <si>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</si>
  <si>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</si>
  <si>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</si>
  <si>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</si>
  <si>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</si>
  <si>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</si>
  <si>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</si>
  <si>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</si>
  <si>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</si>
  <si>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</si>
  <si>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</si>
  <si>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</si>
  <si>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</si>
  <si>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</si>
  <si>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</si>
  <si>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</si>
  <si>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</si>
  <si>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</si>
  <si>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</si>
  <si>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</si>
  <si>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</si>
  <si>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</si>
  <si>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</si>
  <si>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</si>
  <si>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</si>
  <si>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</si>
  <si>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</si>
  <si>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</si>
  <si>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</si>
  <si>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</si>
  <si>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</si>
  <si>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</si>
  <si>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</si>
  <si>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</si>
  <si>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</si>
  <si>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</si>
  <si>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</si>
  <si>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</si>
  <si>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</si>
  <si>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</si>
  <si>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</si>
  <si>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</si>
  <si>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</si>
  <si>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</si>
  <si>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</si>
  <si>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</si>
  <si>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</si>
  <si>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</si>
  <si>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</si>
  <si>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</si>
  <si>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</si>
  <si>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</si>
  <si>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</si>
  <si>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</si>
  <si>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</si>
  <si>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</si>
  <si>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</si>
  <si>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</si>
  <si>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</si>
  <si>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</si>
  <si>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</si>
  <si>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</si>
  <si>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</si>
  <si>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</si>
  <si>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</si>
  <si>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</si>
  <si>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</si>
  <si>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</si>
  <si>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</si>
  <si>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</si>
  <si>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</si>
  <si>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</si>
  <si>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</si>
  <si>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</si>
  <si>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</si>
  <si>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</si>
  <si>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</si>
  <si>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</si>
  <si>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</si>
  <si>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</si>
  <si>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</si>
  <si>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</si>
  <si>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</si>
  <si>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</si>
  <si>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</si>
  <si>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</si>
  <si>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</si>
  <si>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</si>
  <si>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</si>
  <si>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</si>
  <si>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</si>
  <si>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</si>
  <si>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</si>
  <si>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</si>
  <si>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</si>
  <si>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</si>
  <si>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</si>
  <si>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</si>
  <si>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</si>
  <si>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</si>
  <si>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</si>
  <si>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</si>
  <si>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</si>
  <si>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</si>
  <si>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</si>
  <si>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</si>
  <si>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</si>
  <si>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</si>
  <si>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</si>
  <si>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</si>
  <si>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</si>
  <si>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</si>
  <si>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</si>
  <si>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</si>
  <si>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</si>
  <si>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</si>
  <si>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</si>
  <si>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</si>
  <si>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</si>
  <si>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</si>
  <si>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</si>
  <si>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</si>
  <si>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</si>
  <si>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</si>
  <si>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</si>
  <si>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</si>
  <si>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</si>
  <si>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</si>
  <si>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</si>
  <si>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</si>
  <si>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</si>
  <si>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</si>
  <si>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</si>
  <si>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</si>
  <si>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</si>
  <si>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</si>
  <si>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</si>
  <si>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</si>
  <si>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</si>
  <si>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</si>
  <si>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</si>
  <si>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</si>
  <si>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</si>
  <si>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</si>
  <si>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</si>
  <si>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</si>
  <si>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</si>
  <si>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</si>
  <si>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</si>
  <si>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</si>
  <si>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</si>
  <si>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</si>
  <si>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</si>
  <si>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</si>
  <si>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</si>
  <si>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</si>
  <si>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</si>
  <si>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</si>
  <si>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</si>
  <si>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</si>
  <si>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</si>
  <si>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</si>
  <si>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</si>
  <si>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</si>
  <si>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</si>
  <si>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</si>
  <si>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</si>
  <si>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</si>
  <si>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</si>
  <si>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</si>
  <si>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</si>
  <si>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</si>
  <si>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</si>
  <si>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</si>
  <si>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</si>
  <si>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</si>
  <si>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</si>
  <si>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</si>
  <si>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</si>
  <si>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</si>
  <si>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</si>
  <si>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</si>
  <si>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</si>
  <si>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</si>
  <si>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</si>
  <si>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</si>
  <si>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</si>
  <si>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</si>
  <si>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</si>
  <si>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</si>
  <si>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</si>
  <si>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</si>
  <si>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</si>
  <si>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</si>
  <si>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</si>
  <si>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</si>
  <si>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</si>
  <si>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</si>
  <si>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</si>
  <si>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</si>
  <si>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</si>
  <si>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</si>
  <si>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</si>
  <si>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</si>
  <si>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</si>
  <si>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</si>
  <si>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</si>
  <si>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</si>
  <si>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</si>
  <si>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</si>
  <si>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</si>
  <si>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</si>
  <si>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</si>
  <si>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</si>
  <si>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</si>
  <si>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</si>
  <si>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</si>
  <si>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</si>
  <si>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</si>
  <si>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</si>
  <si>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</si>
  <si>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</si>
  <si>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</si>
  <si>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</si>
  <si>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</si>
  <si>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</si>
  <si>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</si>
  <si>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</si>
  <si>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</si>
  <si>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</si>
  <si>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</si>
  <si>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</si>
  <si>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</si>
  <si>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</si>
  <si>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</si>
  <si>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</si>
  <si>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</si>
  <si>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</si>
  <si>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</si>
  <si>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</si>
  <si>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</si>
  <si>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</si>
  <si>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</si>
  <si>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</si>
  <si>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</si>
  <si>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</si>
  <si>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</si>
  <si>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</si>
  <si>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</si>
  <si>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</si>
  <si>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</si>
  <si>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</si>
  <si>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</si>
  <si>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</si>
  <si>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</si>
  <si>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</si>
  <si>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</si>
  <si>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</si>
  <si>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</si>
  <si>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</si>
  <si>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</si>
  <si>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</si>
  <si>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</si>
  <si>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</si>
  <si>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</si>
  <si>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</si>
  <si>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</si>
  <si>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</si>
  <si>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</si>
  <si>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</si>
  <si>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</si>
  <si>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</si>
  <si>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</si>
  <si>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</si>
  <si>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</si>
  <si>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</si>
  <si>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</si>
  <si>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</si>
  <si>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</si>
  <si>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</si>
  <si>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</si>
  <si>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</si>
  <si>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</si>
  <si>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</si>
  <si>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</si>
  <si>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</si>
  <si>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</si>
  <si>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</si>
  <si>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</si>
  <si>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</si>
  <si>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</si>
  <si>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</si>
  <si>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</si>
  <si>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</si>
  <si>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</si>
  <si>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</si>
  <si>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</si>
  <si>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</si>
  <si>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</si>
  <si>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</si>
  <si>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</si>
  <si>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</si>
  <si>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</si>
  <si>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</si>
  <si>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</si>
  <si>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</si>
  <si>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</si>
  <si>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</si>
  <si>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</si>
  <si>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</si>
  <si>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</si>
  <si>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</si>
  <si>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</si>
  <si>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</si>
  <si>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</si>
  <si>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</si>
  <si>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</si>
  <si>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</si>
  <si>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</si>
  <si>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</si>
  <si>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</si>
  <si>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</si>
  <si>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</si>
  <si>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</si>
  <si>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</si>
  <si>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</si>
  <si>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</si>
  <si>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</si>
  <si>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</si>
  <si>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</si>
  <si>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</si>
  <si>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</si>
  <si>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</si>
  <si>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</si>
  <si>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</si>
  <si>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</si>
  <si>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</si>
  <si>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</si>
  <si>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</si>
  <si>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</si>
  <si>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</si>
  <si>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</si>
  <si>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</si>
  <si>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</si>
  <si>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</si>
  <si>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</si>
  <si>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</si>
  <si>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</si>
  <si>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</si>
  <si>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</si>
  <si>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</si>
  <si>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</si>
  <si>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</si>
  <si>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</si>
  <si>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</si>
  <si>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</si>
  <si>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</si>
  <si>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</si>
  <si>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</si>
  <si>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</si>
  <si>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</si>
  <si>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</si>
  <si>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</si>
  <si>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</si>
  <si>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</si>
  <si>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</si>
  <si>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</si>
  <si>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</si>
  <si>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</si>
  <si>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</si>
  <si>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</si>
  <si>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</si>
  <si>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</si>
  <si>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</si>
  <si>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</si>
  <si>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</si>
  <si>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</si>
  <si>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</si>
  <si>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</si>
  <si>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</si>
  <si>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</si>
  <si>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</si>
  <si>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</si>
  <si>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</si>
  <si>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</si>
  <si>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</si>
  <si>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</si>
  <si>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</si>
  <si>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</si>
  <si>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</si>
  <si>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</si>
  <si>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</si>
  <si>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</si>
  <si>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</si>
  <si>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</si>
  <si>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</si>
  <si>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</si>
  <si>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</si>
  <si>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</si>
  <si>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</si>
  <si>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</si>
  <si>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</si>
  <si>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</si>
  <si>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</si>
  <si>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</si>
  <si>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</si>
  <si>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</si>
  <si>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</si>
  <si>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</si>
  <si>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</si>
  <si>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</si>
  <si>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</si>
  <si>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</si>
  <si>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</si>
  <si>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</si>
  <si>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</si>
  <si>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</si>
  <si>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</si>
  <si>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</si>
  <si>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</si>
  <si>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</si>
  <si>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</si>
  <si>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</si>
  <si>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</si>
  <si>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</si>
  <si>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</si>
  <si>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</si>
  <si>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</si>
  <si>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</si>
  <si>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</si>
  <si>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</si>
  <si>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</si>
  <si>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</si>
  <si>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</si>
  <si>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</si>
  <si>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</si>
  <si>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</si>
  <si>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</si>
  <si>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</si>
  <si>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</si>
  <si>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</si>
  <si>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</si>
  <si>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</si>
  <si>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</si>
  <si>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</si>
  <si>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</si>
  <si>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</si>
  <si>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</si>
  <si>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</si>
  <si>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</si>
  <si>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</si>
  <si>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</si>
  <si>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</si>
  <si>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</si>
  <si>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</si>
  <si>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</si>
  <si>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</si>
  <si>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</si>
  <si>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</si>
  <si>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</si>
  <si>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</si>
  <si>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</si>
  <si>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</si>
  <si>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</si>
  <si>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</si>
  <si>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</si>
  <si>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</si>
  <si>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</si>
  <si>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</si>
  <si>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</si>
  <si>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</si>
  <si>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</si>
  <si>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</si>
  <si>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</si>
  <si>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</si>
  <si>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</si>
  <si>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</si>
  <si>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</si>
  <si>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</si>
  <si>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</si>
  <si>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</si>
  <si>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</si>
  <si>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</si>
  <si>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</si>
  <si>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</si>
  <si>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</si>
  <si>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</si>
  <si>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</si>
  <si>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</si>
  <si>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</si>
  <si>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</si>
  <si>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</si>
  <si>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</si>
  <si>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</si>
  <si>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</si>
  <si>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</si>
  <si>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</si>
  <si>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</si>
  <si>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</si>
  <si>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</si>
  <si>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</si>
  <si>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</si>
  <si>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</si>
  <si>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</si>
  <si>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</si>
  <si>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</si>
  <si>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</si>
  <si>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</si>
  <si>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</si>
  <si>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</si>
  <si>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</si>
  <si>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</si>
  <si>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</si>
  <si>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</si>
  <si>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</si>
  <si>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</si>
  <si>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</si>
  <si>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</si>
  <si>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</si>
  <si>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</si>
  <si>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</si>
  <si>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</si>
  <si>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</si>
  <si>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</si>
  <si>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</si>
  <si>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</si>
  <si>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</si>
  <si>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</si>
  <si>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</si>
  <si>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</si>
  <si>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</si>
  <si>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</si>
  <si>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</si>
  <si>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</si>
  <si>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</si>
  <si>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</si>
  <si>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</si>
  <si>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</si>
  <si>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</si>
  <si>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</si>
  <si>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</si>
  <si>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</si>
  <si>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</si>
  <si>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</si>
  <si>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</si>
  <si>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</si>
  <si>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</si>
  <si>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</si>
  <si>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</si>
  <si>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</si>
  <si>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</si>
  <si>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</si>
  <si>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</si>
  <si>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</si>
  <si>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</si>
  <si>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</si>
  <si>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</si>
  <si>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</si>
  <si>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</si>
  <si>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</si>
  <si>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</si>
  <si>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</si>
  <si>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</si>
  <si>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</si>
  <si>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</si>
  <si>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</si>
  <si>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</si>
  <si>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</si>
  <si>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</si>
  <si>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</si>
  <si>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</si>
  <si>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</si>
  <si>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</si>
  <si>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</si>
  <si>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</si>
  <si>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</si>
  <si>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</si>
  <si>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</si>
  <si>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</si>
  <si>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</si>
  <si>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</si>
  <si>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</si>
  <si>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</si>
  <si>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</si>
  <si>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</si>
  <si>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</si>
  <si>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</si>
  <si>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</si>
  <si>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</si>
  <si>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</si>
  <si>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</si>
  <si>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</si>
  <si>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</si>
  <si>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</si>
  <si>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</si>
  <si>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</si>
  <si>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</si>
  <si>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</si>
  <si>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</si>
  <si>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</si>
  <si>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</si>
  <si>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</si>
  <si>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</si>
  <si>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</si>
  <si>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</si>
  <si>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</si>
  <si>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</si>
  <si>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</si>
  <si>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</si>
  <si>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</si>
  <si>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</si>
  <si>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</si>
  <si>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</si>
  <si>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</si>
  <si>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</si>
  <si>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</si>
  <si>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</si>
  <si>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</si>
  <si>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</si>
  <si>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</si>
  <si>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</si>
  <si>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</si>
  <si>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</si>
  <si>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</si>
  <si>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</si>
  <si>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</si>
  <si>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</si>
  <si>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</si>
  <si>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</si>
  <si>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</si>
  <si>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</si>
  <si>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</si>
  <si>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</si>
  <si>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</si>
  <si>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</si>
  <si>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</si>
  <si>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</si>
  <si>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</si>
  <si>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</si>
  <si>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</si>
  <si>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</si>
  <si>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</si>
  <si>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</si>
  <si>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</si>
  <si>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</si>
  <si>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</si>
  <si>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</si>
  <si>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</si>
  <si>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</si>
  <si>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</si>
  <si>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</si>
  <si>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</si>
  <si>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</si>
  <si>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</si>
  <si>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</si>
  <si>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</si>
  <si>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</si>
  <si>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</si>
  <si>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</si>
  <si>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</si>
  <si>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</si>
  <si>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</si>
  <si>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</si>
  <si>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</si>
  <si>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</si>
  <si>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</si>
  <si>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</si>
  <si>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</si>
  <si>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</si>
  <si>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</si>
  <si>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</si>
  <si>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</si>
  <si>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</si>
  <si>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</si>
  <si>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</si>
  <si>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</si>
  <si>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</si>
  <si>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</si>
  <si>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</si>
  <si>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</si>
  <si>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</si>
  <si>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</si>
  <si>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</si>
  <si>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</si>
  <si>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</si>
  <si>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</si>
  <si>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</si>
  <si>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</si>
  <si>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</si>
  <si>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</si>
  <si>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</si>
  <si>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</si>
  <si>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</si>
  <si>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</si>
  <si>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</si>
  <si>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</si>
  <si>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</si>
  <si>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</si>
  <si>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</si>
  <si>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</si>
  <si>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</si>
  <si>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</si>
  <si>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</si>
  <si>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</si>
  <si>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</si>
  <si>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</si>
  <si>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</si>
  <si>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</si>
  <si>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</si>
  <si>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</si>
  <si>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</si>
  <si>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</si>
  <si>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</si>
  <si>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</si>
  <si>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</si>
  <si>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</si>
  <si>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</si>
  <si>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</si>
  <si>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</si>
  <si>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</si>
  <si>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</si>
  <si>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</si>
  <si>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</si>
  <si>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</si>
  <si>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</si>
  <si>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</si>
  <si>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</si>
  <si>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</si>
  <si>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</si>
  <si>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</si>
  <si>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</si>
  <si>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</si>
  <si>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</si>
  <si>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</si>
  <si>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</si>
  <si>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</si>
  <si>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</si>
  <si>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</si>
  <si>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</si>
  <si>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</si>
  <si>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</si>
  <si>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</si>
  <si>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</si>
  <si>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</si>
  <si>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</si>
  <si>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</si>
  <si>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</si>
  <si>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</si>
  <si>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</si>
  <si>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</si>
  <si>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</si>
  <si>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</si>
  <si>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</si>
  <si>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</si>
  <si>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</si>
  <si>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</si>
  <si>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</si>
  <si>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</si>
  <si>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</si>
  <si>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</si>
  <si>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</si>
  <si>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</si>
  <si>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</si>
  <si>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</si>
  <si>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</si>
  <si>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</si>
  <si>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</si>
  <si>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</si>
  <si>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</si>
  <si>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</si>
  <si>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</si>
  <si>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</si>
  <si>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</si>
  <si>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</si>
  <si>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</si>
  <si>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</si>
  <si>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</si>
  <si>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</si>
  <si>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</si>
  <si>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</si>
  <si>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</si>
  <si>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</si>
  <si>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</si>
  <si>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</si>
  <si>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</si>
  <si>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</si>
  <si>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</si>
  <si>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</si>
  <si>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</si>
  <si>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</si>
  <si>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</si>
  <si>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</si>
  <si>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</si>
  <si>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</si>
  <si>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</si>
  <si>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</si>
  <si>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</si>
  <si>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</si>
  <si>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</si>
  <si>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</si>
  <si>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</si>
  <si>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</si>
  <si>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</si>
  <si>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</si>
  <si>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</si>
  <si>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</si>
  <si>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</si>
  <si>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</si>
  <si>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</si>
  <si>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</si>
  <si>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</si>
  <si>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</si>
  <si>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</si>
  <si>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</si>
  <si>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</si>
  <si>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</si>
  <si>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</si>
  <si>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</si>
  <si>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</si>
  <si>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</si>
  <si>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</si>
  <si>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</si>
  <si>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</si>
  <si>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</si>
  <si>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</si>
  <si>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</si>
  <si>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</si>
  <si>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</si>
  <si>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</si>
  <si>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</si>
  <si>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</si>
  <si>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</si>
  <si>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</si>
  <si>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</si>
  <si>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</si>
  <si>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</si>
  <si>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</si>
  <si>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</si>
  <si>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</si>
  <si>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</si>
  <si>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</si>
  <si>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</si>
  <si>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</si>
  <si>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</si>
  <si>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</si>
  <si>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</si>
  <si>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</si>
  <si>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</si>
  <si>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</si>
  <si>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</si>
  <si>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</si>
  <si>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</si>
  <si>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</si>
  <si>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</si>
  <si>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</si>
  <si>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</si>
  <si>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</si>
  <si>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</si>
  <si>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</si>
  <si>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</si>
  <si>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</si>
  <si>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</si>
  <si>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</si>
  <si>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</si>
  <si>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</si>
  <si>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</si>
  <si>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</si>
  <si>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</si>
  <si>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</si>
  <si>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</si>
  <si>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</si>
  <si>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</si>
  <si>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</si>
  <si>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</si>
  <si>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</si>
  <si>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</si>
  <si>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</si>
  <si>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</si>
  <si>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</si>
  <si>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</si>
  <si>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</si>
  <si>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</si>
  <si>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</si>
  <si>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</si>
  <si>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</si>
  <si>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</si>
  <si>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</si>
  <si>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</si>
  <si>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</si>
  <si>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</si>
  <si>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</si>
  <si>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</si>
  <si>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</si>
  <si>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</si>
  <si>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</si>
  <si>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</si>
  <si>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</si>
  <si>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</si>
  <si>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</si>
  <si>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</si>
  <si>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</si>
  <si>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</si>
  <si>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</si>
  <si>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</si>
  <si>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</si>
  <si>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</si>
  <si>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</si>
  <si>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</si>
  <si>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</si>
  <si>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</si>
  <si>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</si>
  <si>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</si>
  <si>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</si>
  <si>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</si>
  <si>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</si>
  <si>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</si>
  <si>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</si>
  <si>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</si>
  <si>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</si>
  <si>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</si>
  <si>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</si>
  <si>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</si>
  <si>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</si>
  <si>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</si>
  <si>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</si>
  <si>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</si>
  <si>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</si>
  <si>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</si>
  <si>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</si>
  <si>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</si>
  <si>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</si>
  <si>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</si>
  <si>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</si>
  <si>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</si>
  <si>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</si>
  <si>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</si>
  <si>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</si>
  <si>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</si>
  <si>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</si>
  <si>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</si>
  <si>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</si>
  <si>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</si>
  <si>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</si>
  <si>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</si>
  <si>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</si>
  <si>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</si>
  <si>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</si>
  <si>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</si>
  <si>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</si>
  <si>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</si>
  <si>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</si>
  <si>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</si>
  <si>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</si>
  <si>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</si>
  <si>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</si>
  <si>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</si>
  <si>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</si>
  <si>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</si>
  <si>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</si>
  <si>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</si>
  <si>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</si>
  <si>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</si>
  <si>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</si>
  <si>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</si>
  <si>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</si>
  <si>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</si>
  <si>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</si>
  <si>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</si>
  <si>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</si>
  <si>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</si>
  <si>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</si>
  <si>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</si>
  <si>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</si>
  <si>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</si>
  <si>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</si>
  <si>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</si>
  <si>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</si>
  <si>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</si>
  <si>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</si>
  <si>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</si>
  <si>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</si>
  <si>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</si>
  <si>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</si>
  <si>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</si>
  <si>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</si>
  <si>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</si>
  <si>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</si>
  <si>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</si>
  <si>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</si>
  <si>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</si>
  <si>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</si>
  <si>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</si>
  <si>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</si>
  <si>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</si>
  <si>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</si>
  <si>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</si>
  <si>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</si>
  <si>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</si>
  <si>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</si>
  <si>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</si>
  <si>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</si>
  <si>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</si>
  <si>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</si>
  <si>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</si>
  <si>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</si>
  <si>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</si>
  <si>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</si>
  <si>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</si>
  <si>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</si>
  <si>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</si>
  <si>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</si>
  <si>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</si>
  <si>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</si>
  <si>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</si>
  <si>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</si>
  <si>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</si>
  <si>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</si>
  <si>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</si>
  <si>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</si>
  <si>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</si>
  <si>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</si>
  <si>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</si>
  <si>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</si>
  <si>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</si>
  <si>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</si>
  <si>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</si>
  <si>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</si>
  <si>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</si>
  <si>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</si>
  <si>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</si>
  <si>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</si>
  <si>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</si>
  <si>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</si>
  <si>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</si>
  <si>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</si>
  <si>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</si>
  <si>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</si>
  <si>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</si>
  <si>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</si>
  <si>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</si>
  <si>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</si>
  <si>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</si>
  <si>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</si>
  <si>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</si>
  <si>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</si>
  <si>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</si>
  <si>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</si>
  <si>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</si>
  <si>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</si>
  <si>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</si>
  <si>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</si>
  <si>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</si>
  <si>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</si>
  <si>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</si>
  <si>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</si>
  <si>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</si>
  <si>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</si>
  <si>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</si>
  <si>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</si>
  <si>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</si>
  <si>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</si>
  <si>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</si>
  <si>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</si>
  <si>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</si>
  <si>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</si>
  <si>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</si>
  <si>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</si>
  <si>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</si>
  <si>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</si>
  <si>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</si>
  <si>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</si>
  <si>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</si>
  <si>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</si>
  <si>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</si>
  <si>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</si>
  <si>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</si>
  <si>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</si>
  <si>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</si>
  <si>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</si>
  <si>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</si>
  <si>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</si>
  <si>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</si>
  <si>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</si>
  <si>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</si>
  <si>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</si>
  <si>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</si>
  <si>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</si>
  <si>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</si>
  <si>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</si>
  <si>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</si>
  <si>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</si>
  <si>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</si>
  <si>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</si>
  <si>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</si>
  <si>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</si>
  <si>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</si>
  <si>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</si>
  <si>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</si>
  <si>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</si>
  <si>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</si>
  <si>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</si>
  <si>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</si>
  <si>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</si>
  <si>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</si>
  <si>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</si>
  <si>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</si>
  <si>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</si>
  <si>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</si>
  <si>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</si>
  <si>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</si>
  <si>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</si>
  <si>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</si>
  <si>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</si>
  <si>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</si>
  <si>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</si>
  <si>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</si>
  <si>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</si>
  <si>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</si>
  <si>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</si>
  <si>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</si>
  <si>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</si>
  <si>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</si>
  <si>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</si>
  <si>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</si>
  <si>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</si>
  <si>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</si>
  <si>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</si>
  <si>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</si>
  <si>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</si>
  <si>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</si>
  <si>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</si>
  <si>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</si>
  <si>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</si>
  <si>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</si>
  <si>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</si>
  <si>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</si>
  <si>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</si>
  <si>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</si>
  <si>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</si>
  <si>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</si>
  <si>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</si>
  <si>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</si>
  <si>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</si>
  <si>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</si>
  <si>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</si>
  <si>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</si>
  <si>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</si>
  <si>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</si>
  <si>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</si>
  <si>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</si>
  <si>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</si>
  <si>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</si>
  <si>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</si>
  <si>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</si>
  <si>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</si>
  <si>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</si>
  <si>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</si>
  <si>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</si>
  <si>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</si>
  <si>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</si>
  <si>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</si>
  <si>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</si>
  <si>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</si>
  <si>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</si>
  <si>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</si>
  <si>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</si>
  <si>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</si>
  <si>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</si>
  <si>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</si>
  <si>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</si>
  <si>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</si>
  <si>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</si>
  <si>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</si>
  <si>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</si>
  <si>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</si>
  <si>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</si>
  <si>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</si>
  <si>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</si>
  <si>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</si>
  <si>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</si>
  <si>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</si>
  <si>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</si>
  <si>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</si>
  <si>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</si>
  <si>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</si>
  <si>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</si>
  <si>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</si>
  <si>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</si>
  <si>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</si>
  <si>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</si>
  <si>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</si>
  <si>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</si>
  <si>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</si>
  <si>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</si>
  <si>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</si>
  <si>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</si>
  <si>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</si>
  <si>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</si>
  <si>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</si>
  <si>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</si>
  <si>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</si>
  <si>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</si>
  <si>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</si>
  <si>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</si>
  <si>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</si>
  <si>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</si>
  <si>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</si>
  <si>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</si>
  <si>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</si>
  <si>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</si>
  <si>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</si>
  <si>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</si>
  <si>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</si>
  <si>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</si>
  <si>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</si>
  <si>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</si>
  <si>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</si>
  <si>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</si>
  <si>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</si>
  <si>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</si>
  <si>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</si>
  <si>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</si>
  <si>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</si>
  <si>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</si>
  <si>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</si>
  <si>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</si>
  <si>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</si>
  <si>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</si>
  <si>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</si>
  <si>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</si>
  <si>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</si>
  <si>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</si>
  <si>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</si>
  <si>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</si>
  <si>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</si>
  <si>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</si>
  <si>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</si>
  <si>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</si>
  <si>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</si>
  <si>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</si>
  <si>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</si>
  <si>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</si>
  <si>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</si>
  <si>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</si>
  <si>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</si>
  <si>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</si>
  <si>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</si>
  <si>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</si>
  <si>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</si>
  <si>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</si>
  <si>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</si>
  <si>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</si>
  <si>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</si>
  <si>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</si>
  <si>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</si>
  <si>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</si>
  <si>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</si>
  <si>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</si>
  <si>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</si>
  <si>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</si>
  <si>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</si>
  <si>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</si>
  <si>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</si>
  <si>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</si>
  <si>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</si>
  <si>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</si>
  <si>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</si>
  <si>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</si>
  <si>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</si>
  <si>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</si>
  <si>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</si>
  <si>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</si>
  <si>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</si>
  <si>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</si>
  <si>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</si>
  <si>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</si>
  <si>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</si>
  <si>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</si>
  <si>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</si>
  <si>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</si>
  <si>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</si>
  <si>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</si>
  <si>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</si>
  <si>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</si>
  <si>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</si>
  <si>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</si>
  <si>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</si>
  <si>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</si>
  <si>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</si>
  <si>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</si>
  <si>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</si>
  <si>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</si>
  <si>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</si>
  <si>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</si>
  <si>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</si>
  <si>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</si>
  <si>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</si>
  <si>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</si>
  <si>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</si>
  <si>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</si>
  <si>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</si>
  <si>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</si>
  <si>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</si>
  <si>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</si>
  <si>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</si>
  <si>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</si>
  <si>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</si>
  <si>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</si>
  <si>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</si>
  <si>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</si>
  <si>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</si>
  <si>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</si>
  <si>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</si>
  <si>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</si>
  <si>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</si>
  <si>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</si>
  <si>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</si>
  <si>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</si>
  <si>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</si>
  <si>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</si>
  <si>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</si>
  <si>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</si>
  <si>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</si>
  <si>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</si>
  <si>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</si>
  <si>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</si>
  <si>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</si>
  <si>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</si>
  <si>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</si>
  <si>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</si>
  <si>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</si>
  <si>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</si>
  <si>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</si>
  <si>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</si>
  <si>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</si>
  <si>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</si>
  <si>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</si>
  <si>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</si>
  <si>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</si>
  <si>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</si>
  <si>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</si>
  <si>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</si>
  <si>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</si>
  <si>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</si>
  <si>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</si>
  <si>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</si>
  <si>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</si>
  <si>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</si>
  <si>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</si>
  <si>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</si>
  <si>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</si>
  <si>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</si>
  <si>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</si>
  <si>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</si>
  <si>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</si>
  <si>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</si>
  <si>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</si>
  <si>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</si>
  <si>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</si>
  <si>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</si>
  <si>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</si>
  <si>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</si>
  <si>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</si>
  <si>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</si>
  <si>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</si>
  <si>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</si>
  <si>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</si>
  <si>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</si>
  <si>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</si>
  <si>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</si>
  <si>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</si>
  <si>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</si>
  <si>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</si>
  <si>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</si>
  <si>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</si>
  <si>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</si>
  <si>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</si>
  <si>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</si>
  <si>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</si>
  <si>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</si>
  <si>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</si>
  <si>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</si>
  <si>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</si>
  <si>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</si>
  <si>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</si>
  <si>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</si>
  <si>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</si>
  <si>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</si>
  <si>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</si>
  <si>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</si>
  <si>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</si>
  <si>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</si>
  <si>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</si>
  <si>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</si>
  <si>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</si>
  <si>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</si>
  <si>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</si>
  <si>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</si>
  <si>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</si>
  <si>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</si>
  <si>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</si>
  <si>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</si>
  <si>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</si>
  <si>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</si>
  <si>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</si>
  <si>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</si>
  <si>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</si>
  <si>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</si>
  <si>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</si>
  <si>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</si>
  <si>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</si>
  <si>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</si>
  <si>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</si>
  <si>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</si>
  <si>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</si>
  <si>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</si>
  <si>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</si>
  <si>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</si>
  <si>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</si>
  <si>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</si>
  <si>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</si>
  <si>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</si>
  <si>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</si>
  <si>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</si>
  <si>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</si>
  <si>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</si>
  <si>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</si>
  <si>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</si>
  <si>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</si>
  <si>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</si>
  <si>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</si>
  <si>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</si>
  <si>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</si>
  <si>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</si>
  <si>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</si>
  <si>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</si>
  <si>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</si>
  <si>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</si>
  <si>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</si>
  <si>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</si>
  <si>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</si>
  <si>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</si>
  <si>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</si>
  <si>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</si>
  <si>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</si>
  <si>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</si>
  <si>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</si>
  <si>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</si>
  <si>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</si>
  <si>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</si>
  <si>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</si>
  <si>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</si>
  <si>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</si>
  <si>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</si>
  <si>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</si>
  <si>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</si>
  <si>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</si>
  <si>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</si>
  <si>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</si>
  <si>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</si>
  <si>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</si>
  <si>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</si>
  <si>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</si>
  <si>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</si>
  <si>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</si>
  <si>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</si>
  <si>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</si>
  <si>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</si>
  <si>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</si>
  <si>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</si>
  <si>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</si>
  <si>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</si>
  <si>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</si>
  <si>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</si>
  <si>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</si>
  <si>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</si>
  <si>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</si>
  <si>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</si>
  <si>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</si>
  <si>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</si>
  <si>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</si>
  <si>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</si>
  <si>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</si>
  <si>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</si>
  <si>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</si>
  <si>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</si>
  <si>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</si>
  <si>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</si>
  <si>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</si>
  <si>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</si>
  <si>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</si>
  <si>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</si>
  <si>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</si>
  <si>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</si>
  <si>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</si>
  <si>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</si>
  <si>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</si>
  <si>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</si>
  <si>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</si>
  <si>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</si>
  <si>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</si>
  <si>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</si>
  <si>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</si>
  <si>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</si>
  <si>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</si>
  <si>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</si>
  <si>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</si>
  <si>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</si>
  <si>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</si>
  <si>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</si>
  <si>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</si>
  <si>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</si>
  <si>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</si>
  <si>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</si>
  <si>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</si>
  <si>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</si>
  <si>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</si>
  <si>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</si>
  <si>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</si>
  <si>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</si>
  <si>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</si>
  <si>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</si>
  <si>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</si>
  <si>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</si>
  <si>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</si>
  <si>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</si>
  <si>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</si>
  <si>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</si>
  <si>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</si>
  <si>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</si>
  <si>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</si>
  <si>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</si>
  <si>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</si>
  <si>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</si>
  <si>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</si>
  <si>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</si>
  <si>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</si>
  <si>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</si>
  <si>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</si>
  <si>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</si>
  <si>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</si>
  <si>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</si>
  <si>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</si>
  <si>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</si>
  <si>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</si>
  <si>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</si>
  <si>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</si>
  <si>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</si>
  <si>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</si>
  <si>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</si>
  <si>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</si>
  <si>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</si>
  <si>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</si>
  <si>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</si>
  <si>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</si>
  <si>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</si>
  <si>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</si>
  <si>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</si>
  <si>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</si>
  <si>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</si>
  <si>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</si>
  <si>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</si>
  <si>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</si>
  <si>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</si>
  <si>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</si>
  <si>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</si>
  <si>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</si>
  <si>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</si>
  <si>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</si>
  <si>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</si>
  <si>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</si>
  <si>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</si>
  <si>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</si>
  <si>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</si>
  <si>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</si>
  <si>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</si>
  <si>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</si>
  <si>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</si>
  <si>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</si>
  <si>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</si>
  <si>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</si>
  <si>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</si>
  <si>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</si>
  <si>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</si>
  <si>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</si>
  <si>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</si>
  <si>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</si>
  <si>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</si>
  <si>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</si>
  <si>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</si>
  <si>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</si>
  <si>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</si>
  <si>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</si>
  <si>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</si>
  <si>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</si>
  <si>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</si>
  <si>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</si>
  <si>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</si>
  <si>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</si>
  <si>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</si>
  <si>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</si>
  <si>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</si>
  <si>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</si>
  <si>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</si>
  <si>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</si>
  <si>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</si>
  <si>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</si>
  <si>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</si>
  <si>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</si>
  <si>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</si>
  <si>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</si>
  <si>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</si>
  <si>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</si>
  <si>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</si>
  <si>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</si>
  <si>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</si>
  <si>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</si>
  <si>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</si>
  <si>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</si>
  <si>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</si>
  <si>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</si>
  <si>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</si>
  <si>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</si>
  <si>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</si>
  <si>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</si>
  <si>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</si>
  <si>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</si>
  <si>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</si>
  <si>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</si>
  <si>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</si>
  <si>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</si>
  <si>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</si>
  <si>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</si>
  <si>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</si>
  <si>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</si>
  <si>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</si>
  <si>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</si>
  <si>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</si>
  <si>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</si>
  <si>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</si>
  <si>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</si>
  <si>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</si>
  <si>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</si>
  <si>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</si>
  <si>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</si>
  <si>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</si>
  <si>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</si>
  <si>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</si>
  <si>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</si>
  <si>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</si>
  <si>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</si>
  <si>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</si>
  <si>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</si>
  <si>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</si>
  <si>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</si>
  <si>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</si>
  <si>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</si>
  <si>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</si>
  <si>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</si>
  <si>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</si>
  <si>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</si>
  <si>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</si>
  <si>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</si>
  <si>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</si>
  <si>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</si>
  <si>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</si>
  <si>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</si>
  <si>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</si>
  <si>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</si>
  <si>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</si>
  <si>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</si>
  <si>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</si>
  <si>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</si>
  <si>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</si>
  <si>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</si>
  <si>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</si>
  <si>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</si>
  <si>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</si>
  <si>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</si>
  <si>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</si>
  <si>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</si>
  <si>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</si>
  <si>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</si>
  <si>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</si>
  <si>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</si>
  <si>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</si>
  <si>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</si>
  <si>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</si>
  <si>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</si>
  <si>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</si>
  <si>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</si>
  <si>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</si>
  <si>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</si>
  <si>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</si>
  <si>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</si>
  <si>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</si>
  <si>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</si>
  <si>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</si>
  <si>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</si>
  <si>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</si>
  <si>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</si>
  <si>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</si>
  <si>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</si>
  <si>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</si>
  <si>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</si>
  <si>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</si>
  <si>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</si>
  <si>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</si>
  <si>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</si>
  <si>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</si>
  <si>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</si>
  <si>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</si>
  <si>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</si>
  <si>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</si>
  <si>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</si>
  <si>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</si>
  <si>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</si>
  <si>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</si>
  <si>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</si>
  <si>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</si>
  <si>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</si>
  <si>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</si>
  <si>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</si>
  <si>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</si>
  <si>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</si>
  <si>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</si>
  <si>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</si>
  <si>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</si>
  <si>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</si>
  <si>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</si>
  <si>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</si>
  <si>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</si>
  <si>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</si>
  <si>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</si>
  <si>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</si>
  <si>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</si>
  <si>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</si>
  <si>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</si>
  <si>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</si>
  <si>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</si>
  <si>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</si>
  <si>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</si>
  <si>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</si>
  <si>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</si>
  <si>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</si>
  <si>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</si>
  <si>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</si>
  <si>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</si>
  <si>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</si>
  <si>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</si>
  <si>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</si>
  <si>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</si>
  <si>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</si>
  <si>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</si>
  <si>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</si>
  <si>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</si>
  <si>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</si>
  <si>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</si>
  <si>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</si>
  <si>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</si>
  <si>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</si>
  <si>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</si>
  <si>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</si>
  <si>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</si>
  <si>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</si>
  <si>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</si>
  <si>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</si>
  <si>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</si>
  <si>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</si>
  <si>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</si>
  <si>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</si>
  <si>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</si>
  <si>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</si>
  <si>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</si>
  <si>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</si>
  <si>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</si>
  <si>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</si>
  <si>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</si>
  <si>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</si>
  <si>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</si>
  <si>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</si>
  <si>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</si>
  <si>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</si>
  <si>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</si>
  <si>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</si>
  <si>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</si>
  <si>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</si>
  <si>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</si>
  <si>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</si>
  <si>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</si>
  <si>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</si>
  <si>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</si>
  <si>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</si>
  <si>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</si>
  <si>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</si>
  <si>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</si>
  <si>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</si>
  <si>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</si>
  <si>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</si>
  <si>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</si>
  <si>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</si>
  <si>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</si>
  <si>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</si>
  <si>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</si>
  <si>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</si>
  <si>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</si>
  <si>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</si>
  <si>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</si>
  <si>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</si>
  <si>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</si>
  <si>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</si>
  <si>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</si>
  <si>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</si>
  <si>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</si>
  <si>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</si>
  <si>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</si>
  <si>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</si>
  <si>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</si>
  <si>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</si>
  <si>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</si>
  <si>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</si>
  <si>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</si>
  <si>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</si>
  <si>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</si>
  <si>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</si>
  <si>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</si>
  <si>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</si>
  <si>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</si>
  <si>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</si>
  <si>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</si>
  <si>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</si>
  <si>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</si>
  <si>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</si>
  <si>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</si>
  <si>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</si>
  <si>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</si>
  <si>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</si>
  <si>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</si>
  <si>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</si>
  <si>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</si>
  <si>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</si>
  <si>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</si>
  <si>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</si>
  <si>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</si>
  <si>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</si>
  <si>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</si>
  <si>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</si>
  <si>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</si>
  <si>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</si>
  <si>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</si>
  <si>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</si>
  <si>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</si>
  <si>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</si>
  <si>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</si>
  <si>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</si>
  <si>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</si>
  <si>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</si>
  <si>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</si>
  <si>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</si>
  <si>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</si>
  <si>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</si>
  <si>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</si>
  <si>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</si>
  <si>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</si>
  <si>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</si>
  <si>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</si>
  <si>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</si>
  <si>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</si>
  <si>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</si>
  <si>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</si>
  <si>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</si>
  <si>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</si>
  <si>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</si>
  <si>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</si>
  <si>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</si>
  <si>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</si>
  <si>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</si>
  <si>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</si>
  <si>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</si>
  <si>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</si>
  <si>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</si>
  <si>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</si>
  <si>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</si>
  <si>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</si>
  <si>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</si>
  <si>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</si>
  <si>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</si>
  <si>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</si>
  <si>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</si>
  <si>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</si>
  <si>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</si>
  <si>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</si>
  <si>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</si>
  <si>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</si>
  <si>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</si>
  <si>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</si>
  <si>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</si>
  <si>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</si>
  <si>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</si>
  <si>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</si>
  <si>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</si>
  <si>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</si>
  <si>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</si>
  <si>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</si>
  <si>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</si>
  <si>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</si>
  <si>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</si>
  <si>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</si>
  <si>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</si>
  <si>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</si>
  <si>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</si>
  <si>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</si>
  <si>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</si>
  <si>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</si>
  <si>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</si>
  <si>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</si>
  <si>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</si>
  <si>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</si>
  <si>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</si>
  <si>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</si>
  <si>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</si>
  <si>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</si>
  <si>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</si>
  <si>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</si>
  <si>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</si>
  <si>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</si>
  <si>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</si>
  <si>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</si>
  <si>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</si>
  <si>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</si>
  <si>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</si>
  <si>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</si>
  <si>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</si>
  <si>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</si>
  <si>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</si>
  <si>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</si>
  <si>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</si>
  <si>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</si>
  <si>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</si>
  <si>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</si>
  <si>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</si>
  <si>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</si>
  <si>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</si>
  <si>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</si>
  <si>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</si>
  <si>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</si>
  <si>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</si>
  <si>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</si>
  <si>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</si>
  <si>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</si>
  <si>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</si>
  <si>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</si>
  <si>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</si>
  <si>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</si>
  <si>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</si>
  <si>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</si>
  <si>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</si>
  <si>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</si>
  <si>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</si>
  <si>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</si>
  <si>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</si>
  <si>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</si>
  <si>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</si>
  <si>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</si>
  <si>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</si>
  <si>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</si>
  <si>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</si>
  <si>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</si>
  <si>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</si>
  <si>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</si>
  <si>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</si>
  <si>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</si>
  <si>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</si>
  <si>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</si>
  <si>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</si>
  <si>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</si>
  <si>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</si>
  <si>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</si>
  <si>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</si>
  <si>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</si>
  <si>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</si>
  <si>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</si>
  <si>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</si>
  <si>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</si>
  <si>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</si>
  <si>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</si>
  <si>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</si>
  <si>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</si>
  <si>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</si>
  <si>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</si>
  <si>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</si>
  <si>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</si>
  <si>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</si>
  <si>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</si>
  <si>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</si>
  <si>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</si>
  <si>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</si>
  <si>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</si>
  <si>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</si>
  <si>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</si>
  <si>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</si>
  <si>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</si>
  <si>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</si>
  <si>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</si>
  <si>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</si>
  <si>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</si>
  <si>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</si>
  <si>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</si>
  <si>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</si>
  <si>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</si>
  <si>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</si>
  <si>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</si>
  <si>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</si>
  <si>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</si>
  <si>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</si>
  <si>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</si>
  <si>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</si>
  <si>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</si>
  <si>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</si>
  <si>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</si>
  <si>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</si>
  <si>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</si>
  <si>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</si>
  <si>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</si>
  <si>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</si>
  <si>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</si>
  <si>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</si>
  <si>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</si>
  <si>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</si>
  <si>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</si>
  <si>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</si>
  <si>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</si>
  <si>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</si>
  <si>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</si>
  <si>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</si>
  <si>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</si>
  <si>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</si>
  <si>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</si>
  <si>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</si>
  <si>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</si>
  <si>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</si>
  <si>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</si>
  <si>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</si>
  <si>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</si>
  <si>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</si>
  <si>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</si>
  <si>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</si>
  <si>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</si>
  <si>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</si>
  <si>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</si>
  <si>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</si>
  <si>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</si>
  <si>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</si>
  <si>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</si>
  <si>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</si>
  <si>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</si>
  <si>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</si>
  <si>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</si>
  <si>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</si>
  <si>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</si>
  <si>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</si>
  <si>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</si>
  <si>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</si>
  <si>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</si>
  <si>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</si>
  <si>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</si>
  <si>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</si>
  <si>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</si>
  <si>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</si>
  <si>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</si>
  <si>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</si>
  <si>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</si>
  <si>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</si>
  <si>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</si>
  <si>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</si>
  <si>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</si>
  <si>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</si>
  <si>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</si>
  <si>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</si>
  <si>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</si>
  <si>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</si>
  <si>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</si>
  <si>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</si>
  <si>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</si>
  <si>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</si>
  <si>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</si>
  <si>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</si>
  <si>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</si>
  <si>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</si>
  <si>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</si>
  <si>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</si>
  <si>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</si>
  <si>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</si>
  <si>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</si>
  <si>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</si>
  <si>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</si>
  <si>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</si>
  <si>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</si>
  <si>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</si>
  <si>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</si>
  <si>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</si>
  <si>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</si>
  <si>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</si>
  <si>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</si>
  <si>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</si>
  <si>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</si>
  <si>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</si>
  <si>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</si>
  <si>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</si>
  <si>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</si>
  <si>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</si>
  <si>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</si>
  <si>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</si>
  <si>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</si>
  <si>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</si>
  <si>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</si>
  <si>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</si>
  <si>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</si>
  <si>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</si>
  <si>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</si>
  <si>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</si>
  <si>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</si>
  <si>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</si>
  <si>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</si>
  <si>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</si>
  <si>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</si>
  <si>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</si>
  <si>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</si>
  <si>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</si>
  <si>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</si>
  <si>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</si>
  <si>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</si>
  <si>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</si>
  <si>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</si>
  <si>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</si>
  <si>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</si>
  <si>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</si>
  <si>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</si>
  <si>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</si>
  <si>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</si>
  <si>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</si>
  <si>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</si>
  <si>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</si>
  <si>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</si>
  <si>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</si>
  <si>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</si>
  <si>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</si>
  <si>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</si>
  <si>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</si>
  <si>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</si>
  <si>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</si>
  <si>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</si>
  <si>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</si>
  <si>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</si>
  <si>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</si>
  <si>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</si>
  <si>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</si>
  <si>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</si>
  <si>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</si>
  <si>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</si>
  <si>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</si>
  <si>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</si>
  <si>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</si>
  <si>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</si>
  <si>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</si>
  <si>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</si>
  <si>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</si>
  <si>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</si>
  <si>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</si>
  <si>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</si>
  <si>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</si>
  <si>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</si>
  <si>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</si>
  <si>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</si>
  <si>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</si>
  <si>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</si>
  <si>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</si>
  <si>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</si>
  <si>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</si>
  <si>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</si>
  <si>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</si>
  <si>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</si>
  <si>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</si>
  <si>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</si>
  <si>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</si>
  <si>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</si>
  <si>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</si>
  <si>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</si>
  <si>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</si>
  <si>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</si>
  <si>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</si>
  <si>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</si>
  <si>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</si>
  <si>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</si>
  <si>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</si>
  <si>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</si>
  <si>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</si>
  <si>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</si>
  <si>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</si>
  <si>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</si>
  <si>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</si>
  <si>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</si>
  <si>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</si>
  <si>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</si>
  <si>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</si>
  <si>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</si>
  <si>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</si>
  <si>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</si>
  <si>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</si>
  <si>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</si>
  <si>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</si>
  <si>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</si>
  <si>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</si>
  <si>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</si>
  <si>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</si>
  <si>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</si>
  <si>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</si>
  <si>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</si>
  <si>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</si>
  <si>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</si>
  <si>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</si>
  <si>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</si>
  <si>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</si>
  <si>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</si>
  <si>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</si>
  <si>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</si>
  <si>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</si>
  <si>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</si>
  <si>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</si>
  <si>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</si>
  <si>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</si>
  <si>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</si>
  <si>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</si>
  <si>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</si>
  <si>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</si>
  <si>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</si>
  <si>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</si>
  <si>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</si>
  <si>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</si>
  <si>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</si>
  <si>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</si>
  <si>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</si>
  <si>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</si>
  <si>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</si>
  <si>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</si>
  <si>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</si>
  <si>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</si>
  <si>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</si>
  <si>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</si>
  <si>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</si>
  <si>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</si>
  <si>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</si>
  <si>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</si>
  <si>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</si>
  <si>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</si>
  <si>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</si>
  <si>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</si>
  <si>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</si>
  <si>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</si>
  <si>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</si>
  <si>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</si>
  <si>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</si>
  <si>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</si>
  <si>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</si>
  <si>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</si>
  <si>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</si>
  <si>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</si>
  <si>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</si>
  <si>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</si>
  <si>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</si>
  <si>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</si>
  <si>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</si>
  <si>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</si>
  <si>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</si>
  <si>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</si>
  <si>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</si>
  <si>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</si>
  <si>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</si>
  <si>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</si>
  <si>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</si>
  <si>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</si>
  <si>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</si>
  <si>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</si>
  <si>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</si>
  <si>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</si>
  <si>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</si>
  <si>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</si>
  <si>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</si>
  <si>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</si>
  <si>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</si>
  <si>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</si>
  <si>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</si>
  <si>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</si>
  <si>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</si>
  <si>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</si>
  <si>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</si>
  <si>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</si>
  <si>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</si>
  <si>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</si>
  <si>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</si>
  <si>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</si>
  <si>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</si>
  <si>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</si>
  <si>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</si>
  <si>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</si>
  <si>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</si>
  <si>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</si>
  <si>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</si>
  <si>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</si>
  <si>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</si>
  <si>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</si>
  <si>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</si>
  <si>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</si>
  <si>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</si>
  <si>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</si>
  <si>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</si>
  <si>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</si>
  <si>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</si>
  <si>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</si>
  <si>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</si>
  <si>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</si>
  <si>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</si>
  <si>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</si>
  <si>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</si>
  <si>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</si>
  <si>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</si>
  <si>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</si>
  <si>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</si>
  <si>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</si>
  <si>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</si>
  <si>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</si>
  <si>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</si>
  <si>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</si>
  <si>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</si>
  <si>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</si>
  <si>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</si>
  <si>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</si>
  <si>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</si>
  <si>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</si>
  <si>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</si>
  <si>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</si>
  <si>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</si>
  <si>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</si>
  <si>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</si>
  <si>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</si>
  <si>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</si>
  <si>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</si>
  <si>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</si>
  <si>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</si>
  <si>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</si>
  <si>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</si>
  <si>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</si>
  <si>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</si>
  <si>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</si>
  <si>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</si>
  <si>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</si>
  <si>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</si>
  <si>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</si>
  <si>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</si>
  <si>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</si>
  <si>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</si>
  <si>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</si>
  <si>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</si>
  <si>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</si>
  <si>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</si>
  <si>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</si>
  <si>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</si>
  <si>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</si>
  <si>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</si>
  <si>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</si>
  <si>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</si>
  <si>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</si>
  <si>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</si>
  <si>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</si>
  <si>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</si>
  <si>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</si>
  <si>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</si>
  <si>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</si>
  <si>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</si>
  <si>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</si>
  <si>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</si>
  <si>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</si>
  <si>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</si>
  <si>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</si>
  <si>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</si>
  <si>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</si>
  <si>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</si>
  <si>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</si>
  <si>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</si>
  <si>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</si>
  <si>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</si>
  <si>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</si>
  <si>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</si>
  <si>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</si>
  <si>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</si>
  <si>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</si>
  <si>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</si>
  <si>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</si>
  <si>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</si>
  <si>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</si>
  <si>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</si>
  <si>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</si>
  <si>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</si>
  <si>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</si>
  <si>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</si>
  <si>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</si>
  <si>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</si>
  <si>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</si>
  <si>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</si>
  <si>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</si>
  <si>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</si>
  <si>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</si>
  <si>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</si>
  <si>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</si>
  <si>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</si>
  <si>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</si>
  <si>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</si>
  <si>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</si>
  <si>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</si>
  <si>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</si>
  <si>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</si>
  <si>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</si>
  <si>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</si>
  <si>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</si>
  <si>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</si>
  <si>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</si>
  <si>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</si>
  <si>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</si>
  <si>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</si>
  <si>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</si>
  <si>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</si>
  <si>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</si>
  <si>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</si>
  <si>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</si>
  <si>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</si>
  <si>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</si>
  <si>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</si>
  <si>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</si>
  <si>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</si>
  <si>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</si>
  <si>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</si>
  <si>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</si>
  <si>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</si>
  <si>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</si>
  <si>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</si>
  <si>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</si>
  <si>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</si>
  <si>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</si>
  <si>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</si>
  <si>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</si>
  <si>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</si>
  <si>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</si>
  <si>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</si>
  <si>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</si>
  <si>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</si>
  <si>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</si>
  <si>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</si>
  <si>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</si>
  <si>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</si>
  <si>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</si>
  <si>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</si>
  <si>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</si>
  <si>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</si>
  <si>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</si>
  <si>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</si>
  <si>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</si>
  <si>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</si>
  <si>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</si>
  <si>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</si>
  <si>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</si>
  <si>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</si>
  <si>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</si>
  <si>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</si>
  <si>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</si>
  <si>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</si>
  <si>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</si>
  <si>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</si>
  <si>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</si>
  <si>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</si>
  <si>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</si>
  <si>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</si>
  <si>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</si>
  <si>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</si>
  <si>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</si>
  <si>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</si>
  <si>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</si>
  <si>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</si>
  <si>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</si>
  <si>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</si>
  <si>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</si>
  <si>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</si>
  <si>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</si>
  <si>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</si>
  <si>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</si>
  <si>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</si>
  <si>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</si>
  <si>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</si>
  <si>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</si>
  <si>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</si>
  <si>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</si>
  <si>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</si>
  <si>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</si>
  <si>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</si>
  <si>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</si>
  <si>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</si>
  <si>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</si>
  <si>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</si>
  <si>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</si>
  <si>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</si>
  <si>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</si>
  <si>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</si>
  <si>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</si>
  <si>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</si>
  <si>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</si>
  <si>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</si>
  <si>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</si>
  <si>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</si>
  <si>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</si>
  <si>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</si>
  <si>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</si>
  <si>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</si>
  <si>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</si>
  <si>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</si>
  <si>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</si>
  <si>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</si>
  <si>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</si>
  <si>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</si>
  <si>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</si>
  <si>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</si>
  <si>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</si>
  <si>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</si>
  <si>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</si>
  <si>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</si>
  <si>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</si>
  <si>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</si>
  <si>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</si>
  <si>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</si>
  <si>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</si>
  <si>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</si>
  <si>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</si>
  <si>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</si>
  <si>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</si>
  <si>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</si>
  <si>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</si>
  <si>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</si>
  <si>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</si>
  <si>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</si>
  <si>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</si>
  <si>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</si>
  <si>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</si>
  <si>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</si>
  <si>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</si>
  <si>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</si>
  <si>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</si>
  <si>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</si>
  <si>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</si>
  <si>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</si>
  <si>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</si>
  <si>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</si>
  <si>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</si>
  <si>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</si>
  <si>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</si>
  <si>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</si>
  <si>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</si>
  <si>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</si>
  <si>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</si>
  <si>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</si>
  <si>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</si>
  <si>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</si>
  <si>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</si>
  <si>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</si>
  <si>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</si>
  <si>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</si>
  <si>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</si>
  <si>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</si>
  <si>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</si>
  <si>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</si>
  <si>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</si>
  <si>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</si>
  <si>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</si>
  <si>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</si>
  <si>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</si>
  <si>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</si>
  <si>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</si>
  <si>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</si>
  <si>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</si>
  <si>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</si>
  <si>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</si>
  <si>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</si>
  <si>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</si>
  <si>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</si>
  <si>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</si>
  <si>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</si>
  <si>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</si>
  <si>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</si>
  <si>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</si>
  <si>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</si>
  <si>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</si>
  <si>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</si>
  <si>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</si>
  <si>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</si>
  <si>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</si>
  <si>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</si>
  <si>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</si>
  <si>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</si>
  <si>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</si>
  <si>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</si>
  <si>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</si>
  <si>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</si>
  <si>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</si>
  <si>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</si>
  <si>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</si>
  <si>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</si>
  <si>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</si>
  <si>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</si>
  <si>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</si>
  <si>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</si>
  <si>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</si>
  <si>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</si>
  <si>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</si>
  <si>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</si>
  <si>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</si>
  <si>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</si>
  <si>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</si>
  <si>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</si>
  <si>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</si>
  <si>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</si>
  <si>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</si>
  <si>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</si>
  <si>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</si>
  <si>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</si>
  <si>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</si>
  <si>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</si>
  <si>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</si>
  <si>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</si>
  <si>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</si>
  <si>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</si>
  <si>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</si>
  <si>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</si>
  <si>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</si>
  <si>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</si>
  <si>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</si>
  <si>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</si>
  <si>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</si>
  <si>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</si>
  <si>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</si>
  <si>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</si>
  <si>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</si>
  <si>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</si>
  <si>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</si>
  <si>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</si>
  <si>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</si>
  <si>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</si>
  <si>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</si>
  <si>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</si>
  <si>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</si>
  <si>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</si>
  <si>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</si>
  <si>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</si>
  <si>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</si>
  <si>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</si>
  <si>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</si>
  <si>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</si>
  <si>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</si>
  <si>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</si>
  <si>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</si>
  <si>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</si>
  <si>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</si>
  <si>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</si>
  <si>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</si>
  <si>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</si>
  <si>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</si>
  <si>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</si>
  <si>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</si>
  <si>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</si>
  <si>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</si>
  <si>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</si>
  <si>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</si>
  <si>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</si>
  <si>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</si>
  <si>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</si>
  <si>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</si>
  <si>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</si>
  <si>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</si>
  <si>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</si>
  <si>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</si>
  <si>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</si>
  <si>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</si>
  <si>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</si>
  <si>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</si>
  <si>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</si>
  <si>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</si>
  <si>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</si>
  <si>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</si>
  <si>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</si>
  <si>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</si>
  <si>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</si>
  <si>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</si>
  <si>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</si>
  <si>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</si>
  <si>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</si>
  <si>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</si>
  <si>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</si>
  <si>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</si>
  <si>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</si>
  <si>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</si>
  <si>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</si>
  <si>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</si>
  <si>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</si>
  <si>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</si>
  <si>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</si>
  <si>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</si>
  <si>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</si>
  <si>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</si>
  <si>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</si>
  <si>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</si>
  <si>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</si>
  <si>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</si>
  <si>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</si>
  <si>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</si>
  <si>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</si>
  <si>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</si>
  <si>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</si>
  <si>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</si>
  <si>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</si>
  <si>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</si>
  <si>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</si>
  <si>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</si>
  <si>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</si>
  <si>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</si>
  <si>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</si>
  <si>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</si>
  <si>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</si>
  <si>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</si>
  <si>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</si>
  <si>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</si>
  <si>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</si>
  <si>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</si>
  <si>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</si>
  <si>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</si>
  <si>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</si>
  <si>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</si>
  <si>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</si>
  <si>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</si>
  <si>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</si>
  <si>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</si>
  <si>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</si>
  <si>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</si>
  <si>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</si>
  <si>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</si>
  <si>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</si>
  <si>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</si>
  <si>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</si>
  <si>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</si>
  <si>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</si>
  <si>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</si>
  <si>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</si>
  <si>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</si>
  <si>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</si>
  <si>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</si>
  <si>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</si>
  <si>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</si>
  <si>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</si>
  <si>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</si>
  <si>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</si>
  <si>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</si>
  <si>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</si>
  <si>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</si>
  <si>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</si>
  <si>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</si>
  <si>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</si>
  <si>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</si>
  <si>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</si>
  <si>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</si>
  <si>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</si>
  <si>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</si>
  <si>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</si>
  <si>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</si>
  <si>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</si>
  <si>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</si>
  <si>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</si>
  <si>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</si>
  <si>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</si>
  <si>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</si>
  <si>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</si>
  <si>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</si>
  <si>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</si>
  <si>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</si>
  <si>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</si>
  <si>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</si>
  <si>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</si>
  <si>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</si>
  <si>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</si>
  <si>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</si>
  <si>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</si>
  <si>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</si>
  <si>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</si>
  <si>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</si>
  <si>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</si>
  <si>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</si>
  <si>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</si>
  <si>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</si>
  <si>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</si>
  <si>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</si>
  <si>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</si>
  <si>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</si>
  <si>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</si>
  <si>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</si>
  <si>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</si>
  <si>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</si>
  <si>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</si>
  <si>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</si>
  <si>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</si>
  <si>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</si>
  <si>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</si>
  <si>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</si>
  <si>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</si>
  <si>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</si>
  <si>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</si>
  <si>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</si>
  <si>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</si>
  <si>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</si>
  <si>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</si>
  <si>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</si>
  <si>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</si>
  <si>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</si>
  <si>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</si>
  <si>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</si>
  <si>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</si>
  <si>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</si>
  <si>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</si>
  <si>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</si>
  <si>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</si>
  <si>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</si>
  <si>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</si>
  <si>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</si>
  <si>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</si>
  <si>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</si>
  <si>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</si>
  <si>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</si>
  <si>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</si>
  <si>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</si>
  <si>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</si>
  <si>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</si>
  <si>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</si>
  <si>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</si>
  <si>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</si>
  <si>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</si>
  <si>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</si>
  <si>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</si>
  <si>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</si>
  <si>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</si>
  <si>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</si>
  <si>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</si>
  <si>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</si>
  <si>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</si>
  <si>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</si>
  <si>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</si>
  <si>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</si>
  <si>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</si>
  <si>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</si>
  <si>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</si>
  <si>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</si>
  <si>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</si>
  <si>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</si>
  <si>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</si>
  <si>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</si>
  <si>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</si>
  <si>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</si>
  <si>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</si>
  <si>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</si>
  <si>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</si>
  <si>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</si>
  <si>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</si>
  <si>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</si>
  <si>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</si>
  <si>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</si>
  <si>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</si>
  <si>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</si>
  <si>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</si>
  <si>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</si>
  <si>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</si>
  <si>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</si>
  <si>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</si>
  <si>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</si>
  <si>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</si>
  <si>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</si>
  <si>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</si>
  <si>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</si>
  <si>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</si>
  <si>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</si>
  <si>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</si>
  <si>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</si>
  <si>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</si>
  <si>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</si>
  <si>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</si>
  <si>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</si>
  <si>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</si>
  <si>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</si>
  <si>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</si>
  <si>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</si>
  <si>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</si>
  <si>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</si>
  <si>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</si>
  <si>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</si>
  <si>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</si>
  <si>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</si>
  <si>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</si>
  <si>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</si>
  <si>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</si>
  <si>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</si>
  <si>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</si>
  <si>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</si>
  <si>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</si>
  <si>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</si>
  <si>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</si>
  <si>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</si>
  <si>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</si>
  <si>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</si>
  <si>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</si>
  <si>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</si>
  <si>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</si>
  <si>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</si>
  <si>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</si>
  <si>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</si>
  <si>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</si>
  <si>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</si>
  <si>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</si>
  <si>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</si>
  <si>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</si>
  <si>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</si>
  <si>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</si>
  <si>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</si>
  <si>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</si>
  <si>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</si>
  <si>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</si>
  <si>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</si>
  <si>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</si>
  <si>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</si>
  <si>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</si>
  <si>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</si>
  <si>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</si>
  <si>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</si>
  <si>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</si>
  <si>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</si>
  <si>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</si>
  <si>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</si>
  <si>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</si>
  <si>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</si>
  <si>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</si>
  <si>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</si>
  <si>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</si>
  <si>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</si>
  <si>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</si>
  <si>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</si>
  <si>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</si>
  <si>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</si>
  <si>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</si>
  <si>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</si>
  <si>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</si>
  <si>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</si>
  <si>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</si>
  <si>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</si>
  <si>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</si>
  <si>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</si>
  <si>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</si>
  <si>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</si>
  <si>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</si>
  <si>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</si>
  <si>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</si>
  <si>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</si>
  <si>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</si>
  <si>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</si>
  <si>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</si>
  <si>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</si>
  <si>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</si>
  <si>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</si>
  <si>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</si>
  <si>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</si>
  <si>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</si>
  <si>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</si>
  <si>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</si>
  <si>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</si>
  <si>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</si>
  <si>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</si>
  <si>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</si>
  <si>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</si>
  <si>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</si>
  <si>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</si>
  <si>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</si>
  <si>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</si>
  <si>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</si>
  <si>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</si>
  <si>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</si>
  <si>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</si>
  <si>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</si>
  <si>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</si>
  <si>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</si>
  <si>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</si>
  <si>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</si>
  <si>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</si>
  <si>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</si>
  <si>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</si>
  <si>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</si>
  <si>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</si>
  <si>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</si>
  <si>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</si>
  <si>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Refer Cash Book 31/3/25 - Total collection = "C" &amp; "C-Trsp" &amp; C-CN-RM1,391.00</t>
  </si>
  <si>
    <t>GK SHAANAZ ENTERPRISE Total</t>
  </si>
  <si>
    <t>Protech Master Coach Sdn Bhd Total</t>
  </si>
  <si>
    <t>Month : As of March 2025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</si>
  <si>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</si>
  <si>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</si>
  <si>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</si>
  <si>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</si>
  <si>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</si>
  <si>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</si>
  <si>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</si>
  <si>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</si>
  <si>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</si>
  <si>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</si>
  <si>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</si>
  <si>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</si>
  <si>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</si>
  <si>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</si>
  <si>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</si>
  <si>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</si>
  <si>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</si>
  <si>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</si>
  <si>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</si>
  <si>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</si>
  <si>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</si>
  <si>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</si>
  <si>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</si>
  <si>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</si>
  <si>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</si>
  <si>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</si>
  <si>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</si>
  <si>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</si>
  <si>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</si>
  <si>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</si>
  <si>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</si>
  <si>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</si>
  <si>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</si>
  <si>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</si>
  <si>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</si>
  <si>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</si>
  <si>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</si>
  <si>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</si>
  <si>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</si>
  <si>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</si>
  <si>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</si>
  <si>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</si>
  <si>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</si>
  <si>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</si>
  <si>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</si>
  <si>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</si>
  <si>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</si>
  <si>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</si>
  <si>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</si>
  <si>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</si>
  <si>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</si>
  <si>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</si>
  <si>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</si>
  <si>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</si>
  <si>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</si>
  <si>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</si>
  <si>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</si>
  <si>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</si>
  <si>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</si>
  <si>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</si>
  <si>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</si>
  <si>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</si>
  <si>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23/4/25 RM2,000.00(RM101.70)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</si>
  <si>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</si>
  <si>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</si>
  <si>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</si>
  <si>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</si>
  <si>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</si>
  <si>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</si>
  <si>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</si>
  <si>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</si>
  <si>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</si>
  <si>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</si>
  <si>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</si>
  <si>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</si>
  <si>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</si>
  <si>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</si>
  <si>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</si>
  <si>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</si>
  <si>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</si>
  <si>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</si>
  <si>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AIBB 001014 29/4/25 RM1,000.00(RM1,000.00)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</si>
  <si>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</si>
  <si>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</si>
  <si>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</si>
  <si>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</si>
  <si>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</si>
  <si>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</si>
  <si>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</si>
  <si>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</si>
  <si>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</si>
  <si>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Trsf 18/R/25 RM22,000.00(RM1,177.90)</t>
  </si>
  <si>
    <t>Trsf 18/R/25 RM22,000.00(RM380.00)</t>
  </si>
  <si>
    <t>Trsf 18/R/25 RM22,000.00(RM2,000.00)</t>
  </si>
  <si>
    <t>Trsf 18/R/25 RM22,000.00(RM1,000.00)</t>
  </si>
  <si>
    <t>Trsf 18/R/25 RM22,000.00(RM187.50)</t>
  </si>
  <si>
    <t>Trsf 18/R/25 RM22,000.00(RM9.720.00)</t>
  </si>
  <si>
    <t>Trsf 18/R/25 RM22,000.00(RM2,385.00)</t>
  </si>
  <si>
    <t>Trsf 18/R/25 RM22,000.00(RM312.50)</t>
  </si>
  <si>
    <t>Trsf 18/R/25 RM22,000.00(RM879.60), 22/4/25 RM8,000.00(RM8,000.00)</t>
  </si>
  <si>
    <t>INV00001196</t>
  </si>
  <si>
    <t>INV00001197</t>
  </si>
  <si>
    <t>INV00001198</t>
  </si>
  <si>
    <t>INV00001199</t>
  </si>
  <si>
    <t>INV00001200</t>
  </si>
  <si>
    <t>INV00001201</t>
  </si>
  <si>
    <t>INV00001202</t>
  </si>
  <si>
    <t>INV00001203</t>
  </si>
  <si>
    <t>INV00001204</t>
  </si>
  <si>
    <t>INV00001205</t>
  </si>
  <si>
    <t>INV00001206</t>
  </si>
  <si>
    <t>INV00001207</t>
  </si>
  <si>
    <t>INV00001208</t>
  </si>
  <si>
    <t>INV00001209</t>
  </si>
  <si>
    <t>INV00001210</t>
  </si>
  <si>
    <t>INV00001211</t>
  </si>
  <si>
    <t>INV00001212</t>
  </si>
  <si>
    <t>INV00001213</t>
  </si>
  <si>
    <t>INV00001214</t>
  </si>
  <si>
    <t>INV00001215</t>
  </si>
  <si>
    <t>INV00001216</t>
  </si>
  <si>
    <t>INV00001217</t>
  </si>
  <si>
    <t>INV00001218</t>
  </si>
  <si>
    <t>INV00001219</t>
  </si>
  <si>
    <t>INV00001220</t>
  </si>
  <si>
    <t>INV00001221</t>
  </si>
  <si>
    <t>INV00001222</t>
  </si>
  <si>
    <t>INV00001223</t>
  </si>
  <si>
    <t>INV00001224</t>
  </si>
  <si>
    <t>INV00001225</t>
  </si>
  <si>
    <t>INV00001226</t>
  </si>
  <si>
    <t>INV00001227</t>
  </si>
  <si>
    <t>INV00001228</t>
  </si>
  <si>
    <t>29/05/2025</t>
  </si>
  <si>
    <t>30/05/2025</t>
  </si>
  <si>
    <t>02/05/2025</t>
  </si>
  <si>
    <t>03/05/2025</t>
  </si>
  <si>
    <t>04/05/2025</t>
  </si>
  <si>
    <t>06/05/2025</t>
  </si>
  <si>
    <t>08/05/2025</t>
  </si>
  <si>
    <t>10/05/2025</t>
  </si>
  <si>
    <t>14/05/2025</t>
  </si>
  <si>
    <t>15/05/2025</t>
  </si>
  <si>
    <t>16/05/2025</t>
  </si>
  <si>
    <t>17/05/2025</t>
  </si>
  <si>
    <t>20/05/2025</t>
  </si>
  <si>
    <t>22/05/2025</t>
  </si>
  <si>
    <t>23/05/2025</t>
  </si>
  <si>
    <t>26/05/2025</t>
  </si>
  <si>
    <t>27/05/2025</t>
  </si>
  <si>
    <t>RO Gelcoat (22kg)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</si>
</sst>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0" fillId="0" borderId="0" xfId="0" applyNumberFormat="1"/>
    <xf numFmtId="0" fontId="15" fillId="0" borderId="0" xfId="0" applyNumberFormat="1" applyFont="1" applyFill="1" applyAlignment="1" applyProtection="1">
      <alignment horizontal="center"/>
    </xf>
    <xf numFmtId="0" fontId="15" fillId="0" borderId="0" xfId="0" applyNumberFormat="1" applyFont="1" applyFill="1" applyAlignment="1" applyProtection="1"/>
    <xf numFmtId="14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 applyAlignment="1">
      <alignment horizontal="center"/>
    </xf>
    <xf numFmtId="2" fontId="15" fillId="0" borderId="0" xfId="0" applyNumberFormat="1" applyFont="1" applyFill="1" applyAlignment="1" applyProtection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798.49647233796" createdVersion="8" refreshedVersion="8" minRefreshableVersion="3" recordCount="3908">
  <cacheSource type="worksheet">
    <worksheetSource ref="A1:T3909" sheet="Raw Sales"/>
  </cacheSource>
  <cacheFields count="20">
    <cacheField name="Invoice Date" numFmtId="0">
      <sharedItems containsDate="1" containsMixedTypes="1" minDate="2019-12-23T00:00:00" maxDate="2025-03-30T00:00:00" count="74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97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8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466747.7500000019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798.49647337963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798.496473495368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798.496475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798.496475115739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798.496475347223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101.7"/>
    <n v="158.30000000000001"/>
    <n v="4441826.6500000004"/>
    <s v="Trsf"/>
    <s v="Trsf 23/4/25 RM2,000.00(RM101.7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R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R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R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R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R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R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R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R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R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8879.6"/>
    <n v="840.39999999999964"/>
    <n v="5679366.25"/>
    <s v="Trsf"/>
    <s v="Trsf 18/R/25 RM22,000.00(RM879.60), 22/4/25 RM8,000.00(RM8,000.0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000"/>
    <n v="755"/>
    <n v="6202391.450000002"/>
    <s v="PD Chq"/>
    <s v="AIBB 001014 29/4/25 RM1,000.00(RM1,000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m/>
    <n v="220"/>
    <n v="6202611.450000002"/>
    <s v="PD Chq"/>
    <m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m/>
    <n v="195"/>
    <n v="6202806.450000002"/>
    <s v="PD Chq"/>
    <m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m/>
    <n v="1710"/>
    <n v="6387925.450000002"/>
    <s v="Cash"/>
    <m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m/>
    <n v="555"/>
    <n v="6388480.450000002"/>
    <s v="Cash"/>
    <m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m/>
    <n v="95"/>
    <n v="6388575.450000002"/>
    <s v="Cash"/>
    <m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m/>
    <n v="3285"/>
    <n v="6398961.8500000024"/>
    <s v="Cash"/>
    <m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m/>
    <n v="817.4"/>
    <n v="6399779.2500000028"/>
    <s v="Cash"/>
    <m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m/>
    <n v="115"/>
    <n v="6399894.2500000028"/>
    <s v="Cash"/>
    <m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m/>
    <n v="345"/>
    <n v="6400239.2500000028"/>
    <s v="Cash"/>
    <m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m/>
    <n v="60"/>
    <n v="6400299.2500000028"/>
    <s v="Cash"/>
    <m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m/>
    <n v="230"/>
    <n v="6439980.1500000022"/>
    <s v="Cash"/>
    <m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m/>
    <n v="115"/>
    <n v="6440095.1500000022"/>
    <s v="Cash"/>
    <m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m/>
    <n v="500"/>
    <n v="6466281.7500000019"/>
    <s v="Cash"/>
    <m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m/>
    <n v="216"/>
    <n v="6466497.7500000019"/>
    <s v="Cash"/>
    <m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78" firstHeaderRow="1" firstDataRow="2" firstDataCol="5"/>
  <pivotFields count="20">
    <pivotField axis="axisRow" compact="0" outline="0" showAll="0" defaultSubtotal="0">
      <items count="7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</items>
    </pivotField>
    <pivotField compact="0" outline="0" showAll="0"/>
    <pivotField compact="0" outline="0" showAll="0"/>
    <pivotField axis="axisRow" compact="0" outline="0" showAll="0">
      <items count="1198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73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1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96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11"/>
    </i>
    <i t="default">
      <x v="63"/>
    </i>
    <i>
      <x v="64"/>
      <x v="7"/>
      <x v="2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278"/>
  <sheetViews>
    <sheetView topLeftCell="A58" zoomScaleNormal="100" workbookViewId="0">
      <selection activeCell="H72" sqref="H72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3612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1170</v>
      </c>
      <c r="D10" s="18"/>
      <c r="E10" s="18"/>
      <c r="F10" s="18"/>
      <c r="G10" s="18"/>
      <c r="H10" s="18">
        <v>1170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58092</v>
      </c>
      <c r="F15" s="18"/>
      <c r="G15" s="18"/>
      <c r="H15" s="18">
        <v>58092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90155.900000000009</v>
      </c>
      <c r="C23" s="18"/>
      <c r="D23" s="18"/>
      <c r="E23" s="18"/>
      <c r="F23" s="18"/>
      <c r="G23" s="18"/>
      <c r="H23" s="18">
        <v>90155.900000000009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524621.29999999993</v>
      </c>
      <c r="C49" s="18"/>
      <c r="D49" s="18"/>
      <c r="E49" s="18"/>
      <c r="F49" s="18"/>
      <c r="G49" s="18"/>
      <c r="H49" s="18">
        <v>524621.29999999993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2360</v>
      </c>
      <c r="C55" s="18"/>
      <c r="D55" s="18"/>
      <c r="E55" s="18"/>
      <c r="F55" s="18"/>
      <c r="G55" s="18"/>
      <c r="H55" s="18">
        <v>2360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716.5</v>
      </c>
      <c r="C60" s="18"/>
      <c r="D60" s="18"/>
      <c r="E60" s="18"/>
      <c r="F60" s="18"/>
      <c r="G60" s="18"/>
      <c r="H60" s="18">
        <v>716.5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3532</v>
      </c>
      <c r="B69" s="18">
        <v>4967.3999999999996</v>
      </c>
      <c r="C69" s="18"/>
      <c r="D69" s="18"/>
      <c r="E69" s="18"/>
      <c r="F69" s="18"/>
      <c r="G69" s="18"/>
      <c r="H69" s="18">
        <v>4967.3999999999996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A71" t="s">
        <v>131</v>
      </c>
      <c r="B71" s="18">
        <v>707030.7</v>
      </c>
      <c r="C71" s="18">
        <v>1170</v>
      </c>
      <c r="D71" s="18">
        <v>0</v>
      </c>
      <c r="E71" s="18">
        <v>58092</v>
      </c>
      <c r="F71" s="18">
        <v>0</v>
      </c>
      <c r="G71" s="18">
        <v>18660</v>
      </c>
      <c r="H71" s="18">
        <v>784952.7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1170</v>
      </c>
      <c r="AW117" s="18"/>
      <c r="AX117" s="18"/>
      <c r="AY117" s="18"/>
      <c r="AZ117" s="18"/>
      <c r="BA117" s="18">
        <v>1170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1170</v>
      </c>
      <c r="AW119" s="37"/>
      <c r="AX119" s="37"/>
      <c r="AY119" s="37"/>
      <c r="AZ119" s="37"/>
      <c r="BA119" s="37">
        <v>1170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">
      <c r="Y165">
        <v>5</v>
      </c>
      <c r="Z165" s="57">
        <v>45733</v>
      </c>
      <c r="AA165" t="s">
        <v>3536</v>
      </c>
      <c r="AB165" s="18"/>
      <c r="AC165" s="18">
        <v>1170</v>
      </c>
      <c r="AD165" s="18"/>
      <c r="AE165" s="18"/>
      <c r="AF165" s="18"/>
      <c r="AG165" s="18"/>
      <c r="AH165" s="18">
        <v>1170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W167" s="36" t="s">
        <v>136</v>
      </c>
      <c r="X167" s="36"/>
      <c r="Y167" s="36"/>
      <c r="Z167" s="36"/>
      <c r="AA167" s="36"/>
      <c r="AB167" s="37"/>
      <c r="AC167" s="37">
        <v>1170</v>
      </c>
      <c r="AD167" s="37"/>
      <c r="AE167" s="37"/>
      <c r="AF167" s="37"/>
      <c r="AG167" s="37"/>
      <c r="AH167" s="37">
        <v>1170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4</v>
      </c>
      <c r="AU220" s="18"/>
      <c r="AV220" s="18"/>
      <c r="AW220" s="18"/>
      <c r="AX220" s="18">
        <v>24595.4</v>
      </c>
      <c r="AY220" s="18"/>
      <c r="AZ220" s="18"/>
      <c r="BA220" s="18">
        <v>24595.4</v>
      </c>
    </row>
    <row r="221" spans="23:53" x14ac:dyDescent="0.3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204</v>
      </c>
      <c r="AS221" s="36"/>
      <c r="AT221" s="36"/>
      <c r="AU221" s="37"/>
      <c r="AV221" s="37"/>
      <c r="AW221" s="37"/>
      <c r="AX221" s="37">
        <v>58092</v>
      </c>
      <c r="AY221" s="37"/>
      <c r="AZ221" s="37"/>
      <c r="BA221" s="37">
        <v>58092</v>
      </c>
    </row>
    <row r="222" spans="23:53" x14ac:dyDescent="0.3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t="s">
        <v>173</v>
      </c>
      <c r="AS222">
        <v>2020</v>
      </c>
      <c r="AT222">
        <v>11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s="36" t="s">
        <v>185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t="s">
        <v>223</v>
      </c>
      <c r="AS224" t="s">
        <v>1763</v>
      </c>
      <c r="AT224" t="s">
        <v>1763</v>
      </c>
      <c r="AU224" s="18"/>
      <c r="AV224" s="18"/>
      <c r="AW224" s="18"/>
      <c r="AX224" s="18"/>
      <c r="AY224" s="18">
        <v>0</v>
      </c>
      <c r="AZ224" s="18"/>
      <c r="BA224" s="18">
        <v>0</v>
      </c>
    </row>
    <row r="225" spans="23:53" x14ac:dyDescent="0.3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s="36" t="s">
        <v>224</v>
      </c>
      <c r="AS225" s="36"/>
      <c r="AT225" s="36"/>
      <c r="AU225" s="37"/>
      <c r="AV225" s="37"/>
      <c r="AW225" s="37"/>
      <c r="AX225" s="37"/>
      <c r="AY225" s="37">
        <v>0</v>
      </c>
      <c r="AZ225" s="37"/>
      <c r="BA225" s="37">
        <v>0</v>
      </c>
    </row>
    <row r="226" spans="23:53" x14ac:dyDescent="0.3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t="s">
        <v>228</v>
      </c>
      <c r="AS226" t="s">
        <v>1763</v>
      </c>
      <c r="AT226" t="s">
        <v>1763</v>
      </c>
      <c r="AU226" s="18"/>
      <c r="AV226" s="18"/>
      <c r="AW226" s="18"/>
      <c r="AX226" s="18"/>
      <c r="AY226" s="18">
        <v>0</v>
      </c>
      <c r="AZ226" s="18"/>
      <c r="BA226" s="18">
        <v>0</v>
      </c>
    </row>
    <row r="227" spans="23:53" x14ac:dyDescent="0.3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s="36" t="s">
        <v>255</v>
      </c>
      <c r="AS227" s="36"/>
      <c r="AT227" s="36"/>
      <c r="AU227" s="37"/>
      <c r="AV227" s="37"/>
      <c r="AW227" s="37"/>
      <c r="AX227" s="37"/>
      <c r="AY227" s="37">
        <v>0</v>
      </c>
      <c r="AZ227" s="37"/>
      <c r="BA227" s="37">
        <v>0</v>
      </c>
    </row>
    <row r="228" spans="23:53" x14ac:dyDescent="0.3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t="s">
        <v>262</v>
      </c>
      <c r="AS228">
        <v>2021</v>
      </c>
      <c r="AT228">
        <v>2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10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S231">
        <v>2023</v>
      </c>
      <c r="AT231">
        <v>1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T232">
        <v>3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5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6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7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8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9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10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11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12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4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S242">
        <v>2024</v>
      </c>
      <c r="AT242">
        <v>1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3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5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6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8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4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s="36" t="s">
        <v>263</v>
      </c>
      <c r="AS248" s="36"/>
      <c r="AT248" s="36"/>
      <c r="AU248" s="37">
        <v>0</v>
      </c>
      <c r="AV248" s="37"/>
      <c r="AW248" s="37"/>
      <c r="AX248" s="37"/>
      <c r="AY248" s="37"/>
      <c r="AZ248" s="37"/>
      <c r="BA248" s="37">
        <v>0</v>
      </c>
    </row>
    <row r="249" spans="24:53" x14ac:dyDescent="0.3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280</v>
      </c>
      <c r="AS249">
        <v>2021</v>
      </c>
      <c r="AT249">
        <v>2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4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s="36" t="s">
        <v>281</v>
      </c>
      <c r="AS251" s="36"/>
      <c r="AT251" s="36"/>
      <c r="AU251" s="37">
        <v>0</v>
      </c>
      <c r="AV251" s="37"/>
      <c r="AW251" s="37"/>
      <c r="AX251" s="37"/>
      <c r="AY251" s="37"/>
      <c r="AZ251" s="37"/>
      <c r="BA251" s="37">
        <v>0</v>
      </c>
    </row>
    <row r="252" spans="24:53" x14ac:dyDescent="0.3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t="s">
        <v>289</v>
      </c>
      <c r="AS252">
        <v>2021</v>
      </c>
      <c r="AT252">
        <v>3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291</v>
      </c>
      <c r="AS253" s="36"/>
      <c r="AT253" s="36"/>
      <c r="AU253" s="37">
        <v>0</v>
      </c>
      <c r="AV253" s="37"/>
      <c r="AW253" s="37"/>
      <c r="AX253" s="37"/>
      <c r="AY253" s="37"/>
      <c r="AZ253" s="37"/>
      <c r="BA253" s="37">
        <v>0</v>
      </c>
    </row>
    <row r="254" spans="24:53" x14ac:dyDescent="0.3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375</v>
      </c>
      <c r="AS254">
        <v>2021</v>
      </c>
      <c r="AT254">
        <v>9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s="36" t="s">
        <v>382</v>
      </c>
      <c r="AS255" s="36"/>
      <c r="AT255" s="36"/>
      <c r="AU255" s="37">
        <v>0</v>
      </c>
      <c r="AV255" s="37"/>
      <c r="AW255" s="37"/>
      <c r="AX255" s="37"/>
      <c r="AY255" s="37"/>
      <c r="AZ255" s="37"/>
      <c r="BA255" s="37">
        <v>0</v>
      </c>
    </row>
    <row r="256" spans="24:53" x14ac:dyDescent="0.3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t="s">
        <v>400</v>
      </c>
      <c r="AS256">
        <v>2021</v>
      </c>
      <c r="AT256">
        <v>10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S259">
        <v>2022</v>
      </c>
      <c r="AT259">
        <v>1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2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3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5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6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7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8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9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10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4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S271">
        <v>2023</v>
      </c>
      <c r="AT271">
        <v>1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2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3</v>
      </c>
      <c r="AU273" s="18">
        <v>-1.1368683772161603E-13</v>
      </c>
      <c r="AV273" s="18"/>
      <c r="AW273" s="18"/>
      <c r="AX273" s="18"/>
      <c r="AY273" s="18"/>
      <c r="AZ273" s="18"/>
      <c r="BA273" s="18">
        <v>-1.1368683772161603E-13</v>
      </c>
    </row>
    <row r="274" spans="24:53" x14ac:dyDescent="0.3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5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6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7</v>
      </c>
      <c r="AU276" s="18">
        <v>-1.1368683772161603E-13</v>
      </c>
      <c r="AV276" s="18"/>
      <c r="AW276" s="18"/>
      <c r="AX276" s="18"/>
      <c r="AY276" s="18"/>
      <c r="AZ276" s="18"/>
      <c r="BA276" s="18">
        <v>-1.1368683772161603E-13</v>
      </c>
    </row>
    <row r="277" spans="24:53" x14ac:dyDescent="0.3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8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9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10</v>
      </c>
      <c r="AU279" s="18">
        <v>-5.6843418860808015E-14</v>
      </c>
      <c r="AV279" s="18"/>
      <c r="AW279" s="18"/>
      <c r="AX279" s="18"/>
      <c r="AY279" s="18"/>
      <c r="AZ279" s="18"/>
      <c r="BA279" s="18">
        <v>-5.6843418860808015E-14</v>
      </c>
    </row>
    <row r="280" spans="24:53" x14ac:dyDescent="0.3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4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S283">
        <v>2024</v>
      </c>
      <c r="AT283">
        <v>1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2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3</v>
      </c>
      <c r="AU285" s="18">
        <v>2811.3</v>
      </c>
      <c r="AV285" s="18"/>
      <c r="AW285" s="18"/>
      <c r="AX285" s="18"/>
      <c r="AY285" s="18"/>
      <c r="AZ285" s="18"/>
      <c r="BA285" s="18">
        <v>2811.3</v>
      </c>
    </row>
    <row r="286" spans="24:53" x14ac:dyDescent="0.3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5</v>
      </c>
      <c r="AU286" s="18">
        <v>7963.8</v>
      </c>
      <c r="AV286" s="18"/>
      <c r="AW286" s="18"/>
      <c r="AX286" s="18"/>
      <c r="AY286" s="18"/>
      <c r="AZ286" s="18"/>
      <c r="BA286" s="18">
        <v>7963.8</v>
      </c>
    </row>
    <row r="287" spans="24:53" x14ac:dyDescent="0.3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6</v>
      </c>
      <c r="AU287" s="18">
        <v>4852.5</v>
      </c>
      <c r="AV287" s="18"/>
      <c r="AW287" s="18"/>
      <c r="AX287" s="18"/>
      <c r="AY287" s="18"/>
      <c r="AZ287" s="18"/>
      <c r="BA287" s="18">
        <v>4852.5</v>
      </c>
    </row>
    <row r="288" spans="24:53" x14ac:dyDescent="0.3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7</v>
      </c>
      <c r="AU288" s="18">
        <v>8721.2999999999993</v>
      </c>
      <c r="AV288" s="18"/>
      <c r="AW288" s="18"/>
      <c r="AX288" s="18"/>
      <c r="AY288" s="18"/>
      <c r="AZ288" s="18"/>
      <c r="BA288" s="18">
        <v>8721.2999999999993</v>
      </c>
    </row>
    <row r="289" spans="25:53" x14ac:dyDescent="0.3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8</v>
      </c>
      <c r="AU289" s="18">
        <v>7650</v>
      </c>
      <c r="AV289" s="18"/>
      <c r="AW289" s="18"/>
      <c r="AX289" s="18"/>
      <c r="AY289" s="18"/>
      <c r="AZ289" s="18"/>
      <c r="BA289" s="18">
        <v>7650</v>
      </c>
    </row>
    <row r="290" spans="25:53" x14ac:dyDescent="0.3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9</v>
      </c>
      <c r="AU290" s="18">
        <v>6271.3</v>
      </c>
      <c r="AV290" s="18"/>
      <c r="AW290" s="18"/>
      <c r="AX290" s="18"/>
      <c r="AY290" s="18"/>
      <c r="AZ290" s="18"/>
      <c r="BA290" s="18">
        <v>6271.3</v>
      </c>
    </row>
    <row r="291" spans="25:53" x14ac:dyDescent="0.3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10</v>
      </c>
      <c r="AU291" s="18">
        <v>4973.5</v>
      </c>
      <c r="AV291" s="18"/>
      <c r="AW291" s="18"/>
      <c r="AX291" s="18"/>
      <c r="AY291" s="18"/>
      <c r="AZ291" s="18"/>
      <c r="BA291" s="18">
        <v>4973.5</v>
      </c>
    </row>
    <row r="292" spans="25:53" x14ac:dyDescent="0.3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11</v>
      </c>
      <c r="AU292" s="18">
        <v>8377.2999999999993</v>
      </c>
      <c r="AV292" s="18"/>
      <c r="AW292" s="18"/>
      <c r="AX292" s="18"/>
      <c r="AY292" s="18"/>
      <c r="AZ292" s="18"/>
      <c r="BA292" s="18">
        <v>8377.2999999999993</v>
      </c>
    </row>
    <row r="293" spans="25:53" x14ac:dyDescent="0.3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12</v>
      </c>
      <c r="AU293" s="18">
        <v>5908.8</v>
      </c>
      <c r="AV293" s="18"/>
      <c r="AW293" s="18"/>
      <c r="AX293" s="18"/>
      <c r="AY293" s="18"/>
      <c r="AZ293" s="18"/>
      <c r="BA293" s="18">
        <v>5908.8</v>
      </c>
    </row>
    <row r="294" spans="25:53" x14ac:dyDescent="0.3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4</v>
      </c>
      <c r="AU294" s="18">
        <v>5143.5</v>
      </c>
      <c r="AV294" s="18"/>
      <c r="AW294" s="18"/>
      <c r="AX294" s="18"/>
      <c r="AY294" s="18"/>
      <c r="AZ294" s="18"/>
      <c r="BA294" s="18">
        <v>5143.5</v>
      </c>
    </row>
    <row r="295" spans="25:53" x14ac:dyDescent="0.3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S295">
        <v>2025</v>
      </c>
      <c r="AT295">
        <v>1</v>
      </c>
      <c r="AU295" s="18">
        <v>7905</v>
      </c>
      <c r="AV295" s="18"/>
      <c r="AW295" s="18"/>
      <c r="AX295" s="18"/>
      <c r="AY295" s="18"/>
      <c r="AZ295" s="18"/>
      <c r="BA295" s="18">
        <v>7905</v>
      </c>
    </row>
    <row r="296" spans="25:53" x14ac:dyDescent="0.3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2</v>
      </c>
      <c r="AU296" s="18">
        <v>5541.3</v>
      </c>
      <c r="AV296" s="18"/>
      <c r="AW296" s="18"/>
      <c r="AX296" s="18"/>
      <c r="AY296" s="18"/>
      <c r="AZ296" s="18"/>
      <c r="BA296" s="18">
        <v>5541.3</v>
      </c>
    </row>
    <row r="297" spans="25:53" x14ac:dyDescent="0.3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3</v>
      </c>
      <c r="AU297" s="18">
        <v>8918.7999999999993</v>
      </c>
      <c r="AV297" s="18"/>
      <c r="AW297" s="18"/>
      <c r="AX297" s="18"/>
      <c r="AY297" s="18"/>
      <c r="AZ297" s="18"/>
      <c r="BA297" s="18">
        <v>8918.7999999999993</v>
      </c>
    </row>
    <row r="298" spans="25:53" x14ac:dyDescent="0.3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4</v>
      </c>
      <c r="AU298" s="18">
        <v>5117.5</v>
      </c>
      <c r="AV298" s="18"/>
      <c r="AW298" s="18"/>
      <c r="AX298" s="18"/>
      <c r="AY298" s="18"/>
      <c r="AZ298" s="18"/>
      <c r="BA298" s="18">
        <v>5117.5</v>
      </c>
    </row>
    <row r="299" spans="25:53" x14ac:dyDescent="0.3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R299" s="36" t="s">
        <v>421</v>
      </c>
      <c r="AS299" s="36"/>
      <c r="AT299" s="36"/>
      <c r="AU299" s="37">
        <v>90155.900000000009</v>
      </c>
      <c r="AV299" s="37"/>
      <c r="AW299" s="37"/>
      <c r="AX299" s="37"/>
      <c r="AY299" s="37"/>
      <c r="AZ299" s="37"/>
      <c r="BA299" s="37">
        <v>90155.900000000009</v>
      </c>
    </row>
    <row r="300" spans="25:53" x14ac:dyDescent="0.3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R300" t="s">
        <v>409</v>
      </c>
      <c r="AS300">
        <v>2021</v>
      </c>
      <c r="AT300">
        <v>10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11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12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S303">
        <v>2022</v>
      </c>
      <c r="AT303">
        <v>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3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5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6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7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8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9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10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11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12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8</v>
      </c>
      <c r="Z315" t="s">
        <v>3645</v>
      </c>
      <c r="AA315" t="s">
        <v>3646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S315">
        <v>2023</v>
      </c>
      <c r="AT315">
        <v>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4</v>
      </c>
      <c r="Z316" s="57">
        <v>45633</v>
      </c>
      <c r="AA316" t="s">
        <v>3219</v>
      </c>
      <c r="AB316" s="18"/>
      <c r="AC316" s="18"/>
      <c r="AD316" s="18"/>
      <c r="AE316" s="18">
        <v>21355.4</v>
      </c>
      <c r="AF316" s="18"/>
      <c r="AG316" s="18"/>
      <c r="AH316" s="18">
        <v>21355.4</v>
      </c>
      <c r="AT316">
        <v>2</v>
      </c>
      <c r="AU316" s="18">
        <v>4.5474735088646412E-13</v>
      </c>
      <c r="AV316" s="18"/>
      <c r="AW316" s="18"/>
      <c r="AX316" s="18"/>
      <c r="AY316" s="18"/>
      <c r="AZ316" s="18"/>
      <c r="BA316" s="18">
        <v>4.5474735088646412E-13</v>
      </c>
    </row>
    <row r="317" spans="23:53" x14ac:dyDescent="0.3">
      <c r="Z317" t="s">
        <v>3245</v>
      </c>
      <c r="AA317" t="s">
        <v>3246</v>
      </c>
      <c r="AB317" s="18"/>
      <c r="AC317" s="18"/>
      <c r="AD317" s="18"/>
      <c r="AE317" s="18">
        <v>3240</v>
      </c>
      <c r="AF317" s="18"/>
      <c r="AG317" s="18"/>
      <c r="AH317" s="18">
        <v>3240</v>
      </c>
      <c r="AT317">
        <v>3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s="36" t="s">
        <v>204</v>
      </c>
      <c r="X318" s="36"/>
      <c r="Y318" s="36"/>
      <c r="Z318" s="36"/>
      <c r="AA318" s="36"/>
      <c r="AB318" s="37"/>
      <c r="AC318" s="37"/>
      <c r="AD318" s="37"/>
      <c r="AE318" s="37">
        <v>58092</v>
      </c>
      <c r="AF318" s="37"/>
      <c r="AG318" s="37"/>
      <c r="AH318" s="37">
        <v>58092</v>
      </c>
      <c r="AT318">
        <v>5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W319" t="s">
        <v>173</v>
      </c>
      <c r="X319">
        <v>2020</v>
      </c>
      <c r="Y319">
        <v>11</v>
      </c>
      <c r="Z319" s="57">
        <v>44159</v>
      </c>
      <c r="AA319" t="s">
        <v>175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6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s="36" t="s">
        <v>185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7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t="s">
        <v>223</v>
      </c>
      <c r="X321" t="s">
        <v>1763</v>
      </c>
      <c r="Y321" t="s">
        <v>1763</v>
      </c>
      <c r="Z321" s="57">
        <v>44170</v>
      </c>
      <c r="AA321" t="s">
        <v>209</v>
      </c>
      <c r="AB321" s="18"/>
      <c r="AC321" s="18"/>
      <c r="AD321" s="18"/>
      <c r="AE321" s="18"/>
      <c r="AF321" s="18">
        <v>0</v>
      </c>
      <c r="AG321" s="18"/>
      <c r="AH321" s="18">
        <v>0</v>
      </c>
      <c r="AT321">
        <v>8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s="36" t="s">
        <v>224</v>
      </c>
      <c r="X322" s="36"/>
      <c r="Y322" s="36"/>
      <c r="Z322" s="36"/>
      <c r="AA322" s="36"/>
      <c r="AB322" s="37"/>
      <c r="AC322" s="37"/>
      <c r="AD322" s="37"/>
      <c r="AE322" s="37"/>
      <c r="AF322" s="37">
        <v>0</v>
      </c>
      <c r="AG322" s="37"/>
      <c r="AH322" s="37">
        <v>0</v>
      </c>
      <c r="AT322">
        <v>9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">
      <c r="W323" t="s">
        <v>228</v>
      </c>
      <c r="X323" t="s">
        <v>1763</v>
      </c>
      <c r="Y323" t="s">
        <v>1763</v>
      </c>
      <c r="Z323" s="57">
        <v>44513</v>
      </c>
      <c r="AA323" t="s">
        <v>476</v>
      </c>
      <c r="AB323" s="18"/>
      <c r="AC323" s="18"/>
      <c r="AD323" s="18"/>
      <c r="AE323" s="18"/>
      <c r="AF323" s="18">
        <v>0</v>
      </c>
      <c r="AG323" s="18"/>
      <c r="AH323" s="18">
        <v>0</v>
      </c>
      <c r="AT323">
        <v>10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">
      <c r="W324" s="36" t="s">
        <v>255</v>
      </c>
      <c r="X324" s="36"/>
      <c r="Y324" s="36"/>
      <c r="Z324" s="36"/>
      <c r="AA324" s="36"/>
      <c r="AB324" s="37"/>
      <c r="AC324" s="37"/>
      <c r="AD324" s="37"/>
      <c r="AE324" s="37"/>
      <c r="AF324" s="37">
        <v>0</v>
      </c>
      <c r="AG324" s="37"/>
      <c r="AH324" s="37">
        <v>0</v>
      </c>
      <c r="AT324">
        <v>4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W325" t="s">
        <v>262</v>
      </c>
      <c r="X325">
        <v>2021</v>
      </c>
      <c r="Y325">
        <v>2</v>
      </c>
      <c r="Z325" s="57">
        <v>44230</v>
      </c>
      <c r="AA325" t="s">
        <v>256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422</v>
      </c>
      <c r="AS325" s="36"/>
      <c r="AT325" s="36"/>
      <c r="AU325" s="37">
        <v>4.5474735088646412E-13</v>
      </c>
      <c r="AV325" s="37"/>
      <c r="AW325" s="37"/>
      <c r="AX325" s="37"/>
      <c r="AY325" s="37"/>
      <c r="AZ325" s="37"/>
      <c r="BA325" s="37">
        <v>4.5474735088646412E-13</v>
      </c>
    </row>
    <row r="326" spans="23:53" x14ac:dyDescent="0.3">
      <c r="Z326" s="57">
        <v>44233</v>
      </c>
      <c r="AA326" t="s">
        <v>261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469</v>
      </c>
      <c r="AS326" t="s">
        <v>1763</v>
      </c>
      <c r="AT326" t="s">
        <v>1763</v>
      </c>
      <c r="AU326" s="18"/>
      <c r="AV326" s="18"/>
      <c r="AW326" s="18"/>
      <c r="AX326" s="18"/>
      <c r="AY326" s="18">
        <v>0</v>
      </c>
      <c r="AZ326" s="18"/>
      <c r="BA326" s="18">
        <v>0</v>
      </c>
    </row>
    <row r="327" spans="23:53" x14ac:dyDescent="0.3">
      <c r="Y327">
        <v>3</v>
      </c>
      <c r="Z327" s="57">
        <v>44280</v>
      </c>
      <c r="AA327" t="s">
        <v>321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483</v>
      </c>
      <c r="AS327" s="36"/>
      <c r="AT327" s="36"/>
      <c r="AU327" s="37"/>
      <c r="AV327" s="37"/>
      <c r="AW327" s="37"/>
      <c r="AX327" s="37"/>
      <c r="AY327" s="37">
        <v>0</v>
      </c>
      <c r="AZ327" s="37"/>
      <c r="BA327" s="37">
        <v>0</v>
      </c>
    </row>
    <row r="328" spans="23:53" x14ac:dyDescent="0.3">
      <c r="Y328">
        <v>10</v>
      </c>
      <c r="Z328" s="57">
        <v>44484</v>
      </c>
      <c r="AA328" t="s">
        <v>419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491</v>
      </c>
      <c r="AS328">
        <v>2021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X329">
        <v>2023</v>
      </c>
      <c r="Y329">
        <v>1</v>
      </c>
      <c r="Z329" s="57">
        <v>44937</v>
      </c>
      <c r="AA329" t="s">
        <v>1177</v>
      </c>
      <c r="AB329" s="18">
        <v>0</v>
      </c>
      <c r="AC329" s="18"/>
      <c r="AD329" s="18"/>
      <c r="AE329" s="18"/>
      <c r="AF329" s="18"/>
      <c r="AG329" s="18"/>
      <c r="AH329" s="18">
        <v>0</v>
      </c>
      <c r="AS329">
        <v>2022</v>
      </c>
      <c r="AT329">
        <v>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Y330">
        <v>3</v>
      </c>
      <c r="Z330" t="s">
        <v>1330</v>
      </c>
      <c r="AA330" t="s">
        <v>1329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3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Z331" t="s">
        <v>1340</v>
      </c>
      <c r="AA331" t="s">
        <v>1341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5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Y332">
        <v>5</v>
      </c>
      <c r="Z332" s="57">
        <v>45054</v>
      </c>
      <c r="AA332" t="s">
        <v>1540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Z333" s="57">
        <v>45066</v>
      </c>
      <c r="AA333" t="s">
        <v>1557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7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Z334" s="57">
        <v>45071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8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Z335" s="57">
        <v>45072</v>
      </c>
      <c r="AA335" t="s">
        <v>1561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Z336" s="57">
        <v>45076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Y337">
        <v>6</v>
      </c>
      <c r="Z337" s="57">
        <v>45084</v>
      </c>
      <c r="AA337" t="s">
        <v>1617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11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Z338" s="57">
        <v>45092</v>
      </c>
      <c r="AA338" t="s">
        <v>1628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12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s="57">
        <v>45101</v>
      </c>
      <c r="AA339" t="s">
        <v>1650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4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7</v>
      </c>
      <c r="Z340" s="57">
        <v>45113</v>
      </c>
      <c r="AA340" t="s">
        <v>1714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S340">
        <v>2023</v>
      </c>
      <c r="AT340">
        <v>1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Y341">
        <v>8</v>
      </c>
      <c r="Z341" s="57">
        <v>45139</v>
      </c>
      <c r="AA341" t="s">
        <v>1794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2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45145</v>
      </c>
      <c r="AA342" t="s">
        <v>1804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3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Z343" s="57">
        <v>45155</v>
      </c>
      <c r="AA343" t="s">
        <v>1820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5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9</v>
      </c>
      <c r="Z344" s="57">
        <v>45175</v>
      </c>
      <c r="AA344" t="s">
        <v>1885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6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AA345" t="s">
        <v>1887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7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Z346" s="57">
        <v>45183</v>
      </c>
      <c r="AA346" t="s">
        <v>1899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8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Z347" t="s">
        <v>1915</v>
      </c>
      <c r="AA347" t="s">
        <v>1914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9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Y348">
        <v>10</v>
      </c>
      <c r="Z348" s="57">
        <v>45201</v>
      </c>
      <c r="AA348" t="s">
        <v>1988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10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Z349" t="s">
        <v>2004</v>
      </c>
      <c r="AA349" t="s">
        <v>2005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11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Y350">
        <v>11</v>
      </c>
      <c r="Z350" s="57">
        <v>45239</v>
      </c>
      <c r="AA350" t="s">
        <v>2154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12</v>
      </c>
      <c r="AU350" s="18">
        <v>4568.5</v>
      </c>
      <c r="AV350" s="18"/>
      <c r="AW350" s="18"/>
      <c r="AX350" s="18"/>
      <c r="AY350" s="18"/>
      <c r="AZ350" s="18"/>
      <c r="BA350" s="18">
        <v>4568.5</v>
      </c>
    </row>
    <row r="351" spans="25:53" x14ac:dyDescent="0.3">
      <c r="Z351" s="57">
        <v>45245</v>
      </c>
      <c r="AA351" t="s">
        <v>2158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4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Z352" s="57">
        <v>45251</v>
      </c>
      <c r="AA352" t="s">
        <v>2164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2024</v>
      </c>
      <c r="AT352">
        <v>1</v>
      </c>
      <c r="AU352" s="18">
        <v>5088.5</v>
      </c>
      <c r="AV352" s="18"/>
      <c r="AW352" s="18"/>
      <c r="AX352" s="18"/>
      <c r="AY352" s="18"/>
      <c r="AZ352" s="18"/>
      <c r="BA352" s="18">
        <v>5088.5</v>
      </c>
    </row>
    <row r="353" spans="23:53" x14ac:dyDescent="0.3">
      <c r="Y353">
        <v>12</v>
      </c>
      <c r="Z353" s="57">
        <v>45262</v>
      </c>
      <c r="AA353" t="s">
        <v>2179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2</v>
      </c>
      <c r="AU353" s="18">
        <v>2405.1</v>
      </c>
      <c r="AV353" s="18"/>
      <c r="AW353" s="18"/>
      <c r="AX353" s="18"/>
      <c r="AY353" s="18"/>
      <c r="AZ353" s="18"/>
      <c r="BA353" s="18">
        <v>2405.1</v>
      </c>
    </row>
    <row r="354" spans="23:53" x14ac:dyDescent="0.3">
      <c r="Z354" s="57">
        <v>45276</v>
      </c>
      <c r="AA354" t="s">
        <v>2194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3</v>
      </c>
      <c r="AU354" s="18">
        <v>5278.5</v>
      </c>
      <c r="AV354" s="18"/>
      <c r="AW354" s="18"/>
      <c r="AX354" s="18"/>
      <c r="AY354" s="18"/>
      <c r="AZ354" s="18"/>
      <c r="BA354" s="18">
        <v>5278.5</v>
      </c>
    </row>
    <row r="355" spans="23:53" x14ac:dyDescent="0.3">
      <c r="Y355">
        <v>4</v>
      </c>
      <c r="Z355" t="s">
        <v>1458</v>
      </c>
      <c r="AA355" t="s">
        <v>1456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5132.5</v>
      </c>
      <c r="AV355" s="18"/>
      <c r="AW355" s="18"/>
      <c r="AX355" s="18"/>
      <c r="AY355" s="18"/>
      <c r="AZ355" s="18"/>
      <c r="BA355" s="18">
        <v>5132.5</v>
      </c>
    </row>
    <row r="356" spans="23:53" x14ac:dyDescent="0.3">
      <c r="X356">
        <v>2024</v>
      </c>
      <c r="Y356">
        <v>1</v>
      </c>
      <c r="Z356" s="57">
        <v>45294</v>
      </c>
      <c r="AA356" t="s">
        <v>2268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2410</v>
      </c>
      <c r="AV356" s="18"/>
      <c r="AW356" s="18"/>
      <c r="AX356" s="18"/>
      <c r="AY356" s="18"/>
      <c r="AZ356" s="18"/>
      <c r="BA356" s="18">
        <v>2410</v>
      </c>
    </row>
    <row r="357" spans="23:53" x14ac:dyDescent="0.3">
      <c r="Y357">
        <v>3</v>
      </c>
      <c r="Z357" s="57">
        <v>45367</v>
      </c>
      <c r="AA357" t="s">
        <v>2438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4</v>
      </c>
      <c r="AU357" s="18">
        <v>5846</v>
      </c>
      <c r="AV357" s="18"/>
      <c r="AW357" s="18"/>
      <c r="AX357" s="18"/>
      <c r="AY357" s="18"/>
      <c r="AZ357" s="18"/>
      <c r="BA357" s="18">
        <v>5846</v>
      </c>
    </row>
    <row r="358" spans="23:53" x14ac:dyDescent="0.3">
      <c r="Y358">
        <v>5</v>
      </c>
      <c r="Z358" s="57">
        <v>45415</v>
      </c>
      <c r="AA358" t="s">
        <v>2549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R358" s="36" t="s">
        <v>500</v>
      </c>
      <c r="AS358" s="36"/>
      <c r="AT358" s="36"/>
      <c r="AU358" s="37">
        <v>30729.1</v>
      </c>
      <c r="AV358" s="37"/>
      <c r="AW358" s="37"/>
      <c r="AX358" s="37"/>
      <c r="AY358" s="37"/>
      <c r="AZ358" s="37"/>
      <c r="BA358" s="37">
        <v>30729.1</v>
      </c>
    </row>
    <row r="359" spans="23:53" x14ac:dyDescent="0.3">
      <c r="Z359" s="57">
        <v>45440</v>
      </c>
      <c r="AA359" t="s">
        <v>2569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R359" t="s">
        <v>637</v>
      </c>
      <c r="AS359">
        <v>2022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">
      <c r="Y360">
        <v>6</v>
      </c>
      <c r="Z360" s="57">
        <v>45447</v>
      </c>
      <c r="AA360" t="s">
        <v>2637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">
      <c r="Y361">
        <v>8</v>
      </c>
      <c r="Z361" s="57">
        <v>45526</v>
      </c>
      <c r="AA361" t="s">
        <v>2870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6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Y362">
        <v>4</v>
      </c>
      <c r="Z362" s="57">
        <v>45406</v>
      </c>
      <c r="AA362" t="s">
        <v>2517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9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W363" s="36" t="s">
        <v>263</v>
      </c>
      <c r="X363" s="36"/>
      <c r="Y363" s="36"/>
      <c r="Z363" s="36"/>
      <c r="AA363" s="36"/>
      <c r="AB363" s="37">
        <v>0</v>
      </c>
      <c r="AC363" s="37"/>
      <c r="AD363" s="37"/>
      <c r="AE363" s="37"/>
      <c r="AF363" s="37"/>
      <c r="AG363" s="37"/>
      <c r="AH363" s="37">
        <v>0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W364" t="s">
        <v>280</v>
      </c>
      <c r="X364">
        <v>2021</v>
      </c>
      <c r="Y364">
        <v>2</v>
      </c>
      <c r="Z364" s="57">
        <v>44253</v>
      </c>
      <c r="AA364" t="s">
        <v>278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">
      <c r="Y365">
        <v>4</v>
      </c>
      <c r="Z365" s="57">
        <v>44294</v>
      </c>
      <c r="AA365" t="s">
        <v>325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4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W366" s="36" t="s">
        <v>281</v>
      </c>
      <c r="X366" s="36"/>
      <c r="Y366" s="36"/>
      <c r="Z366" s="36"/>
      <c r="AA366" s="36"/>
      <c r="AB366" s="37">
        <v>0</v>
      </c>
      <c r="AC366" s="37"/>
      <c r="AD366" s="37"/>
      <c r="AE366" s="37"/>
      <c r="AF366" s="37"/>
      <c r="AG366" s="37"/>
      <c r="AH366" s="37">
        <v>0</v>
      </c>
      <c r="AS366">
        <v>2023</v>
      </c>
      <c r="AT366">
        <v>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">
      <c r="W367" t="s">
        <v>289</v>
      </c>
      <c r="X367">
        <v>2021</v>
      </c>
      <c r="Y367">
        <v>3</v>
      </c>
      <c r="Z367" s="57">
        <v>44265</v>
      </c>
      <c r="AA367" t="s">
        <v>315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2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">
      <c r="W368" s="36" t="s">
        <v>291</v>
      </c>
      <c r="X368" s="36"/>
      <c r="Y368" s="36"/>
      <c r="Z368" s="36"/>
      <c r="AA368" s="36"/>
      <c r="AB368" s="37">
        <v>0</v>
      </c>
      <c r="AC368" s="37"/>
      <c r="AD368" s="37"/>
      <c r="AE368" s="37"/>
      <c r="AF368" s="37"/>
      <c r="AG368" s="37"/>
      <c r="AH368" s="37">
        <v>0</v>
      </c>
      <c r="AT368">
        <v>3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">
      <c r="W369" t="s">
        <v>375</v>
      </c>
      <c r="X369">
        <v>2021</v>
      </c>
      <c r="Y369">
        <v>9</v>
      </c>
      <c r="Z369" s="57">
        <v>44460</v>
      </c>
      <c r="AA369" t="s">
        <v>373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7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">
      <c r="W370" s="36" t="s">
        <v>382</v>
      </c>
      <c r="X370" s="36"/>
      <c r="Y370" s="36"/>
      <c r="Z370" s="36"/>
      <c r="AA370" s="36"/>
      <c r="AB370" s="37">
        <v>0</v>
      </c>
      <c r="AC370" s="37"/>
      <c r="AD370" s="37"/>
      <c r="AE370" s="37"/>
      <c r="AF370" s="37"/>
      <c r="AG370" s="37"/>
      <c r="AH370" s="37">
        <v>0</v>
      </c>
      <c r="AT370">
        <v>9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">
      <c r="W371" t="s">
        <v>400</v>
      </c>
      <c r="X371">
        <v>2021</v>
      </c>
      <c r="Y371">
        <v>10</v>
      </c>
      <c r="Z371" s="57">
        <v>44471</v>
      </c>
      <c r="AA371" t="s">
        <v>398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10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">
      <c r="Z372" s="57">
        <v>44474</v>
      </c>
      <c r="AA372" t="s">
        <v>401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12</v>
      </c>
      <c r="AU372" s="18">
        <v>514.19999999999982</v>
      </c>
      <c r="AV372" s="18"/>
      <c r="AW372" s="18"/>
      <c r="AX372" s="18"/>
      <c r="AY372" s="18"/>
      <c r="AZ372" s="18"/>
      <c r="BA372" s="18">
        <v>514.19999999999982</v>
      </c>
    </row>
    <row r="373" spans="23:53" x14ac:dyDescent="0.3">
      <c r="Z373" s="57">
        <v>44482</v>
      </c>
      <c r="AA373" t="s">
        <v>415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4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">
      <c r="Z374" s="57">
        <v>44483</v>
      </c>
      <c r="AA374" t="s">
        <v>416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s="36" t="s">
        <v>641</v>
      </c>
      <c r="AS374" s="36"/>
      <c r="AT374" s="36"/>
      <c r="AU374" s="37">
        <v>514.19999999999982</v>
      </c>
      <c r="AV374" s="37"/>
      <c r="AW374" s="37"/>
      <c r="AX374" s="37"/>
      <c r="AY374" s="37"/>
      <c r="AZ374" s="37"/>
      <c r="BA374" s="37">
        <v>514.19999999999982</v>
      </c>
    </row>
    <row r="375" spans="23:53" x14ac:dyDescent="0.3">
      <c r="Z375" s="57">
        <v>44497</v>
      </c>
      <c r="AA375" t="s">
        <v>447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R375" t="s">
        <v>665</v>
      </c>
      <c r="AS375">
        <v>2022</v>
      </c>
      <c r="AT375">
        <v>3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Y376">
        <v>11</v>
      </c>
      <c r="Z376" s="57">
        <v>44502</v>
      </c>
      <c r="AA376" t="s">
        <v>457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5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Z377" s="57">
        <v>44513</v>
      </c>
      <c r="AA377" t="s">
        <v>477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6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Z378" s="57">
        <v>44526</v>
      </c>
      <c r="AA378" t="s">
        <v>481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4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">
      <c r="AA379" t="s">
        <v>482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S379">
        <v>2023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">
      <c r="Y380">
        <v>12</v>
      </c>
      <c r="Z380" s="57">
        <v>44561</v>
      </c>
      <c r="AA380" t="s">
        <v>536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6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X381">
        <v>2022</v>
      </c>
      <c r="Y381">
        <v>1</v>
      </c>
      <c r="Z381" s="57">
        <v>44567</v>
      </c>
      <c r="AA381" t="s">
        <v>547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679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3:53" x14ac:dyDescent="0.3">
      <c r="Z382" s="57">
        <v>44574</v>
      </c>
      <c r="AA382" t="s">
        <v>557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709</v>
      </c>
      <c r="AS382">
        <v>2022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44583</v>
      </c>
      <c r="AA383" t="s">
        <v>565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754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">
      <c r="Y384">
        <v>2</v>
      </c>
      <c r="Z384" s="57">
        <v>44602</v>
      </c>
      <c r="AA384" t="s">
        <v>601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773</v>
      </c>
      <c r="AS384">
        <v>2022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44614</v>
      </c>
      <c r="AA385" t="s">
        <v>608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Y386">
        <v>3</v>
      </c>
      <c r="Z386" s="57">
        <v>44631</v>
      </c>
      <c r="AA386" t="s">
        <v>643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s="36" t="s">
        <v>798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Z387" s="57">
        <v>44637</v>
      </c>
      <c r="AA387" t="s">
        <v>649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784</v>
      </c>
      <c r="AS387">
        <v>2022</v>
      </c>
      <c r="AT387">
        <v>5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Y388">
        <v>5</v>
      </c>
      <c r="Z388" s="57">
        <v>44704</v>
      </c>
      <c r="AA388" t="s">
        <v>794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8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Y389">
        <v>6</v>
      </c>
      <c r="Z389" s="57">
        <v>44740</v>
      </c>
      <c r="AA389" t="s">
        <v>846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10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Y390">
        <v>7</v>
      </c>
      <c r="Z390" s="57">
        <v>44754</v>
      </c>
      <c r="AA390" t="s">
        <v>857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12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8</v>
      </c>
      <c r="Z391" s="57">
        <v>44798</v>
      </c>
      <c r="AA391" t="s">
        <v>915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S391">
        <v>2023</v>
      </c>
      <c r="AT391">
        <v>3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44799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Y393">
        <v>9</v>
      </c>
      <c r="Z393" s="57">
        <v>44827</v>
      </c>
      <c r="AA393" t="s">
        <v>943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2024</v>
      </c>
      <c r="AT393">
        <v>2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10</v>
      </c>
      <c r="Z394" s="57">
        <v>44845</v>
      </c>
      <c r="AA394" t="s">
        <v>998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3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Y395">
        <v>11</v>
      </c>
      <c r="Z395" s="57">
        <v>44880</v>
      </c>
      <c r="AA395" t="s">
        <v>1066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5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Z396" t="s">
        <v>1069</v>
      </c>
      <c r="AA396" t="s">
        <v>1067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8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">
      <c r="Y397">
        <v>12</v>
      </c>
      <c r="Z397" t="s">
        <v>1134</v>
      </c>
      <c r="AA397" t="s">
        <v>1133</v>
      </c>
      <c r="AB397" s="18">
        <v>0</v>
      </c>
      <c r="AC397" s="18"/>
      <c r="AD397" s="18"/>
      <c r="AE397" s="18"/>
      <c r="AF397" s="18"/>
      <c r="AG397" s="18"/>
      <c r="AH397" s="18">
        <v>0</v>
      </c>
      <c r="AS397">
        <v>2025</v>
      </c>
      <c r="AT397">
        <v>3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Y398">
        <v>4</v>
      </c>
      <c r="Z398" s="57">
        <v>44659</v>
      </c>
      <c r="AA398" t="s">
        <v>686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799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">
      <c r="Z399" s="57">
        <v>44679</v>
      </c>
      <c r="AA399" t="s">
        <v>726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859</v>
      </c>
      <c r="AS399">
        <v>2022</v>
      </c>
      <c r="AT399">
        <v>7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2023</v>
      </c>
      <c r="Y400">
        <v>1</v>
      </c>
      <c r="Z400" s="57">
        <v>44946</v>
      </c>
      <c r="AA400" t="s">
        <v>1194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8</v>
      </c>
      <c r="AU400" s="18">
        <v>0.20000000000004547</v>
      </c>
      <c r="AV400" s="18"/>
      <c r="AW400" s="18"/>
      <c r="AX400" s="18"/>
      <c r="AY400" s="18"/>
      <c r="AZ400" s="18"/>
      <c r="BA400" s="18">
        <v>0.20000000000004547</v>
      </c>
    </row>
    <row r="401" spans="25:53" x14ac:dyDescent="0.3">
      <c r="Y401">
        <v>2</v>
      </c>
      <c r="Z401" s="57">
        <v>44968</v>
      </c>
      <c r="AA401" t="s">
        <v>1256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9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">
      <c r="Z402" t="s">
        <v>1279</v>
      </c>
      <c r="AA402" t="s">
        <v>1280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11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Z403" t="s">
        <v>1283</v>
      </c>
      <c r="AA403" t="s">
        <v>1281</v>
      </c>
      <c r="AB403" s="18">
        <v>0</v>
      </c>
      <c r="AC403" s="18"/>
      <c r="AD403" s="18"/>
      <c r="AE403" s="18"/>
      <c r="AF403" s="18"/>
      <c r="AG403" s="18"/>
      <c r="AH403" s="18">
        <v>0</v>
      </c>
      <c r="AS403">
        <v>2023</v>
      </c>
      <c r="AT403">
        <v>2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">
      <c r="Y404">
        <v>3</v>
      </c>
      <c r="Z404" t="s">
        <v>1321</v>
      </c>
      <c r="AA404" t="s">
        <v>1319</v>
      </c>
      <c r="AB404" s="18">
        <v>-1.1368683772161603E-13</v>
      </c>
      <c r="AC404" s="18"/>
      <c r="AD404" s="18"/>
      <c r="AE404" s="18"/>
      <c r="AF404" s="18"/>
      <c r="AG404" s="18"/>
      <c r="AH404" s="18">
        <v>-1.1368683772161603E-13</v>
      </c>
      <c r="AT404">
        <v>5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">
      <c r="Z405" t="s">
        <v>1324</v>
      </c>
      <c r="AA405" t="s">
        <v>1320</v>
      </c>
      <c r="AB405" s="18">
        <v>0</v>
      </c>
      <c r="AC405" s="18"/>
      <c r="AD405" s="18"/>
      <c r="AE405" s="18"/>
      <c r="AF405" s="18"/>
      <c r="AG405" s="18"/>
      <c r="AH405" s="18">
        <v>0</v>
      </c>
      <c r="AT405">
        <v>7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">
      <c r="Z406" t="s">
        <v>1334</v>
      </c>
      <c r="AA406" t="s">
        <v>1337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11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">
      <c r="Y407">
        <v>5</v>
      </c>
      <c r="Z407" s="57">
        <v>45058</v>
      </c>
      <c r="AA407" t="s">
        <v>1541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4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">
      <c r="Y408">
        <v>6</v>
      </c>
      <c r="Z408" t="s">
        <v>1611</v>
      </c>
      <c r="AA408" t="s">
        <v>1610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S408">
        <v>2024</v>
      </c>
      <c r="AT408">
        <v>6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">
      <c r="Z409" s="57">
        <v>45091</v>
      </c>
      <c r="AA409" t="s">
        <v>1626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7</v>
      </c>
      <c r="AU409" s="18">
        <v>6023.3</v>
      </c>
      <c r="AV409" s="18"/>
      <c r="AW409" s="18"/>
      <c r="AX409" s="18"/>
      <c r="AY409" s="18"/>
      <c r="AZ409" s="18"/>
      <c r="BA409" s="18">
        <v>6023.3</v>
      </c>
    </row>
    <row r="410" spans="25:53" x14ac:dyDescent="0.3">
      <c r="Z410" s="57">
        <v>45101</v>
      </c>
      <c r="AA410" t="s">
        <v>1651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8</v>
      </c>
      <c r="AU410" s="18">
        <v>8026.4</v>
      </c>
      <c r="AV410" s="18"/>
      <c r="AW410" s="18"/>
      <c r="AX410" s="18"/>
      <c r="AY410" s="18"/>
      <c r="AZ410" s="18"/>
      <c r="BA410" s="18">
        <v>8026.4</v>
      </c>
    </row>
    <row r="411" spans="25:53" x14ac:dyDescent="0.3">
      <c r="Y411">
        <v>7</v>
      </c>
      <c r="Z411" t="s">
        <v>1724</v>
      </c>
      <c r="AA411" t="s">
        <v>1723</v>
      </c>
      <c r="AB411" s="18">
        <v>-1.1368683772161603E-13</v>
      </c>
      <c r="AC411" s="18"/>
      <c r="AD411" s="18"/>
      <c r="AE411" s="18"/>
      <c r="AF411" s="18"/>
      <c r="AG411" s="18"/>
      <c r="AH411" s="18">
        <v>-1.1368683772161603E-13</v>
      </c>
      <c r="AS411">
        <v>2025</v>
      </c>
      <c r="AT411">
        <v>1</v>
      </c>
      <c r="AU411" s="18">
        <v>12228.900000000001</v>
      </c>
      <c r="AV411" s="18"/>
      <c r="AW411" s="18"/>
      <c r="AX411" s="18"/>
      <c r="AY411" s="18"/>
      <c r="AZ411" s="18"/>
      <c r="BA411" s="18">
        <v>12228.900000000001</v>
      </c>
    </row>
    <row r="412" spans="25:53" x14ac:dyDescent="0.3">
      <c r="Z412" s="57">
        <v>45127</v>
      </c>
      <c r="AA412" t="s">
        <v>1726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874</v>
      </c>
      <c r="AS412" s="36"/>
      <c r="AT412" s="36"/>
      <c r="AU412" s="37">
        <v>26278.800000000003</v>
      </c>
      <c r="AV412" s="37"/>
      <c r="AW412" s="37"/>
      <c r="AX412" s="37"/>
      <c r="AY412" s="37"/>
      <c r="AZ412" s="37"/>
      <c r="BA412" s="37">
        <v>26278.800000000003</v>
      </c>
    </row>
    <row r="413" spans="25:53" x14ac:dyDescent="0.3">
      <c r="Y413">
        <v>8</v>
      </c>
      <c r="Z413" s="57">
        <v>45142</v>
      </c>
      <c r="AA413" t="s">
        <v>1798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958</v>
      </c>
      <c r="AS413">
        <v>2022</v>
      </c>
      <c r="AT413">
        <v>9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">
      <c r="Z414" s="57">
        <v>45153</v>
      </c>
      <c r="AA414" t="s">
        <v>1812</v>
      </c>
      <c r="AB414" s="18">
        <v>0</v>
      </c>
      <c r="AC414" s="18"/>
      <c r="AD414" s="18"/>
      <c r="AE414" s="18"/>
      <c r="AF414" s="18"/>
      <c r="AG414" s="18"/>
      <c r="AH414" s="18">
        <v>0</v>
      </c>
      <c r="AS414">
        <v>2023</v>
      </c>
      <c r="AT414">
        <v>1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">
      <c r="Z415" s="57">
        <v>45155</v>
      </c>
      <c r="AA415" t="s">
        <v>1821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985</v>
      </c>
      <c r="AS415" s="36"/>
      <c r="AT415" s="36"/>
      <c r="AU415" s="37">
        <v>0</v>
      </c>
      <c r="AV415" s="37"/>
      <c r="AW415" s="37"/>
      <c r="AX415" s="37"/>
      <c r="AY415" s="37"/>
      <c r="AZ415" s="37"/>
      <c r="BA415" s="37">
        <v>0</v>
      </c>
    </row>
    <row r="416" spans="25:53" x14ac:dyDescent="0.3">
      <c r="Z416" s="57">
        <v>45160</v>
      </c>
      <c r="AA416" t="s">
        <v>1826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1044</v>
      </c>
      <c r="AS416" t="s">
        <v>1763</v>
      </c>
      <c r="AT416" t="s">
        <v>1763</v>
      </c>
      <c r="AU416" s="18"/>
      <c r="AV416" s="18"/>
      <c r="AW416" s="18"/>
      <c r="AX416" s="18"/>
      <c r="AY416" s="18">
        <v>0</v>
      </c>
      <c r="AZ416" s="18"/>
      <c r="BA416" s="18">
        <v>0</v>
      </c>
    </row>
    <row r="417" spans="25:53" x14ac:dyDescent="0.3">
      <c r="Z417" s="57">
        <v>45164</v>
      </c>
      <c r="AA417" t="s">
        <v>1830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1045</v>
      </c>
      <c r="AS417" s="36"/>
      <c r="AT417" s="36"/>
      <c r="AU417" s="37"/>
      <c r="AV417" s="37"/>
      <c r="AW417" s="37"/>
      <c r="AX417" s="37"/>
      <c r="AY417" s="37">
        <v>0</v>
      </c>
      <c r="AZ417" s="37"/>
      <c r="BA417" s="37">
        <v>0</v>
      </c>
    </row>
    <row r="418" spans="25:53" x14ac:dyDescent="0.3">
      <c r="Z418" s="57">
        <v>45168</v>
      </c>
      <c r="AA418" t="s">
        <v>1835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1051</v>
      </c>
      <c r="AS418">
        <v>2022</v>
      </c>
      <c r="AT418">
        <v>11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5:53" x14ac:dyDescent="0.3">
      <c r="Y419">
        <v>9</v>
      </c>
      <c r="Z419" s="57">
        <v>45177</v>
      </c>
      <c r="AA419" t="s">
        <v>1889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12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">
      <c r="Z420" s="57">
        <v>45182</v>
      </c>
      <c r="AA420" t="s">
        <v>1902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1088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">
      <c r="Z421" s="57">
        <v>45192</v>
      </c>
      <c r="AA421" t="s">
        <v>1916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1057</v>
      </c>
      <c r="AS421">
        <v>2022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Z422" s="57">
        <v>45195</v>
      </c>
      <c r="AA422" t="s">
        <v>1920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1089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">
      <c r="Y423">
        <v>10</v>
      </c>
      <c r="Z423" s="57">
        <v>45202</v>
      </c>
      <c r="AA423" t="s">
        <v>1991</v>
      </c>
      <c r="AB423" s="18">
        <v>-5.6843418860808015E-14</v>
      </c>
      <c r="AC423" s="18"/>
      <c r="AD423" s="18"/>
      <c r="AE423" s="18"/>
      <c r="AF423" s="18"/>
      <c r="AG423" s="18"/>
      <c r="AH423" s="18">
        <v>-5.6843418860808015E-14</v>
      </c>
      <c r="AR423" t="s">
        <v>1101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">
      <c r="Z424" t="s">
        <v>2009</v>
      </c>
      <c r="AA424" t="s">
        <v>2010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s="36" t="s">
        <v>1104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">
      <c r="Z425" s="57">
        <v>45225</v>
      </c>
      <c r="AA425" t="s">
        <v>2030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1100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">
      <c r="Z426" s="57">
        <v>45226</v>
      </c>
      <c r="AA426" t="s">
        <v>2032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1105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">
      <c r="Y427">
        <v>11</v>
      </c>
      <c r="Z427" s="57">
        <v>45233</v>
      </c>
      <c r="AA427" t="s">
        <v>2149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1196</v>
      </c>
      <c r="AS427">
        <v>2023</v>
      </c>
      <c r="AT427">
        <v>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Z428" s="57">
        <v>45245</v>
      </c>
      <c r="AA428" t="s">
        <v>2161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2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">
      <c r="Z429" s="57">
        <v>45259</v>
      </c>
      <c r="AA429" t="s">
        <v>2174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3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Y430">
        <v>12</v>
      </c>
      <c r="Z430" s="57">
        <v>45268</v>
      </c>
      <c r="AA430" t="s">
        <v>2186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5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">
      <c r="Z431" s="57">
        <v>45279</v>
      </c>
      <c r="AA431" t="s">
        <v>2200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6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Z432" s="57">
        <v>45290</v>
      </c>
      <c r="AA432" t="s">
        <v>2214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7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Y433">
        <v>4</v>
      </c>
      <c r="Z433" t="s">
        <v>1462</v>
      </c>
      <c r="AA433" t="s">
        <v>1461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8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AA434" t="s">
        <v>1467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9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45023</v>
      </c>
      <c r="AA435" t="s">
        <v>1412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10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">
      <c r="X436">
        <v>2024</v>
      </c>
      <c r="Y436">
        <v>1</v>
      </c>
      <c r="Z436" s="57">
        <v>45301</v>
      </c>
      <c r="AA436" t="s">
        <v>2276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11</v>
      </c>
      <c r="AU436" s="18">
        <v>2576.3000000000002</v>
      </c>
      <c r="AV436" s="18"/>
      <c r="AW436" s="18"/>
      <c r="AX436" s="18"/>
      <c r="AY436" s="18"/>
      <c r="AZ436" s="18"/>
      <c r="BA436" s="18">
        <v>2576.3000000000002</v>
      </c>
    </row>
    <row r="437" spans="24:53" x14ac:dyDescent="0.3">
      <c r="Z437" s="57">
        <v>45308</v>
      </c>
      <c r="AA437" t="s">
        <v>2282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4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">
      <c r="Z438" s="57">
        <v>45310</v>
      </c>
      <c r="AA438" t="s">
        <v>2286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s="36" t="s">
        <v>1232</v>
      </c>
      <c r="AS438" s="36"/>
      <c r="AT438" s="36"/>
      <c r="AU438" s="37">
        <v>2576.3000000000002</v>
      </c>
      <c r="AV438" s="37"/>
      <c r="AW438" s="37"/>
      <c r="AX438" s="37"/>
      <c r="AY438" s="37"/>
      <c r="AZ438" s="37"/>
      <c r="BA438" s="37">
        <v>2576.3000000000002</v>
      </c>
    </row>
    <row r="439" spans="24:53" x14ac:dyDescent="0.3">
      <c r="Y439">
        <v>2</v>
      </c>
      <c r="Z439" s="57">
        <v>45323</v>
      </c>
      <c r="AA439" t="s">
        <v>2342</v>
      </c>
      <c r="AB439" s="18">
        <v>0</v>
      </c>
      <c r="AC439" s="18"/>
      <c r="AD439" s="18"/>
      <c r="AE439" s="18"/>
      <c r="AF439" s="18"/>
      <c r="AG439" s="18"/>
      <c r="AH439" s="18">
        <v>0</v>
      </c>
      <c r="AR439" t="s">
        <v>1257</v>
      </c>
      <c r="AS439">
        <v>2023</v>
      </c>
      <c r="AT439">
        <v>2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45337</v>
      </c>
      <c r="AA440" t="s">
        <v>2354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4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">
      <c r="Z441" s="57">
        <v>45345</v>
      </c>
      <c r="AA441" t="s">
        <v>2366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s="36" t="s">
        <v>1387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">
      <c r="Y442">
        <v>3</v>
      </c>
      <c r="Z442" s="57">
        <v>45356</v>
      </c>
      <c r="AA442" t="s">
        <v>2430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t="s">
        <v>1304</v>
      </c>
      <c r="AS442">
        <v>2023</v>
      </c>
      <c r="AT442">
        <v>3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">
      <c r="Z443" s="57">
        <v>45367</v>
      </c>
      <c r="AA443" t="s">
        <v>2441</v>
      </c>
      <c r="AB443" s="18">
        <v>278.3</v>
      </c>
      <c r="AC443" s="18"/>
      <c r="AD443" s="18"/>
      <c r="AE443" s="18"/>
      <c r="AF443" s="18"/>
      <c r="AG443" s="18"/>
      <c r="AH443" s="18">
        <v>278.3</v>
      </c>
      <c r="AR443" s="36" t="s">
        <v>1388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">
      <c r="Z444" s="57">
        <v>45379</v>
      </c>
      <c r="AA444" t="s">
        <v>2452</v>
      </c>
      <c r="AB444" s="18">
        <v>2533</v>
      </c>
      <c r="AC444" s="18"/>
      <c r="AD444" s="18"/>
      <c r="AE444" s="18"/>
      <c r="AF444" s="18"/>
      <c r="AG444" s="18"/>
      <c r="AH444" s="18">
        <v>2533</v>
      </c>
      <c r="AR444" t="s">
        <v>1309</v>
      </c>
      <c r="AS444">
        <v>2023</v>
      </c>
      <c r="AT444">
        <v>5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">
      <c r="Y445">
        <v>5</v>
      </c>
      <c r="Z445" s="57">
        <v>45413</v>
      </c>
      <c r="AA445" t="s">
        <v>2548</v>
      </c>
      <c r="AB445" s="18">
        <v>2742.5</v>
      </c>
      <c r="AC445" s="18"/>
      <c r="AD445" s="18"/>
      <c r="AE445" s="18"/>
      <c r="AF445" s="18"/>
      <c r="AG445" s="18"/>
      <c r="AH445" s="18">
        <v>2742.5</v>
      </c>
      <c r="AT445">
        <v>6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">
      <c r="Z446" s="57">
        <v>45422</v>
      </c>
      <c r="AA446" t="s">
        <v>2561</v>
      </c>
      <c r="AB446" s="18">
        <v>2512.5</v>
      </c>
      <c r="AC446" s="18"/>
      <c r="AD446" s="18"/>
      <c r="AE446" s="18"/>
      <c r="AF446" s="18"/>
      <c r="AG446" s="18"/>
      <c r="AH446" s="18">
        <v>2512.5</v>
      </c>
      <c r="AT446">
        <v>7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">
      <c r="Z447" s="57">
        <v>45440</v>
      </c>
      <c r="AA447" t="s">
        <v>2568</v>
      </c>
      <c r="AB447" s="18">
        <v>2708.8</v>
      </c>
      <c r="AC447" s="18"/>
      <c r="AD447" s="18"/>
      <c r="AE447" s="18"/>
      <c r="AF447" s="18"/>
      <c r="AG447" s="18"/>
      <c r="AH447" s="18">
        <v>2708.8</v>
      </c>
      <c r="AT447">
        <v>8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">
      <c r="Y448">
        <v>6</v>
      </c>
      <c r="Z448" s="57">
        <v>45450</v>
      </c>
      <c r="AA448" t="s">
        <v>2642</v>
      </c>
      <c r="AB448" s="18">
        <v>2390</v>
      </c>
      <c r="AC448" s="18"/>
      <c r="AD448" s="18"/>
      <c r="AE448" s="18"/>
      <c r="AF448" s="18"/>
      <c r="AG448" s="18"/>
      <c r="AH448" s="18">
        <v>2390</v>
      </c>
      <c r="AT448">
        <v>9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">
      <c r="Z449" s="57">
        <v>45465</v>
      </c>
      <c r="AA449" t="s">
        <v>2657</v>
      </c>
      <c r="AB449" s="18">
        <v>2462.5</v>
      </c>
      <c r="AC449" s="18"/>
      <c r="AD449" s="18"/>
      <c r="AE449" s="18"/>
      <c r="AF449" s="18"/>
      <c r="AG449" s="18"/>
      <c r="AH449" s="18">
        <v>2462.5</v>
      </c>
      <c r="AT449">
        <v>10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">
      <c r="Y450">
        <v>7</v>
      </c>
      <c r="Z450" s="57">
        <v>45477</v>
      </c>
      <c r="AA450" t="s">
        <v>2754</v>
      </c>
      <c r="AB450" s="18">
        <v>3105</v>
      </c>
      <c r="AC450" s="18"/>
      <c r="AD450" s="18"/>
      <c r="AE450" s="18"/>
      <c r="AF450" s="18"/>
      <c r="AG450" s="18"/>
      <c r="AH450" s="18">
        <v>3105</v>
      </c>
      <c r="AT450">
        <v>11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">
      <c r="Z451" s="57">
        <v>45490</v>
      </c>
      <c r="AA451" t="s">
        <v>2762</v>
      </c>
      <c r="AB451" s="18">
        <v>2165</v>
      </c>
      <c r="AC451" s="18"/>
      <c r="AD451" s="18"/>
      <c r="AE451" s="18"/>
      <c r="AF451" s="18"/>
      <c r="AG451" s="18"/>
      <c r="AH451" s="18">
        <v>2165</v>
      </c>
      <c r="AT451">
        <v>4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">
      <c r="Z452" s="57">
        <v>45497</v>
      </c>
      <c r="AA452" t="s">
        <v>2767</v>
      </c>
      <c r="AB452" s="18">
        <v>3451.3</v>
      </c>
      <c r="AC452" s="18"/>
      <c r="AD452" s="18"/>
      <c r="AE452" s="18"/>
      <c r="AF452" s="18"/>
      <c r="AG452" s="18"/>
      <c r="AH452" s="18">
        <v>3451.3</v>
      </c>
      <c r="AS452">
        <v>2024</v>
      </c>
      <c r="AT452">
        <v>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Y453">
        <v>8</v>
      </c>
      <c r="Z453" s="57">
        <v>45510</v>
      </c>
      <c r="AA453" t="s">
        <v>2847</v>
      </c>
      <c r="AB453" s="18">
        <v>2997.5</v>
      </c>
      <c r="AC453" s="18"/>
      <c r="AD453" s="18"/>
      <c r="AE453" s="18"/>
      <c r="AF453" s="18"/>
      <c r="AG453" s="18"/>
      <c r="AH453" s="18">
        <v>2997.5</v>
      </c>
      <c r="AT453">
        <v>3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">
      <c r="Z454" s="57">
        <v>45520</v>
      </c>
      <c r="AA454" t="s">
        <v>2860</v>
      </c>
      <c r="AB454" s="18">
        <v>1880</v>
      </c>
      <c r="AC454" s="18"/>
      <c r="AD454" s="18"/>
      <c r="AE454" s="18"/>
      <c r="AF454" s="18"/>
      <c r="AG454" s="18"/>
      <c r="AH454" s="18">
        <v>1880</v>
      </c>
      <c r="AT454">
        <v>6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">
      <c r="Z455" s="57">
        <v>45531</v>
      </c>
      <c r="AA455" t="s">
        <v>2872</v>
      </c>
      <c r="AB455" s="18">
        <v>2772.5</v>
      </c>
      <c r="AC455" s="18"/>
      <c r="AD455" s="18"/>
      <c r="AE455" s="18"/>
      <c r="AF455" s="18"/>
      <c r="AG455" s="18"/>
      <c r="AH455" s="18">
        <v>2772.5</v>
      </c>
      <c r="AT455">
        <v>7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">
      <c r="Y456">
        <v>9</v>
      </c>
      <c r="Z456" s="57">
        <v>45543</v>
      </c>
      <c r="AA456" t="s">
        <v>2944</v>
      </c>
      <c r="AB456" s="18">
        <v>515</v>
      </c>
      <c r="AC456" s="18"/>
      <c r="AD456" s="18"/>
      <c r="AE456" s="18"/>
      <c r="AF456" s="18"/>
      <c r="AG456" s="18"/>
      <c r="AH456" s="18">
        <v>515</v>
      </c>
      <c r="AT456">
        <v>9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">
      <c r="Z457" s="57">
        <v>45546</v>
      </c>
      <c r="AA457" t="s">
        <v>2946</v>
      </c>
      <c r="AB457" s="18">
        <v>2397.5</v>
      </c>
      <c r="AC457" s="18"/>
      <c r="AD457" s="18"/>
      <c r="AE457" s="18"/>
      <c r="AF457" s="18"/>
      <c r="AG457" s="18"/>
      <c r="AH457" s="18">
        <v>2397.5</v>
      </c>
      <c r="AT457">
        <v>11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">
      <c r="Z458" s="57">
        <v>45561</v>
      </c>
      <c r="AA458" t="s">
        <v>2955</v>
      </c>
      <c r="AB458" s="18">
        <v>3358.8</v>
      </c>
      <c r="AC458" s="18"/>
      <c r="AD458" s="18"/>
      <c r="AE458" s="18"/>
      <c r="AF458" s="18"/>
      <c r="AG458" s="18"/>
      <c r="AH458" s="18">
        <v>3358.8</v>
      </c>
      <c r="AT458">
        <v>4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">
      <c r="Y459">
        <v>10</v>
      </c>
      <c r="Z459" s="57">
        <v>45574</v>
      </c>
      <c r="AA459" t="s">
        <v>3011</v>
      </c>
      <c r="AB459" s="18">
        <v>2330.5</v>
      </c>
      <c r="AC459" s="18"/>
      <c r="AD459" s="18"/>
      <c r="AE459" s="18"/>
      <c r="AF459" s="18"/>
      <c r="AG459" s="18"/>
      <c r="AH459" s="18">
        <v>2330.5</v>
      </c>
      <c r="AS459">
        <v>2025</v>
      </c>
      <c r="AT459">
        <v>1</v>
      </c>
      <c r="AU459" s="18"/>
      <c r="AV459" s="18"/>
      <c r="AW459" s="18"/>
      <c r="AX459" s="18"/>
      <c r="AY459" s="18"/>
      <c r="AZ459" s="18">
        <v>9395.5</v>
      </c>
      <c r="BA459" s="18">
        <v>9395.5</v>
      </c>
    </row>
    <row r="460" spans="25:53" x14ac:dyDescent="0.3">
      <c r="Z460" s="57">
        <v>45583</v>
      </c>
      <c r="AA460" t="s">
        <v>3022</v>
      </c>
      <c r="AB460" s="18">
        <v>500</v>
      </c>
      <c r="AC460" s="18"/>
      <c r="AD460" s="18"/>
      <c r="AE460" s="18"/>
      <c r="AF460" s="18"/>
      <c r="AG460" s="18"/>
      <c r="AH460" s="18">
        <v>500</v>
      </c>
      <c r="AT460">
        <v>3</v>
      </c>
      <c r="AU460" s="18"/>
      <c r="AV460" s="18"/>
      <c r="AW460" s="18"/>
      <c r="AX460" s="18"/>
      <c r="AY460" s="18"/>
      <c r="AZ460" s="18">
        <v>9168.5</v>
      </c>
      <c r="BA460" s="18">
        <v>9168.5</v>
      </c>
    </row>
    <row r="461" spans="25:53" x14ac:dyDescent="0.3">
      <c r="Z461" s="57">
        <v>45587</v>
      </c>
      <c r="AA461" t="s">
        <v>3027</v>
      </c>
      <c r="AB461" s="18">
        <v>1738</v>
      </c>
      <c r="AC461" s="18"/>
      <c r="AD461" s="18"/>
      <c r="AE461" s="18"/>
      <c r="AF461" s="18"/>
      <c r="AG461" s="18"/>
      <c r="AH461" s="18">
        <v>1738</v>
      </c>
      <c r="AT461">
        <v>5</v>
      </c>
      <c r="AU461" s="18"/>
      <c r="AV461" s="18"/>
      <c r="AW461" s="18"/>
      <c r="AX461" s="18"/>
      <c r="AY461" s="18"/>
      <c r="AZ461" s="18">
        <v>96</v>
      </c>
      <c r="BA461" s="18">
        <v>96</v>
      </c>
    </row>
    <row r="462" spans="25:53" x14ac:dyDescent="0.3">
      <c r="Z462" s="57">
        <v>45594</v>
      </c>
      <c r="AA462" t="s">
        <v>3032</v>
      </c>
      <c r="AB462" s="18">
        <v>405</v>
      </c>
      <c r="AC462" s="18"/>
      <c r="AD462" s="18"/>
      <c r="AE462" s="18"/>
      <c r="AF462" s="18"/>
      <c r="AG462" s="18"/>
      <c r="AH462" s="18">
        <v>405</v>
      </c>
      <c r="AT462">
        <v>4</v>
      </c>
      <c r="AU462" s="18"/>
      <c r="AV462" s="18"/>
      <c r="AW462" s="18"/>
      <c r="AX462" s="18"/>
      <c r="AY462" s="18"/>
      <c r="AZ462" s="18">
        <v>0</v>
      </c>
      <c r="BA462" s="18">
        <v>0</v>
      </c>
    </row>
    <row r="463" spans="25:53" x14ac:dyDescent="0.3">
      <c r="Y463">
        <v>11</v>
      </c>
      <c r="Z463" s="57">
        <v>45597</v>
      </c>
      <c r="AA463" t="s">
        <v>3101</v>
      </c>
      <c r="AB463" s="18">
        <v>2158</v>
      </c>
      <c r="AC463" s="18"/>
      <c r="AD463" s="18"/>
      <c r="AE463" s="18"/>
      <c r="AF463" s="18"/>
      <c r="AG463" s="18"/>
      <c r="AH463" s="18">
        <v>2158</v>
      </c>
      <c r="AR463" s="36" t="s">
        <v>1389</v>
      </c>
      <c r="AS463" s="36"/>
      <c r="AT463" s="36"/>
      <c r="AU463" s="37"/>
      <c r="AV463" s="37"/>
      <c r="AW463" s="37"/>
      <c r="AX463" s="37"/>
      <c r="AY463" s="37"/>
      <c r="AZ463" s="37">
        <v>18660</v>
      </c>
      <c r="BA463" s="37">
        <v>18660</v>
      </c>
    </row>
    <row r="464" spans="25:53" x14ac:dyDescent="0.3">
      <c r="Z464" s="57">
        <v>45605</v>
      </c>
      <c r="AA464" t="s">
        <v>3117</v>
      </c>
      <c r="AB464" s="18">
        <v>1406.3</v>
      </c>
      <c r="AC464" s="18"/>
      <c r="AD464" s="18"/>
      <c r="AE464" s="18"/>
      <c r="AF464" s="18"/>
      <c r="AG464" s="18"/>
      <c r="AH464" s="18">
        <v>1406.3</v>
      </c>
      <c r="AR464" t="s">
        <v>1420</v>
      </c>
      <c r="AS464">
        <v>2023</v>
      </c>
      <c r="AT464">
        <v>5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">
      <c r="Z465" s="57">
        <v>45608</v>
      </c>
      <c r="AA465" t="s">
        <v>3120</v>
      </c>
      <c r="AB465" s="18">
        <v>2143</v>
      </c>
      <c r="AC465" s="18"/>
      <c r="AD465" s="18"/>
      <c r="AE465" s="18"/>
      <c r="AF465" s="18"/>
      <c r="AG465" s="18"/>
      <c r="AH465" s="18">
        <v>2143</v>
      </c>
      <c r="AT465">
        <v>6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4:53" x14ac:dyDescent="0.3">
      <c r="Z466" s="57">
        <v>45622</v>
      </c>
      <c r="AA466" t="s">
        <v>3138</v>
      </c>
      <c r="AB466" s="18">
        <v>2670</v>
      </c>
      <c r="AC466" s="18"/>
      <c r="AD466" s="18"/>
      <c r="AE466" s="18"/>
      <c r="AF466" s="18"/>
      <c r="AG466" s="18"/>
      <c r="AH466" s="18">
        <v>2670</v>
      </c>
      <c r="AT466">
        <v>7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">
      <c r="Y467">
        <v>12</v>
      </c>
      <c r="Z467" s="57">
        <v>45633</v>
      </c>
      <c r="AA467" t="s">
        <v>3218</v>
      </c>
      <c r="AB467" s="18">
        <v>2847.5</v>
      </c>
      <c r="AC467" s="18"/>
      <c r="AD467" s="18"/>
      <c r="AE467" s="18"/>
      <c r="AF467" s="18"/>
      <c r="AG467" s="18"/>
      <c r="AH467" s="18">
        <v>2847.5</v>
      </c>
      <c r="AT467">
        <v>4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">
      <c r="Z468" t="s">
        <v>3235</v>
      </c>
      <c r="AA468" t="s">
        <v>3239</v>
      </c>
      <c r="AB468" s="18">
        <v>453.8</v>
      </c>
      <c r="AC468" s="18"/>
      <c r="AD468" s="18"/>
      <c r="AE468" s="18"/>
      <c r="AF468" s="18"/>
      <c r="AG468" s="18"/>
      <c r="AH468" s="18">
        <v>453.8</v>
      </c>
      <c r="AR468" s="36" t="s">
        <v>1436</v>
      </c>
      <c r="AS468" s="36"/>
      <c r="AT468" s="36"/>
      <c r="AU468" s="37">
        <v>0</v>
      </c>
      <c r="AV468" s="37"/>
      <c r="AW468" s="37"/>
      <c r="AX468" s="37"/>
      <c r="AY468" s="37"/>
      <c r="AZ468" s="37"/>
      <c r="BA468" s="37">
        <v>0</v>
      </c>
    </row>
    <row r="469" spans="24:53" x14ac:dyDescent="0.3">
      <c r="Z469" t="s">
        <v>3251</v>
      </c>
      <c r="AA469" t="s">
        <v>3252</v>
      </c>
      <c r="AB469" s="18">
        <v>2202.5</v>
      </c>
      <c r="AC469" s="18"/>
      <c r="AD469" s="18"/>
      <c r="AE469" s="18"/>
      <c r="AF469" s="18"/>
      <c r="AG469" s="18"/>
      <c r="AH469" s="18">
        <v>2202.5</v>
      </c>
      <c r="AR469" t="s">
        <v>1453</v>
      </c>
      <c r="AS469">
        <v>2021</v>
      </c>
      <c r="AT469">
        <v>1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">
      <c r="Z470" t="s">
        <v>3278</v>
      </c>
      <c r="AA470" t="s">
        <v>3280</v>
      </c>
      <c r="AB470" s="18">
        <v>405</v>
      </c>
      <c r="AC470" s="18"/>
      <c r="AD470" s="18"/>
      <c r="AE470" s="18"/>
      <c r="AF470" s="18"/>
      <c r="AG470" s="18"/>
      <c r="AH470" s="18">
        <v>405</v>
      </c>
      <c r="AT470">
        <v>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">
      <c r="Y471">
        <v>4</v>
      </c>
      <c r="Z471" s="57">
        <v>45390</v>
      </c>
      <c r="AA471" t="s">
        <v>2509</v>
      </c>
      <c r="AB471" s="18">
        <v>2688</v>
      </c>
      <c r="AC471" s="18"/>
      <c r="AD471" s="18"/>
      <c r="AE471" s="18"/>
      <c r="AF471" s="18"/>
      <c r="AG471" s="18"/>
      <c r="AH471" s="18">
        <v>2688</v>
      </c>
      <c r="AT471">
        <v>5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">
      <c r="Z472" s="57">
        <v>45402</v>
      </c>
      <c r="AA472" t="s">
        <v>2515</v>
      </c>
      <c r="AB472" s="18">
        <v>1925.5</v>
      </c>
      <c r="AC472" s="18"/>
      <c r="AD472" s="18"/>
      <c r="AE472" s="18"/>
      <c r="AF472" s="18"/>
      <c r="AG472" s="18"/>
      <c r="AH472" s="18">
        <v>1925.5</v>
      </c>
      <c r="AT472">
        <v>10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">
      <c r="Z473" s="57">
        <v>45411</v>
      </c>
      <c r="AA473" t="s">
        <v>2521</v>
      </c>
      <c r="AB473" s="18">
        <v>530</v>
      </c>
      <c r="AC473" s="18"/>
      <c r="AD473" s="18"/>
      <c r="AE473" s="18"/>
      <c r="AF473" s="18"/>
      <c r="AG473" s="18"/>
      <c r="AH473" s="18">
        <v>530</v>
      </c>
      <c r="AT473">
        <v>12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">
      <c r="X474">
        <v>2025</v>
      </c>
      <c r="Y474">
        <v>1</v>
      </c>
      <c r="Z474" s="57">
        <v>45660</v>
      </c>
      <c r="AA474" t="s">
        <v>3335</v>
      </c>
      <c r="AB474" s="18">
        <v>2285</v>
      </c>
      <c r="AC474" s="18"/>
      <c r="AD474" s="18"/>
      <c r="AE474" s="18"/>
      <c r="AF474" s="18"/>
      <c r="AG474" s="18"/>
      <c r="AH474" s="18">
        <v>2285</v>
      </c>
      <c r="AS474">
        <v>2023</v>
      </c>
      <c r="AT474">
        <v>5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">
      <c r="Z475" s="57">
        <v>45672</v>
      </c>
      <c r="AA475" t="s">
        <v>3348</v>
      </c>
      <c r="AB475" s="18">
        <v>2675</v>
      </c>
      <c r="AC475" s="18"/>
      <c r="AD475" s="18"/>
      <c r="AE475" s="18"/>
      <c r="AF475" s="18"/>
      <c r="AG475" s="18"/>
      <c r="AH475" s="18">
        <v>2675</v>
      </c>
      <c r="AT475">
        <v>6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">
      <c r="Z476" s="57">
        <v>45681</v>
      </c>
      <c r="AA476" t="s">
        <v>3358</v>
      </c>
      <c r="AB476" s="18">
        <v>2945</v>
      </c>
      <c r="AC476" s="18"/>
      <c r="AD476" s="18"/>
      <c r="AE476" s="18"/>
      <c r="AF476" s="18"/>
      <c r="AG476" s="18"/>
      <c r="AH476" s="18">
        <v>2945</v>
      </c>
      <c r="AT476">
        <v>7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">
      <c r="Y477">
        <v>2</v>
      </c>
      <c r="Z477" s="57">
        <v>45695</v>
      </c>
      <c r="AA477" t="s">
        <v>3448</v>
      </c>
      <c r="AB477" s="18">
        <v>2457.5</v>
      </c>
      <c r="AC477" s="18"/>
      <c r="AD477" s="18"/>
      <c r="AE477" s="18"/>
      <c r="AF477" s="18"/>
      <c r="AG477" s="18"/>
      <c r="AH477" s="18">
        <v>2457.5</v>
      </c>
      <c r="AT477">
        <v>9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">
      <c r="Z478" s="57">
        <v>45702</v>
      </c>
      <c r="AA478" t="s">
        <v>3453</v>
      </c>
      <c r="AB478" s="18">
        <v>673.8</v>
      </c>
      <c r="AC478" s="18"/>
      <c r="AD478" s="18"/>
      <c r="AE478" s="18"/>
      <c r="AF478" s="18"/>
      <c r="AG478" s="18"/>
      <c r="AH478" s="18">
        <v>673.8</v>
      </c>
      <c r="AT478">
        <v>10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">
      <c r="Z479" s="57">
        <v>45712</v>
      </c>
      <c r="AA479" t="s">
        <v>3468</v>
      </c>
      <c r="AB479" s="18">
        <v>2410</v>
      </c>
      <c r="AC479" s="18"/>
      <c r="AD479" s="18"/>
      <c r="AE479" s="18"/>
      <c r="AF479" s="18"/>
      <c r="AG479" s="18"/>
      <c r="AH479" s="18">
        <v>2410</v>
      </c>
      <c r="AT479">
        <v>11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">
      <c r="Y480">
        <v>3</v>
      </c>
      <c r="Z480" s="57">
        <v>45722</v>
      </c>
      <c r="AA480" t="s">
        <v>3518</v>
      </c>
      <c r="AB480" s="18">
        <v>3257.5</v>
      </c>
      <c r="AC480" s="18"/>
      <c r="AD480" s="18"/>
      <c r="AE480" s="18"/>
      <c r="AF480" s="18"/>
      <c r="AG480" s="18"/>
      <c r="AH480" s="18">
        <v>3257.5</v>
      </c>
      <c r="AT480">
        <v>4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">
      <c r="Z481" s="57">
        <v>45735</v>
      </c>
      <c r="AA481" t="s">
        <v>3537</v>
      </c>
      <c r="AB481" s="18">
        <v>3205</v>
      </c>
      <c r="AC481" s="18"/>
      <c r="AD481" s="18"/>
      <c r="AE481" s="18"/>
      <c r="AF481" s="18"/>
      <c r="AG481" s="18"/>
      <c r="AH481" s="18">
        <v>3205</v>
      </c>
      <c r="AS481">
        <v>2025</v>
      </c>
      <c r="AT481">
        <v>3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">
      <c r="Z482" s="57">
        <v>45745</v>
      </c>
      <c r="AA482" t="s">
        <v>3552</v>
      </c>
      <c r="AB482" s="18">
        <v>2456.3000000000002</v>
      </c>
      <c r="AC482" s="18"/>
      <c r="AD482" s="18"/>
      <c r="AE482" s="18"/>
      <c r="AF482" s="18"/>
      <c r="AG482" s="18"/>
      <c r="AH482" s="18">
        <v>2456.3000000000002</v>
      </c>
      <c r="AR482" s="36" t="s">
        <v>1528</v>
      </c>
      <c r="AS482" s="36"/>
      <c r="AT482" s="36"/>
      <c r="AU482" s="37">
        <v>0</v>
      </c>
      <c r="AV482" s="37"/>
      <c r="AW482" s="37"/>
      <c r="AX482" s="37"/>
      <c r="AY482" s="37"/>
      <c r="AZ482" s="37"/>
      <c r="BA482" s="37">
        <v>0</v>
      </c>
    </row>
    <row r="483" spans="23:53" x14ac:dyDescent="0.3">
      <c r="Y483">
        <v>4</v>
      </c>
      <c r="Z483" t="s">
        <v>3632</v>
      </c>
      <c r="AA483" t="s">
        <v>3634</v>
      </c>
      <c r="AB483" s="18">
        <v>2270</v>
      </c>
      <c r="AC483" s="18"/>
      <c r="AD483" s="18"/>
      <c r="AE483" s="18"/>
      <c r="AF483" s="18"/>
      <c r="AG483" s="18"/>
      <c r="AH483" s="18">
        <v>2270</v>
      </c>
      <c r="AR483" t="s">
        <v>1697</v>
      </c>
      <c r="AS483">
        <v>2021</v>
      </c>
      <c r="AT483">
        <v>9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">
      <c r="Z484" t="s">
        <v>3651</v>
      </c>
      <c r="AA484" t="s">
        <v>3653</v>
      </c>
      <c r="AB484" s="18">
        <v>2847.5</v>
      </c>
      <c r="AC484" s="18"/>
      <c r="AD484" s="18"/>
      <c r="AE484" s="18"/>
      <c r="AF484" s="18"/>
      <c r="AG484" s="18"/>
      <c r="AH484" s="18">
        <v>2847.5</v>
      </c>
      <c r="AR484" s="36" t="s">
        <v>1789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">
      <c r="W485" s="36" t="s">
        <v>421</v>
      </c>
      <c r="X485" s="36"/>
      <c r="Y485" s="36"/>
      <c r="Z485" s="36"/>
      <c r="AA485" s="36"/>
      <c r="AB485" s="37">
        <v>90155.900000000009</v>
      </c>
      <c r="AC485" s="37"/>
      <c r="AD485" s="37"/>
      <c r="AE485" s="37"/>
      <c r="AF485" s="37"/>
      <c r="AG485" s="37"/>
      <c r="AH485" s="37">
        <v>90155.900000000009</v>
      </c>
      <c r="AR485" t="s">
        <v>1620</v>
      </c>
      <c r="AS485">
        <v>2023</v>
      </c>
      <c r="AT485">
        <v>6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">
      <c r="W486" t="s">
        <v>409</v>
      </c>
      <c r="X486">
        <v>2021</v>
      </c>
      <c r="Y486">
        <v>10</v>
      </c>
      <c r="Z486" s="57">
        <v>44478</v>
      </c>
      <c r="AA486" t="s">
        <v>407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8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3:53" x14ac:dyDescent="0.3">
      <c r="Z487" s="57">
        <v>44481</v>
      </c>
      <c r="AA487" t="s">
        <v>411</v>
      </c>
      <c r="AB487" s="18">
        <v>0</v>
      </c>
      <c r="AC487" s="18"/>
      <c r="AD487" s="18"/>
      <c r="AE487" s="18"/>
      <c r="AF487" s="18"/>
      <c r="AG487" s="18"/>
      <c r="AH487" s="18">
        <v>0</v>
      </c>
      <c r="AS487">
        <v>2025</v>
      </c>
      <c r="AT487">
        <v>4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">
      <c r="Z488" s="57">
        <v>44484</v>
      </c>
      <c r="AA488" t="s">
        <v>424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s="36" t="s">
        <v>1790</v>
      </c>
      <c r="AS488" s="36"/>
      <c r="AT488" s="36"/>
      <c r="AU488" s="37">
        <v>0</v>
      </c>
      <c r="AV488" s="37"/>
      <c r="AW488" s="37"/>
      <c r="AX488" s="37"/>
      <c r="AY488" s="37"/>
      <c r="AZ488" s="37"/>
      <c r="BA488" s="37">
        <v>0</v>
      </c>
    </row>
    <row r="489" spans="23:53" x14ac:dyDescent="0.3">
      <c r="Z489" s="57">
        <v>44487</v>
      </c>
      <c r="AA489" t="s">
        <v>425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t="s">
        <v>1702</v>
      </c>
      <c r="AS489">
        <v>2023</v>
      </c>
      <c r="AT489">
        <v>9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">
      <c r="Z490" s="57">
        <v>44488</v>
      </c>
      <c r="AA490" t="s">
        <v>426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1986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">
      <c r="Z491" s="57">
        <v>44489</v>
      </c>
      <c r="AA491" t="s">
        <v>427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1704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">
      <c r="Z492" s="57">
        <v>44495</v>
      </c>
      <c r="AA492" t="s">
        <v>443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12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3:53" x14ac:dyDescent="0.3">
      <c r="Z493" s="57">
        <v>44496</v>
      </c>
      <c r="AA493" t="s">
        <v>445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S493">
        <v>2024</v>
      </c>
      <c r="AT493">
        <v>10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">
      <c r="Y494">
        <v>11</v>
      </c>
      <c r="Z494" s="57">
        <v>44503</v>
      </c>
      <c r="AA494" t="s">
        <v>459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11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">
      <c r="Z495" s="57">
        <v>44506</v>
      </c>
      <c r="AA495" t="s">
        <v>464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4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">
      <c r="Z496" s="57">
        <v>44511</v>
      </c>
      <c r="AA496" t="s">
        <v>473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S496">
        <v>2025</v>
      </c>
      <c r="AT496">
        <v>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">
      <c r="AA497" t="s">
        <v>475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s="36" t="s">
        <v>1987</v>
      </c>
      <c r="AS497" s="36"/>
      <c r="AT497" s="36"/>
      <c r="AU497" s="37">
        <v>0</v>
      </c>
      <c r="AV497" s="37"/>
      <c r="AW497" s="37"/>
      <c r="AX497" s="37"/>
      <c r="AY497" s="37"/>
      <c r="AZ497" s="37"/>
      <c r="BA497" s="37">
        <v>0</v>
      </c>
    </row>
    <row r="498" spans="24:53" x14ac:dyDescent="0.3">
      <c r="Y498">
        <v>12</v>
      </c>
      <c r="Z498" s="57">
        <v>44537</v>
      </c>
      <c r="AA498" t="s">
        <v>501</v>
      </c>
      <c r="AB498" s="18">
        <v>0</v>
      </c>
      <c r="AC498" s="18"/>
      <c r="AD498" s="18"/>
      <c r="AE498" s="18"/>
      <c r="AF498" s="18"/>
      <c r="AG498" s="18"/>
      <c r="AH498" s="18">
        <v>0</v>
      </c>
      <c r="AR498" t="s">
        <v>2012</v>
      </c>
      <c r="AS498">
        <v>2023</v>
      </c>
      <c r="AT498">
        <v>10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">
      <c r="Z499" s="57">
        <v>44540</v>
      </c>
      <c r="AA499" t="s">
        <v>504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11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4:53" x14ac:dyDescent="0.3">
      <c r="Z500" s="57">
        <v>44550</v>
      </c>
      <c r="AA500" t="s">
        <v>511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12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">
      <c r="Z501" s="57">
        <v>44552</v>
      </c>
      <c r="AA501" t="s">
        <v>522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S501">
        <v>2024</v>
      </c>
      <c r="AT501">
        <v>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">
      <c r="Z502" s="57">
        <v>44554</v>
      </c>
      <c r="AA502" t="s">
        <v>529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">
      <c r="Z503" s="57">
        <v>44557</v>
      </c>
      <c r="AA503" t="s">
        <v>530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3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">
      <c r="Z504" s="57">
        <v>44560</v>
      </c>
      <c r="AA504" t="s">
        <v>532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5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">
      <c r="X505">
        <v>2022</v>
      </c>
      <c r="Y505">
        <v>1</v>
      </c>
      <c r="Z505" s="57">
        <v>44564</v>
      </c>
      <c r="AA505" t="s">
        <v>546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">
      <c r="Z506" s="57">
        <v>44568</v>
      </c>
      <c r="AA506" t="s">
        <v>548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7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">
      <c r="Z507" s="57">
        <v>44569</v>
      </c>
      <c r="AA507" t="s">
        <v>549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8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">
      <c r="Z508" s="57">
        <v>44574</v>
      </c>
      <c r="AA508" t="s">
        <v>558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9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">
      <c r="Z509" s="57">
        <v>44579</v>
      </c>
      <c r="AA509" t="s">
        <v>564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10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">
      <c r="Y510">
        <v>2</v>
      </c>
      <c r="Z510" s="57">
        <v>44616</v>
      </c>
      <c r="AA510" t="s">
        <v>609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11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">
      <c r="Z511" s="57">
        <v>44618</v>
      </c>
      <c r="AA511" t="s">
        <v>610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12</v>
      </c>
      <c r="AU511" s="18">
        <v>79748.899999999994</v>
      </c>
      <c r="AV511" s="18"/>
      <c r="AW511" s="18"/>
      <c r="AX511" s="18"/>
      <c r="AY511" s="18"/>
      <c r="AZ511" s="18"/>
      <c r="BA511" s="18">
        <v>79748.899999999994</v>
      </c>
    </row>
    <row r="512" spans="24:53" x14ac:dyDescent="0.3">
      <c r="Y512">
        <v>3</v>
      </c>
      <c r="Z512" s="57">
        <v>44634</v>
      </c>
      <c r="AA512" t="s">
        <v>646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4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">
      <c r="Z513" s="57">
        <v>44635</v>
      </c>
      <c r="AA513" t="s">
        <v>648</v>
      </c>
      <c r="AB513" s="18">
        <v>0</v>
      </c>
      <c r="AC513" s="18"/>
      <c r="AD513" s="18"/>
      <c r="AE513" s="18"/>
      <c r="AF513" s="18"/>
      <c r="AG513" s="18"/>
      <c r="AH513" s="18">
        <v>0</v>
      </c>
      <c r="AS513">
        <v>2025</v>
      </c>
      <c r="AT513">
        <v>1</v>
      </c>
      <c r="AU513" s="18">
        <v>96313.5</v>
      </c>
      <c r="AV513" s="18"/>
      <c r="AW513" s="18"/>
      <c r="AX513" s="18"/>
      <c r="AY513" s="18"/>
      <c r="AZ513" s="18"/>
      <c r="BA513" s="18">
        <v>96313.5</v>
      </c>
    </row>
    <row r="514" spans="25:53" x14ac:dyDescent="0.3">
      <c r="Z514" s="57">
        <v>44638</v>
      </c>
      <c r="AA514" t="s">
        <v>650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2</v>
      </c>
      <c r="AU514" s="18">
        <v>100253.5</v>
      </c>
      <c r="AV514" s="18"/>
      <c r="AW514" s="18"/>
      <c r="AX514" s="18"/>
      <c r="AY514" s="18"/>
      <c r="AZ514" s="18"/>
      <c r="BA514" s="18">
        <v>100253.5</v>
      </c>
    </row>
    <row r="515" spans="25:53" x14ac:dyDescent="0.3">
      <c r="Z515" s="57">
        <v>44643</v>
      </c>
      <c r="AA515" t="s">
        <v>653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144151.9</v>
      </c>
      <c r="AV515" s="18"/>
      <c r="AW515" s="18"/>
      <c r="AX515" s="18"/>
      <c r="AY515" s="18"/>
      <c r="AZ515" s="18"/>
      <c r="BA515" s="18">
        <v>144151.9</v>
      </c>
    </row>
    <row r="516" spans="25:53" x14ac:dyDescent="0.3">
      <c r="Z516" s="57">
        <v>44645</v>
      </c>
      <c r="AA516" t="s">
        <v>660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4</v>
      </c>
      <c r="AU516" s="18">
        <v>104153.50000000001</v>
      </c>
      <c r="AV516" s="18"/>
      <c r="AW516" s="18"/>
      <c r="AX516" s="18"/>
      <c r="AY516" s="18"/>
      <c r="AZ516" s="18"/>
      <c r="BA516" s="18">
        <v>104153.50000000001</v>
      </c>
    </row>
    <row r="517" spans="25:53" x14ac:dyDescent="0.3">
      <c r="Z517" s="57">
        <v>44649</v>
      </c>
      <c r="AA517" t="s">
        <v>662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s="36" t="s">
        <v>2037</v>
      </c>
      <c r="AS517" s="36"/>
      <c r="AT517" s="36"/>
      <c r="AU517" s="37">
        <v>524621.30000000005</v>
      </c>
      <c r="AV517" s="37"/>
      <c r="AW517" s="37"/>
      <c r="AX517" s="37"/>
      <c r="AY517" s="37"/>
      <c r="AZ517" s="37"/>
      <c r="BA517" s="37">
        <v>524621.30000000005</v>
      </c>
    </row>
    <row r="518" spans="25:53" x14ac:dyDescent="0.3">
      <c r="Y518">
        <v>5</v>
      </c>
      <c r="Z518" s="57">
        <v>44687</v>
      </c>
      <c r="AA518" t="s">
        <v>762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R518" t="s">
        <v>2134</v>
      </c>
      <c r="AS518">
        <v>2023</v>
      </c>
      <c r="AT518">
        <v>12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">
      <c r="Z519" s="57">
        <v>44688</v>
      </c>
      <c r="AA519" t="s">
        <v>764</v>
      </c>
      <c r="AB519" s="18">
        <v>0</v>
      </c>
      <c r="AC519" s="18"/>
      <c r="AD519" s="18"/>
      <c r="AE519" s="18"/>
      <c r="AF519" s="18"/>
      <c r="AG519" s="18"/>
      <c r="AH519" s="18">
        <v>0</v>
      </c>
      <c r="AS519">
        <v>2024</v>
      </c>
      <c r="AT519">
        <v>1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">
      <c r="Z520" s="57">
        <v>44695</v>
      </c>
      <c r="AA520" t="s">
        <v>777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3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">
      <c r="Z521" s="57">
        <v>44699</v>
      </c>
      <c r="AA521" t="s">
        <v>780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s="36" t="s">
        <v>2148</v>
      </c>
      <c r="AS521" s="36"/>
      <c r="AT521" s="36"/>
      <c r="AU521" s="37">
        <v>0</v>
      </c>
      <c r="AV521" s="37"/>
      <c r="AW521" s="37"/>
      <c r="AX521" s="37"/>
      <c r="AY521" s="37"/>
      <c r="AZ521" s="37"/>
      <c r="BA521" s="37">
        <v>0</v>
      </c>
    </row>
    <row r="522" spans="25:53" x14ac:dyDescent="0.3">
      <c r="Z522" s="57">
        <v>44701</v>
      </c>
      <c r="AA522" t="s">
        <v>783</v>
      </c>
      <c r="AB522" s="18">
        <v>0</v>
      </c>
      <c r="AC522" s="18"/>
      <c r="AD522" s="18"/>
      <c r="AE522" s="18"/>
      <c r="AF522" s="18"/>
      <c r="AG522" s="18"/>
      <c r="AH522" s="18">
        <v>0</v>
      </c>
      <c r="AR522" t="s">
        <v>2271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">
      <c r="Z523" s="57">
        <v>44702</v>
      </c>
      <c r="AA523" t="s">
        <v>789</v>
      </c>
      <c r="AB523" s="18">
        <v>0</v>
      </c>
      <c r="AC523" s="18"/>
      <c r="AD523" s="18"/>
      <c r="AE523" s="18"/>
      <c r="AF523" s="18"/>
      <c r="AG523" s="18"/>
      <c r="AH523" s="18">
        <v>0</v>
      </c>
      <c r="AS523">
        <v>2025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">
      <c r="Z524" s="57">
        <v>44704</v>
      </c>
      <c r="AA524" t="s">
        <v>793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2340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">
      <c r="Z525" s="57">
        <v>44706</v>
      </c>
      <c r="AA525" t="s">
        <v>796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2284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">
      <c r="Y526">
        <v>6</v>
      </c>
      <c r="Z526" s="57">
        <v>44714</v>
      </c>
      <c r="AA526" t="s">
        <v>826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2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">
      <c r="Z527" s="57">
        <v>44716</v>
      </c>
      <c r="AA527" t="s">
        <v>828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5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">
      <c r="Z528" s="57">
        <v>44723</v>
      </c>
      <c r="AA528" t="s">
        <v>834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6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">
      <c r="Z529" s="57">
        <v>44730</v>
      </c>
      <c r="AA529" t="s">
        <v>842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2341</v>
      </c>
      <c r="AS529" s="36"/>
      <c r="AT529" s="36"/>
      <c r="AU529" s="37">
        <v>0</v>
      </c>
      <c r="AV529" s="37"/>
      <c r="AW529" s="37"/>
      <c r="AX529" s="37"/>
      <c r="AY529" s="37"/>
      <c r="AZ529" s="37"/>
      <c r="BA529" s="37">
        <v>0</v>
      </c>
    </row>
    <row r="530" spans="25:53" x14ac:dyDescent="0.3">
      <c r="Z530" s="57">
        <v>44736</v>
      </c>
      <c r="AA530" t="s">
        <v>845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2362</v>
      </c>
      <c r="AS530">
        <v>2024</v>
      </c>
      <c r="AT530">
        <v>2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">
      <c r="Y531">
        <v>7</v>
      </c>
      <c r="Z531" s="57">
        <v>44756</v>
      </c>
      <c r="AA531" t="s">
        <v>858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R531" s="36" t="s">
        <v>2504</v>
      </c>
      <c r="AS531" s="36"/>
      <c r="AT531" s="36"/>
      <c r="AU531" s="37">
        <v>0</v>
      </c>
      <c r="AV531" s="37"/>
      <c r="AW531" s="37"/>
      <c r="AX531" s="37"/>
      <c r="AY531" s="37"/>
      <c r="AZ531" s="37"/>
      <c r="BA531" s="37">
        <v>0</v>
      </c>
    </row>
    <row r="532" spans="25:53" x14ac:dyDescent="0.3">
      <c r="Z532" s="57">
        <v>44760</v>
      </c>
      <c r="AA532" t="s">
        <v>866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t="s">
        <v>2440</v>
      </c>
      <c r="AS532">
        <v>2024</v>
      </c>
      <c r="AT532">
        <v>3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">
      <c r="Z533" s="57">
        <v>44762</v>
      </c>
      <c r="AA533" t="s">
        <v>867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2505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">
      <c r="Z534" s="57">
        <v>44765</v>
      </c>
      <c r="AA534" t="s">
        <v>868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2728</v>
      </c>
      <c r="AS534">
        <v>2024</v>
      </c>
      <c r="AT534">
        <v>6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">
      <c r="Y535">
        <v>8</v>
      </c>
      <c r="Z535" s="57">
        <v>44779</v>
      </c>
      <c r="AA535" t="s">
        <v>895</v>
      </c>
      <c r="AB535" s="18">
        <v>0</v>
      </c>
      <c r="AC535" s="18"/>
      <c r="AD535" s="18"/>
      <c r="AE535" s="18"/>
      <c r="AF535" s="18"/>
      <c r="AG535" s="18"/>
      <c r="AH535" s="18">
        <v>0</v>
      </c>
      <c r="AT535">
        <v>7</v>
      </c>
      <c r="AU535" s="18">
        <v>2770</v>
      </c>
      <c r="AV535" s="18"/>
      <c r="AW535" s="18"/>
      <c r="AX535" s="18"/>
      <c r="AY535" s="18"/>
      <c r="AZ535" s="18"/>
      <c r="BA535" s="18">
        <v>2770</v>
      </c>
    </row>
    <row r="536" spans="25:53" x14ac:dyDescent="0.3">
      <c r="Z536" s="57">
        <v>44785</v>
      </c>
      <c r="AA536" t="s">
        <v>899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8</v>
      </c>
      <c r="AU536" s="18">
        <v>11120</v>
      </c>
      <c r="AV536" s="18"/>
      <c r="AW536" s="18"/>
      <c r="AX536" s="18"/>
      <c r="AY536" s="18"/>
      <c r="AZ536" s="18"/>
      <c r="BA536" s="18">
        <v>11120</v>
      </c>
    </row>
    <row r="537" spans="25:53" x14ac:dyDescent="0.3">
      <c r="Z537" s="57">
        <v>44796</v>
      </c>
      <c r="AA537" t="s">
        <v>910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11</v>
      </c>
      <c r="AU537" s="18">
        <v>2947.5</v>
      </c>
      <c r="AV537" s="18"/>
      <c r="AW537" s="18"/>
      <c r="AX537" s="18"/>
      <c r="AY537" s="18"/>
      <c r="AZ537" s="18"/>
      <c r="BA537" s="18">
        <v>2947.5</v>
      </c>
    </row>
    <row r="538" spans="25:53" x14ac:dyDescent="0.3">
      <c r="Y538">
        <v>9</v>
      </c>
      <c r="Z538" s="57">
        <v>44806</v>
      </c>
      <c r="AA538" t="s">
        <v>924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12</v>
      </c>
      <c r="AU538" s="18">
        <v>2135</v>
      </c>
      <c r="AV538" s="18"/>
      <c r="AW538" s="18"/>
      <c r="AX538" s="18"/>
      <c r="AY538" s="18"/>
      <c r="AZ538" s="18"/>
      <c r="BA538" s="18">
        <v>2135</v>
      </c>
    </row>
    <row r="539" spans="25:53" x14ac:dyDescent="0.3">
      <c r="Z539" s="57">
        <v>44810</v>
      </c>
      <c r="AA539" t="s">
        <v>927</v>
      </c>
      <c r="AB539" s="18">
        <v>0</v>
      </c>
      <c r="AC539" s="18"/>
      <c r="AD539" s="18"/>
      <c r="AE539" s="18"/>
      <c r="AF539" s="18"/>
      <c r="AG539" s="18"/>
      <c r="AH539" s="18">
        <v>0</v>
      </c>
      <c r="AR539" s="36" t="s">
        <v>2733</v>
      </c>
      <c r="AS539" s="36"/>
      <c r="AT539" s="36"/>
      <c r="AU539" s="37">
        <v>18972.5</v>
      </c>
      <c r="AV539" s="37"/>
      <c r="AW539" s="37"/>
      <c r="AX539" s="37"/>
      <c r="AY539" s="37"/>
      <c r="AZ539" s="37"/>
      <c r="BA539" s="37">
        <v>18972.5</v>
      </c>
    </row>
    <row r="540" spans="25:53" x14ac:dyDescent="0.3">
      <c r="Z540" s="57">
        <v>44813</v>
      </c>
      <c r="AA540" t="s">
        <v>931</v>
      </c>
      <c r="AB540" s="18">
        <v>0</v>
      </c>
      <c r="AC540" s="18"/>
      <c r="AD540" s="18"/>
      <c r="AE540" s="18"/>
      <c r="AF540" s="18"/>
      <c r="AG540" s="18"/>
      <c r="AH540" s="18">
        <v>0</v>
      </c>
      <c r="AR540" t="s">
        <v>2656</v>
      </c>
      <c r="AS540">
        <v>2024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">
      <c r="Z541" s="57">
        <v>44817</v>
      </c>
      <c r="AA541" t="s">
        <v>933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7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">
      <c r="AA542" t="s">
        <v>934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T542">
        <v>8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">
      <c r="Y543">
        <v>10</v>
      </c>
      <c r="Z543" t="s">
        <v>992</v>
      </c>
      <c r="AA543" t="s">
        <v>987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9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">
      <c r="Z544" s="57">
        <v>44847</v>
      </c>
      <c r="AA544" t="s">
        <v>999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10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">
      <c r="Z545" s="57">
        <v>44856</v>
      </c>
      <c r="AA545" t="s">
        <v>1010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11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">
      <c r="Z546" s="57">
        <v>44861</v>
      </c>
      <c r="AA546" t="s">
        <v>1012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12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">
      <c r="Z547" s="57">
        <v>44865</v>
      </c>
      <c r="AA547" t="s">
        <v>1014</v>
      </c>
      <c r="AB547" s="18">
        <v>0</v>
      </c>
      <c r="AC547" s="18"/>
      <c r="AD547" s="18"/>
      <c r="AE547" s="18"/>
      <c r="AF547" s="18"/>
      <c r="AG547" s="18"/>
      <c r="AH547" s="18">
        <v>0</v>
      </c>
      <c r="AS547">
        <v>2025</v>
      </c>
      <c r="AT547">
        <v>2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">
      <c r="Y548">
        <v>11</v>
      </c>
      <c r="Z548" s="57">
        <v>44869</v>
      </c>
      <c r="AA548" t="s">
        <v>1050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3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">
      <c r="Z549" s="57">
        <v>44876</v>
      </c>
      <c r="AA549" t="s">
        <v>1064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4</v>
      </c>
      <c r="AU549" s="18">
        <v>2360</v>
      </c>
      <c r="AV549" s="18"/>
      <c r="AW549" s="18"/>
      <c r="AX549" s="18"/>
      <c r="AY549" s="18"/>
      <c r="AZ549" s="18"/>
      <c r="BA549" s="18">
        <v>2360</v>
      </c>
    </row>
    <row r="550" spans="25:53" x14ac:dyDescent="0.3">
      <c r="Z550" t="s">
        <v>1070</v>
      </c>
      <c r="AA550" t="s">
        <v>1075</v>
      </c>
      <c r="AB550" s="18">
        <v>0</v>
      </c>
      <c r="AC550" s="18"/>
      <c r="AD550" s="18"/>
      <c r="AE550" s="18"/>
      <c r="AF550" s="18"/>
      <c r="AG550" s="18"/>
      <c r="AH550" s="18">
        <v>0</v>
      </c>
      <c r="AR550" s="36" t="s">
        <v>2667</v>
      </c>
      <c r="AS550" s="36"/>
      <c r="AT550" s="36"/>
      <c r="AU550" s="37">
        <v>2360</v>
      </c>
      <c r="AV550" s="37"/>
      <c r="AW550" s="37"/>
      <c r="AX550" s="37"/>
      <c r="AY550" s="37"/>
      <c r="AZ550" s="37"/>
      <c r="BA550" s="37">
        <v>2360</v>
      </c>
    </row>
    <row r="551" spans="25:53" x14ac:dyDescent="0.3">
      <c r="Y551">
        <v>12</v>
      </c>
      <c r="Z551" s="57">
        <v>44897</v>
      </c>
      <c r="AA551" t="s">
        <v>1109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t="s">
        <v>2734</v>
      </c>
      <c r="AS551">
        <v>2024</v>
      </c>
      <c r="AT551">
        <v>7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">
      <c r="AA552" t="s">
        <v>1111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s="36" t="s">
        <v>2838</v>
      </c>
      <c r="AS552" s="36"/>
      <c r="AT552" s="36"/>
      <c r="AU552" s="37">
        <v>0</v>
      </c>
      <c r="AV552" s="37"/>
      <c r="AW552" s="37"/>
      <c r="AX552" s="37"/>
      <c r="AY552" s="37"/>
      <c r="AZ552" s="37"/>
      <c r="BA552" s="37">
        <v>0</v>
      </c>
    </row>
    <row r="553" spans="25:53" x14ac:dyDescent="0.3">
      <c r="Z553" s="57">
        <v>44898</v>
      </c>
      <c r="AA553" t="s">
        <v>1115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t="s">
        <v>2740</v>
      </c>
      <c r="AS553">
        <v>2024</v>
      </c>
      <c r="AT553">
        <v>7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">
      <c r="Z554" s="57">
        <v>44904</v>
      </c>
      <c r="AA554" t="s">
        <v>1122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2839</v>
      </c>
      <c r="AS554" s="36"/>
      <c r="AT554" s="36"/>
      <c r="AU554" s="37">
        <v>0</v>
      </c>
      <c r="AV554" s="37"/>
      <c r="AW554" s="37"/>
      <c r="AX554" s="37"/>
      <c r="AY554" s="37"/>
      <c r="AZ554" s="37"/>
      <c r="BA554" s="37">
        <v>0</v>
      </c>
    </row>
    <row r="555" spans="25:53" x14ac:dyDescent="0.3">
      <c r="Z555" s="57">
        <v>44917</v>
      </c>
      <c r="AA555" t="s">
        <v>1127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2928</v>
      </c>
      <c r="AS555">
        <v>2023</v>
      </c>
      <c r="AT555">
        <v>10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">
      <c r="Z556" s="57">
        <v>44923</v>
      </c>
      <c r="AA556" t="s">
        <v>1138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11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">
      <c r="Z557" s="57">
        <v>44925</v>
      </c>
      <c r="AA557" t="s">
        <v>1139</v>
      </c>
      <c r="AB557" s="18">
        <v>0</v>
      </c>
      <c r="AC557" s="18"/>
      <c r="AD557" s="18"/>
      <c r="AE557" s="18"/>
      <c r="AF557" s="18"/>
      <c r="AG557" s="18"/>
      <c r="AH557" s="18">
        <v>0</v>
      </c>
      <c r="AS557">
        <v>2024</v>
      </c>
      <c r="AT557">
        <v>8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">
      <c r="Y558">
        <v>4</v>
      </c>
      <c r="Z558" s="57">
        <v>44652</v>
      </c>
      <c r="AA558" t="s">
        <v>683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2930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">
      <c r="Z559" s="57">
        <v>44656</v>
      </c>
      <c r="AA559" t="s">
        <v>685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2929</v>
      </c>
      <c r="AS559">
        <v>2023</v>
      </c>
      <c r="AT559">
        <v>12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">
      <c r="Z560" s="57">
        <v>44660</v>
      </c>
      <c r="AA560" t="s">
        <v>689</v>
      </c>
      <c r="AB560" s="18">
        <v>0</v>
      </c>
      <c r="AC560" s="18"/>
      <c r="AD560" s="18"/>
      <c r="AE560" s="18"/>
      <c r="AF560" s="18"/>
      <c r="AG560" s="18"/>
      <c r="AH560" s="18">
        <v>0</v>
      </c>
      <c r="AS560">
        <v>2024</v>
      </c>
      <c r="AT560">
        <v>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">
      <c r="Z561" s="57">
        <v>44664</v>
      </c>
      <c r="AA561" t="s">
        <v>693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2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">
      <c r="Z562" s="57">
        <v>44667</v>
      </c>
      <c r="AA562" t="s">
        <v>696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3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4:53" x14ac:dyDescent="0.3">
      <c r="Z563" s="57">
        <v>44670</v>
      </c>
      <c r="AA563" t="s">
        <v>698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5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">
      <c r="Z564" s="57">
        <v>44674</v>
      </c>
      <c r="AA564" t="s">
        <v>718</v>
      </c>
      <c r="AB564" s="18">
        <v>0</v>
      </c>
      <c r="AC564" s="18"/>
      <c r="AD564" s="18"/>
      <c r="AE564" s="18"/>
      <c r="AF564" s="18"/>
      <c r="AG564" s="18"/>
      <c r="AH564" s="18">
        <v>0</v>
      </c>
      <c r="AT564">
        <v>7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">
      <c r="Z565" s="57">
        <v>44679</v>
      </c>
      <c r="AA565" t="s">
        <v>725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8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">
      <c r="Z566" s="57">
        <v>44681</v>
      </c>
      <c r="AA566" t="s">
        <v>729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9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">
      <c r="X567">
        <v>2023</v>
      </c>
      <c r="Y567">
        <v>1</v>
      </c>
      <c r="Z567" s="57">
        <v>44931</v>
      </c>
      <c r="AA567" t="s">
        <v>1167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10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">
      <c r="Z568" s="57">
        <v>44933</v>
      </c>
      <c r="AA568" t="s">
        <v>1171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11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">
      <c r="Z569" s="57">
        <v>44935</v>
      </c>
      <c r="AA569" t="s">
        <v>1174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12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">
      <c r="Z570" s="57">
        <v>44938</v>
      </c>
      <c r="AA570" t="s">
        <v>1181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4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">
      <c r="Z571" s="57">
        <v>44940</v>
      </c>
      <c r="AA571" t="s">
        <v>1189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2025</v>
      </c>
      <c r="AT571">
        <v>1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">
      <c r="Z572" s="57">
        <v>44945</v>
      </c>
      <c r="AA572" t="s">
        <v>1193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2</v>
      </c>
      <c r="AU572" s="18">
        <v>0.5</v>
      </c>
      <c r="AV572" s="18"/>
      <c r="AW572" s="18"/>
      <c r="AX572" s="18"/>
      <c r="AY572" s="18"/>
      <c r="AZ572" s="18"/>
      <c r="BA572" s="18">
        <v>0.5</v>
      </c>
    </row>
    <row r="573" spans="24:53" x14ac:dyDescent="0.3">
      <c r="Z573" s="57">
        <v>44956</v>
      </c>
      <c r="AA573" t="s">
        <v>1204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4</v>
      </c>
      <c r="AU573" s="18">
        <v>716</v>
      </c>
      <c r="AV573" s="18"/>
      <c r="AW573" s="18"/>
      <c r="AX573" s="18"/>
      <c r="AY573" s="18"/>
      <c r="AZ573" s="18"/>
      <c r="BA573" s="18">
        <v>716</v>
      </c>
    </row>
    <row r="574" spans="24:53" x14ac:dyDescent="0.3">
      <c r="Y574">
        <v>2</v>
      </c>
      <c r="Z574" t="s">
        <v>1238</v>
      </c>
      <c r="AA574" t="s">
        <v>1237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2931</v>
      </c>
      <c r="AS574" s="36"/>
      <c r="AT574" s="36"/>
      <c r="AU574" s="37">
        <v>716.5</v>
      </c>
      <c r="AV574" s="37"/>
      <c r="AW574" s="37"/>
      <c r="AX574" s="37"/>
      <c r="AY574" s="37"/>
      <c r="AZ574" s="37"/>
      <c r="BA574" s="37">
        <v>716.5</v>
      </c>
    </row>
    <row r="575" spans="24:53" x14ac:dyDescent="0.3">
      <c r="Z575" t="s">
        <v>1246</v>
      </c>
      <c r="AA575" t="s">
        <v>1245</v>
      </c>
      <c r="AB575" s="18">
        <v>4.5474735088646412E-13</v>
      </c>
      <c r="AC575" s="18"/>
      <c r="AD575" s="18"/>
      <c r="AE575" s="18"/>
      <c r="AF575" s="18"/>
      <c r="AG575" s="18"/>
      <c r="AH575" s="18">
        <v>4.5474735088646412E-13</v>
      </c>
      <c r="AR575" t="s">
        <v>2939</v>
      </c>
      <c r="AS575">
        <v>2024</v>
      </c>
      <c r="AT575">
        <v>9</v>
      </c>
      <c r="AU575" s="18">
        <v>-5</v>
      </c>
      <c r="AV575" s="18"/>
      <c r="AW575" s="18"/>
      <c r="AX575" s="18"/>
      <c r="AY575" s="18"/>
      <c r="AZ575" s="18"/>
      <c r="BA575" s="18">
        <v>-5</v>
      </c>
    </row>
    <row r="576" spans="24:53" x14ac:dyDescent="0.3">
      <c r="AA576" t="s">
        <v>1247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10</v>
      </c>
      <c r="AU576" s="18">
        <v>-5</v>
      </c>
      <c r="AV576" s="18"/>
      <c r="AW576" s="18"/>
      <c r="AX576" s="18"/>
      <c r="AY576" s="18"/>
      <c r="AZ576" s="18"/>
      <c r="BA576" s="18">
        <v>-5</v>
      </c>
    </row>
    <row r="577" spans="25:53" x14ac:dyDescent="0.3">
      <c r="Z577" s="57">
        <v>44968</v>
      </c>
      <c r="AA577" t="s">
        <v>1254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12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">
      <c r="AA578" t="s">
        <v>1255</v>
      </c>
      <c r="AB578" s="18">
        <v>0</v>
      </c>
      <c r="AC578" s="18"/>
      <c r="AD578" s="18"/>
      <c r="AE578" s="18"/>
      <c r="AF578" s="18"/>
      <c r="AG578" s="18"/>
      <c r="AH578" s="18">
        <v>0</v>
      </c>
      <c r="AS578">
        <v>2025</v>
      </c>
      <c r="AT578">
        <v>2</v>
      </c>
      <c r="AU578" s="18">
        <v>525</v>
      </c>
      <c r="AV578" s="18"/>
      <c r="AW578" s="18"/>
      <c r="AX578" s="18"/>
      <c r="AY578" s="18"/>
      <c r="AZ578" s="18"/>
      <c r="BA578" s="18">
        <v>525</v>
      </c>
    </row>
    <row r="579" spans="25:53" x14ac:dyDescent="0.3">
      <c r="Z579" t="s">
        <v>1264</v>
      </c>
      <c r="AA579" t="s">
        <v>1263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s="36" t="s">
        <v>3006</v>
      </c>
      <c r="AS579" s="36"/>
      <c r="AT579" s="36"/>
      <c r="AU579" s="37">
        <v>515</v>
      </c>
      <c r="AV579" s="37"/>
      <c r="AW579" s="37"/>
      <c r="AX579" s="37"/>
      <c r="AY579" s="37"/>
      <c r="AZ579" s="37"/>
      <c r="BA579" s="37">
        <v>515</v>
      </c>
    </row>
    <row r="580" spans="25:53" x14ac:dyDescent="0.3">
      <c r="AA580" t="s">
        <v>1266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3061</v>
      </c>
      <c r="AS580">
        <v>2024</v>
      </c>
      <c r="AT580">
        <v>6</v>
      </c>
      <c r="AU580" s="18">
        <v>0</v>
      </c>
      <c r="AV580" s="18"/>
      <c r="AW580" s="18"/>
      <c r="AX580" s="18"/>
      <c r="AY580" s="18"/>
      <c r="AZ580" s="18"/>
      <c r="BA580" s="18">
        <v>0</v>
      </c>
    </row>
    <row r="581" spans="25:53" x14ac:dyDescent="0.3">
      <c r="AA581" t="s">
        <v>1267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R581" s="36" t="s">
        <v>3097</v>
      </c>
      <c r="AS581" s="36"/>
      <c r="AT581" s="36"/>
      <c r="AU581" s="37">
        <v>0</v>
      </c>
      <c r="AV581" s="37"/>
      <c r="AW581" s="37"/>
      <c r="AX581" s="37"/>
      <c r="AY581" s="37"/>
      <c r="AZ581" s="37"/>
      <c r="BA581" s="37">
        <v>0</v>
      </c>
    </row>
    <row r="582" spans="25:53" x14ac:dyDescent="0.3">
      <c r="Z582" s="57">
        <v>44978</v>
      </c>
      <c r="AA582" t="s">
        <v>1274</v>
      </c>
      <c r="AB582" s="18">
        <v>0</v>
      </c>
      <c r="AC582" s="18"/>
      <c r="AD582" s="18"/>
      <c r="AE582" s="18"/>
      <c r="AF582" s="18"/>
      <c r="AG582" s="18"/>
      <c r="AH582" s="18">
        <v>0</v>
      </c>
      <c r="AR582" t="s">
        <v>3063</v>
      </c>
      <c r="AS582">
        <v>2024</v>
      </c>
      <c r="AT582">
        <v>10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">
      <c r="AA583" t="s">
        <v>1275</v>
      </c>
      <c r="AB583" s="18">
        <v>0</v>
      </c>
      <c r="AC583" s="18"/>
      <c r="AD583" s="18"/>
      <c r="AE583" s="18"/>
      <c r="AF583" s="18"/>
      <c r="AG583" s="18"/>
      <c r="AH583" s="18">
        <v>0</v>
      </c>
      <c r="AR583" s="36" t="s">
        <v>3098</v>
      </c>
      <c r="AS583" s="36"/>
      <c r="AT583" s="36"/>
      <c r="AU583" s="37">
        <v>0</v>
      </c>
      <c r="AV583" s="37"/>
      <c r="AW583" s="37"/>
      <c r="AX583" s="37"/>
      <c r="AY583" s="37"/>
      <c r="AZ583" s="37"/>
      <c r="BA583" s="37">
        <v>0</v>
      </c>
    </row>
    <row r="584" spans="25:53" x14ac:dyDescent="0.3">
      <c r="Z584" t="s">
        <v>1279</v>
      </c>
      <c r="AA584" t="s">
        <v>1277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t="s">
        <v>3100</v>
      </c>
      <c r="AS584" t="s">
        <v>1763</v>
      </c>
      <c r="AT584" t="s">
        <v>1763</v>
      </c>
      <c r="AU584" s="18"/>
      <c r="AV584" s="18"/>
      <c r="AW584" s="18"/>
      <c r="AX584" s="18"/>
      <c r="AY584" s="18">
        <v>0</v>
      </c>
      <c r="AZ584" s="18"/>
      <c r="BA584" s="18">
        <v>0</v>
      </c>
    </row>
    <row r="585" spans="25:53" x14ac:dyDescent="0.3">
      <c r="Y585">
        <v>3</v>
      </c>
      <c r="Z585" t="s">
        <v>1308</v>
      </c>
      <c r="AA585" t="s">
        <v>1307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s="36" t="s">
        <v>3206</v>
      </c>
      <c r="AS585" s="36"/>
      <c r="AT585" s="36"/>
      <c r="AU585" s="37"/>
      <c r="AV585" s="37"/>
      <c r="AW585" s="37"/>
      <c r="AX585" s="37"/>
      <c r="AY585" s="37">
        <v>0</v>
      </c>
      <c r="AZ585" s="37"/>
      <c r="BA585" s="37">
        <v>0</v>
      </c>
    </row>
    <row r="586" spans="25:53" x14ac:dyDescent="0.3">
      <c r="AA586" t="s">
        <v>1311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t="s">
        <v>3225</v>
      </c>
      <c r="AS586">
        <v>2024</v>
      </c>
      <c r="AT586">
        <v>12</v>
      </c>
      <c r="AU586" s="18">
        <v>0</v>
      </c>
      <c r="AV586" s="18"/>
      <c r="AW586" s="18"/>
      <c r="AX586" s="18"/>
      <c r="AY586" s="18"/>
      <c r="AZ586" s="18"/>
      <c r="BA586" s="18">
        <v>0</v>
      </c>
    </row>
    <row r="587" spans="25:53" x14ac:dyDescent="0.3">
      <c r="Z587" t="s">
        <v>1332</v>
      </c>
      <c r="AA587" t="s">
        <v>1331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s="36" t="s">
        <v>3285</v>
      </c>
      <c r="AS587" s="36"/>
      <c r="AT587" s="36"/>
      <c r="AU587" s="37">
        <v>0</v>
      </c>
      <c r="AV587" s="37"/>
      <c r="AW587" s="37"/>
      <c r="AX587" s="37"/>
      <c r="AY587" s="37"/>
      <c r="AZ587" s="37"/>
      <c r="BA587" s="37">
        <v>0</v>
      </c>
    </row>
    <row r="588" spans="25:53" x14ac:dyDescent="0.3">
      <c r="Z588" t="s">
        <v>1334</v>
      </c>
      <c r="AA588" t="s">
        <v>1335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t="s">
        <v>3230</v>
      </c>
      <c r="AS588">
        <v>2024</v>
      </c>
      <c r="AT588">
        <v>12</v>
      </c>
      <c r="AU588" s="18">
        <v>0</v>
      </c>
      <c r="AV588" s="18"/>
      <c r="AW588" s="18"/>
      <c r="AX588" s="18"/>
      <c r="AY588" s="18"/>
      <c r="AZ588" s="18"/>
      <c r="BA588" s="18">
        <v>0</v>
      </c>
    </row>
    <row r="589" spans="25:53" x14ac:dyDescent="0.3">
      <c r="AA589" t="s">
        <v>1336</v>
      </c>
      <c r="AB589" s="18">
        <v>0</v>
      </c>
      <c r="AC589" s="18"/>
      <c r="AD589" s="18"/>
      <c r="AE589" s="18"/>
      <c r="AF589" s="18"/>
      <c r="AG589" s="18"/>
      <c r="AH589" s="18">
        <v>0</v>
      </c>
      <c r="AS589">
        <v>2025</v>
      </c>
      <c r="AT589">
        <v>1</v>
      </c>
      <c r="AU589" s="18">
        <v>0</v>
      </c>
      <c r="AV589" s="18"/>
      <c r="AW589" s="18"/>
      <c r="AX589" s="18"/>
      <c r="AY589" s="18"/>
      <c r="AZ589" s="18"/>
      <c r="BA589" s="18">
        <v>0</v>
      </c>
    </row>
    <row r="590" spans="25:53" x14ac:dyDescent="0.3">
      <c r="Z590" t="s">
        <v>1348</v>
      </c>
      <c r="AA590" t="s">
        <v>1346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3286</v>
      </c>
      <c r="AS590" s="36"/>
      <c r="AT590" s="36"/>
      <c r="AU590" s="37">
        <v>0</v>
      </c>
      <c r="AV590" s="37"/>
      <c r="AW590" s="37"/>
      <c r="AX590" s="37"/>
      <c r="AY590" s="37"/>
      <c r="AZ590" s="37"/>
      <c r="BA590" s="37">
        <v>0</v>
      </c>
    </row>
    <row r="591" spans="25:53" x14ac:dyDescent="0.3">
      <c r="AA591" t="s">
        <v>1347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3268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">
      <c r="Z592" t="s">
        <v>1362</v>
      </c>
      <c r="AA592" t="s">
        <v>1365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3287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">
      <c r="AA593" t="s">
        <v>1366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3330</v>
      </c>
      <c r="AS593">
        <v>2025</v>
      </c>
      <c r="AT593">
        <v>1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">
      <c r="Y594">
        <v>5</v>
      </c>
      <c r="Z594" s="57">
        <v>45048</v>
      </c>
      <c r="AA594" t="s">
        <v>1531</v>
      </c>
      <c r="AB594" s="18">
        <v>0</v>
      </c>
      <c r="AC594" s="18"/>
      <c r="AD594" s="18"/>
      <c r="AE594" s="18"/>
      <c r="AF594" s="18"/>
      <c r="AG594" s="18"/>
      <c r="AH594" s="18">
        <v>0</v>
      </c>
      <c r="AR594" s="36" t="s">
        <v>3441</v>
      </c>
      <c r="AS594" s="36"/>
      <c r="AT594" s="36"/>
      <c r="AU594" s="37">
        <v>0</v>
      </c>
      <c r="AV594" s="37"/>
      <c r="AW594" s="37"/>
      <c r="AX594" s="37"/>
      <c r="AY594" s="37"/>
      <c r="AZ594" s="37"/>
      <c r="BA594" s="37">
        <v>0</v>
      </c>
    </row>
    <row r="595" spans="25:53" x14ac:dyDescent="0.3">
      <c r="AA595" t="s">
        <v>1532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t="s">
        <v>3532</v>
      </c>
      <c r="AS595">
        <v>2025</v>
      </c>
      <c r="AT595">
        <v>3</v>
      </c>
      <c r="AU595" s="18">
        <v>0</v>
      </c>
      <c r="AV595" s="18"/>
      <c r="AW595" s="18"/>
      <c r="AX595" s="18"/>
      <c r="AY595" s="18"/>
      <c r="AZ595" s="18"/>
      <c r="BA595" s="18">
        <v>0</v>
      </c>
    </row>
    <row r="596" spans="25:53" x14ac:dyDescent="0.3">
      <c r="Z596" s="57">
        <v>45054</v>
      </c>
      <c r="AA596" t="s">
        <v>1538</v>
      </c>
      <c r="AB596" s="18">
        <v>0</v>
      </c>
      <c r="AC596" s="18"/>
      <c r="AD596" s="18"/>
      <c r="AE596" s="18"/>
      <c r="AF596" s="18"/>
      <c r="AG596" s="18"/>
      <c r="AH596" s="18">
        <v>0</v>
      </c>
      <c r="AT596">
        <v>4</v>
      </c>
      <c r="AU596" s="18">
        <v>4967.3999999999996</v>
      </c>
      <c r="AV596" s="18"/>
      <c r="AW596" s="18"/>
      <c r="AX596" s="18"/>
      <c r="AY596" s="18"/>
      <c r="AZ596" s="18"/>
      <c r="BA596" s="18">
        <v>4967.3999999999996</v>
      </c>
    </row>
    <row r="597" spans="25:53" x14ac:dyDescent="0.3">
      <c r="AA597" t="s">
        <v>1539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3610</v>
      </c>
      <c r="AS597" s="36"/>
      <c r="AT597" s="36"/>
      <c r="AU597" s="37">
        <v>4967.3999999999996</v>
      </c>
      <c r="AV597" s="37"/>
      <c r="AW597" s="37"/>
      <c r="AX597" s="37"/>
      <c r="AY597" s="37"/>
      <c r="AZ597" s="37"/>
      <c r="BA597" s="37">
        <v>4967.3999999999996</v>
      </c>
    </row>
    <row r="598" spans="25:53" x14ac:dyDescent="0.3">
      <c r="Z598" s="57">
        <v>45066</v>
      </c>
      <c r="AA598" t="s">
        <v>1555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3549</v>
      </c>
      <c r="AS598">
        <v>2025</v>
      </c>
      <c r="AT598">
        <v>3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">
      <c r="AA599" t="s">
        <v>1556</v>
      </c>
      <c r="AB599" s="18">
        <v>0</v>
      </c>
      <c r="AC599" s="18"/>
      <c r="AD599" s="18"/>
      <c r="AE599" s="18"/>
      <c r="AF599" s="18"/>
      <c r="AG599" s="18"/>
      <c r="AH599" s="18">
        <v>0</v>
      </c>
      <c r="AT599">
        <v>4</v>
      </c>
      <c r="AU599" s="18">
        <v>0.5</v>
      </c>
      <c r="AV599" s="18"/>
      <c r="AW599" s="18"/>
      <c r="AX599" s="18"/>
      <c r="AY599" s="18"/>
      <c r="AZ599" s="18"/>
      <c r="BA599" s="18">
        <v>0.5</v>
      </c>
    </row>
    <row r="600" spans="25:53" x14ac:dyDescent="0.3">
      <c r="Z600" s="57">
        <v>45072</v>
      </c>
      <c r="AA600" t="s">
        <v>1559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s="36" t="s">
        <v>3611</v>
      </c>
      <c r="AS600" s="36"/>
      <c r="AT600" s="36"/>
      <c r="AU600" s="37">
        <v>0.5</v>
      </c>
      <c r="AV600" s="37"/>
      <c r="AW600" s="37"/>
      <c r="AX600" s="37"/>
      <c r="AY600" s="37"/>
      <c r="AZ600" s="37"/>
      <c r="BA600" s="37">
        <v>0.5</v>
      </c>
    </row>
    <row r="601" spans="25:53" x14ac:dyDescent="0.3">
      <c r="Y601">
        <v>6</v>
      </c>
      <c r="Z601" t="s">
        <v>1636</v>
      </c>
      <c r="AA601" t="s">
        <v>1633</v>
      </c>
      <c r="AB601" s="18">
        <v>0</v>
      </c>
      <c r="AC601" s="18"/>
      <c r="AD601" s="18"/>
      <c r="AE601" s="18"/>
      <c r="AF601" s="18"/>
      <c r="AG601" s="18"/>
      <c r="AH601" s="18">
        <v>0</v>
      </c>
      <c r="AR601" t="s">
        <v>131</v>
      </c>
      <c r="AU601" s="18">
        <v>707030.7</v>
      </c>
      <c r="AV601" s="18">
        <v>1170</v>
      </c>
      <c r="AW601" s="18">
        <v>0</v>
      </c>
      <c r="AX601" s="18">
        <v>58092</v>
      </c>
      <c r="AY601" s="18">
        <v>0</v>
      </c>
      <c r="AZ601" s="18">
        <v>18660</v>
      </c>
      <c r="BA601" s="18">
        <v>784952.7</v>
      </c>
    </row>
    <row r="602" spans="25:53" x14ac:dyDescent="0.3">
      <c r="AA602" t="s">
        <v>1634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53" x14ac:dyDescent="0.3">
      <c r="Y603">
        <v>7</v>
      </c>
      <c r="Z603" t="s">
        <v>1708</v>
      </c>
      <c r="AA603" t="s">
        <v>1706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53" x14ac:dyDescent="0.3">
      <c r="Z604" s="57">
        <v>45133</v>
      </c>
      <c r="AA604" t="s">
        <v>1725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53" x14ac:dyDescent="0.3">
      <c r="Z605" t="s">
        <v>1732</v>
      </c>
      <c r="AA605" t="s">
        <v>1731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53" x14ac:dyDescent="0.3">
      <c r="Z606" s="57">
        <v>45134</v>
      </c>
      <c r="AA606" t="s">
        <v>1735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53" x14ac:dyDescent="0.3">
      <c r="AA607" t="s">
        <v>1736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53" x14ac:dyDescent="0.3">
      <c r="Y608">
        <v>8</v>
      </c>
      <c r="Z608" s="57">
        <v>45142</v>
      </c>
      <c r="AA608" t="s">
        <v>1799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Z609" s="57">
        <v>45145</v>
      </c>
      <c r="AA609" t="s">
        <v>1805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AA610" t="s">
        <v>1806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t="s">
        <v>1815</v>
      </c>
      <c r="AA611" t="s">
        <v>1813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AA612" t="s">
        <v>1814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45160</v>
      </c>
      <c r="AA613" t="s">
        <v>1824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AA614" t="s">
        <v>1825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Z615" s="57">
        <v>45166</v>
      </c>
      <c r="AA615" t="s">
        <v>1833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AA616" t="s">
        <v>1834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9</v>
      </c>
      <c r="Z617" t="s">
        <v>1878</v>
      </c>
      <c r="AA617" t="s">
        <v>1876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AA618" t="s">
        <v>1877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AA619" t="s">
        <v>1881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AA620" t="s">
        <v>1882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Z621" s="57">
        <v>45178</v>
      </c>
      <c r="AA621" t="s">
        <v>1891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AA622" t="s">
        <v>1892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45182</v>
      </c>
      <c r="AA623" t="s">
        <v>1900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">
      <c r="AA624" t="s">
        <v>1901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">
      <c r="Z625" s="57">
        <v>45184</v>
      </c>
      <c r="AA625" t="s">
        <v>1903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">
      <c r="AA626" t="s">
        <v>1904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">
      <c r="Z627" s="57">
        <v>45189</v>
      </c>
      <c r="AA627" t="s">
        <v>1910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">
      <c r="AA628" t="s">
        <v>1911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">
      <c r="Z629" s="57">
        <v>45196</v>
      </c>
      <c r="AA629" t="s">
        <v>1921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">
      <c r="AA630" t="s">
        <v>1923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">
      <c r="Z631" s="57">
        <v>45199</v>
      </c>
      <c r="AA631" t="s">
        <v>1925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">
      <c r="AA632" t="s">
        <v>1926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">
      <c r="Y633">
        <v>10</v>
      </c>
      <c r="Z633" t="s">
        <v>1995</v>
      </c>
      <c r="AA633" t="s">
        <v>1993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">
      <c r="AA634" t="s">
        <v>1994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">
      <c r="Z635" s="57">
        <v>45205</v>
      </c>
      <c r="AA635" t="s">
        <v>1999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">
      <c r="Z636" s="57">
        <v>45211</v>
      </c>
      <c r="AA636" t="s">
        <v>2001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">
      <c r="Y637">
        <v>4</v>
      </c>
      <c r="Z637" t="s">
        <v>1409</v>
      </c>
      <c r="AA637" t="s">
        <v>1407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">
      <c r="Z638" t="s">
        <v>1419</v>
      </c>
      <c r="AA638" t="s">
        <v>1418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">
      <c r="Z639" t="s">
        <v>1435</v>
      </c>
      <c r="AA639" t="s">
        <v>1433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">
      <c r="AA640" t="s">
        <v>1434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Z641" t="s">
        <v>1464</v>
      </c>
      <c r="AA641" t="s">
        <v>1463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W642" s="36" t="s">
        <v>422</v>
      </c>
      <c r="X642" s="36"/>
      <c r="Y642" s="36"/>
      <c r="Z642" s="36"/>
      <c r="AA642" s="36"/>
      <c r="AB642" s="37">
        <v>4.5474735088646412E-13</v>
      </c>
      <c r="AC642" s="37"/>
      <c r="AD642" s="37"/>
      <c r="AE642" s="37"/>
      <c r="AF642" s="37"/>
      <c r="AG642" s="37"/>
      <c r="AH642" s="37">
        <v>4.5474735088646412E-13</v>
      </c>
    </row>
    <row r="643" spans="23:34" x14ac:dyDescent="0.3">
      <c r="W643" t="s">
        <v>469</v>
      </c>
      <c r="X643" t="s">
        <v>1763</v>
      </c>
      <c r="Y643" t="s">
        <v>1763</v>
      </c>
      <c r="Z643" s="57">
        <v>44509</v>
      </c>
      <c r="AA643" t="s">
        <v>470</v>
      </c>
      <c r="AB643" s="18"/>
      <c r="AC643" s="18"/>
      <c r="AD643" s="18"/>
      <c r="AE643" s="18"/>
      <c r="AF643" s="18">
        <v>0</v>
      </c>
      <c r="AG643" s="18"/>
      <c r="AH643" s="18">
        <v>0</v>
      </c>
    </row>
    <row r="644" spans="23:34" x14ac:dyDescent="0.3">
      <c r="W644" s="36" t="s">
        <v>483</v>
      </c>
      <c r="X644" s="36"/>
      <c r="Y644" s="36"/>
      <c r="Z644" s="36"/>
      <c r="AA644" s="36"/>
      <c r="AB644" s="37"/>
      <c r="AC644" s="37"/>
      <c r="AD644" s="37"/>
      <c r="AE644" s="37"/>
      <c r="AF644" s="37">
        <v>0</v>
      </c>
      <c r="AG644" s="37"/>
      <c r="AH644" s="37">
        <v>0</v>
      </c>
    </row>
    <row r="645" spans="23:34" x14ac:dyDescent="0.3">
      <c r="W645" t="s">
        <v>491</v>
      </c>
      <c r="X645">
        <v>2021</v>
      </c>
      <c r="Y645">
        <v>11</v>
      </c>
      <c r="Z645" s="57">
        <v>44510</v>
      </c>
      <c r="AA645" t="s">
        <v>472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X646">
        <v>2022</v>
      </c>
      <c r="Y646">
        <v>2</v>
      </c>
      <c r="Z646" s="57">
        <v>44613</v>
      </c>
      <c r="AA646" t="s">
        <v>606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Y647">
        <v>3</v>
      </c>
      <c r="Z647" s="57">
        <v>44625</v>
      </c>
      <c r="AA647" t="s">
        <v>633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Z648" s="57">
        <v>44639</v>
      </c>
      <c r="AA648" t="s">
        <v>651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Y649">
        <v>5</v>
      </c>
      <c r="Z649" s="57">
        <v>44700</v>
      </c>
      <c r="AA649" t="s">
        <v>781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s="57">
        <v>44709</v>
      </c>
      <c r="AA650" t="s">
        <v>797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6</v>
      </c>
      <c r="Z651" s="57">
        <v>44722</v>
      </c>
      <c r="AA651" t="s">
        <v>833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44736</v>
      </c>
      <c r="AA652" t="s">
        <v>844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Y653">
        <v>7</v>
      </c>
      <c r="Z653" s="57">
        <v>44771</v>
      </c>
      <c r="AA653" t="s">
        <v>871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Y654">
        <v>8</v>
      </c>
      <c r="Z654" s="57">
        <v>44789</v>
      </c>
      <c r="AA654" t="s">
        <v>907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9</v>
      </c>
      <c r="Z655" s="57">
        <v>44813</v>
      </c>
      <c r="AA655" t="s">
        <v>932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44819</v>
      </c>
      <c r="AA656" t="s">
        <v>937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Z657" s="57">
        <v>44830</v>
      </c>
      <c r="AA657" t="s">
        <v>950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Y658">
        <v>10</v>
      </c>
      <c r="Z658" t="s">
        <v>994</v>
      </c>
      <c r="AA658" t="s">
        <v>993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44847</v>
      </c>
      <c r="AA659" t="s">
        <v>1000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Z660" s="57">
        <v>44856</v>
      </c>
      <c r="AA660" t="s">
        <v>1011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s="57">
        <v>44865</v>
      </c>
      <c r="AA661" t="s">
        <v>1015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Y662">
        <v>11</v>
      </c>
      <c r="Z662" s="57">
        <v>44874</v>
      </c>
      <c r="AA662" t="s">
        <v>1063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12</v>
      </c>
      <c r="Z663" s="57">
        <v>44901</v>
      </c>
      <c r="AA663" t="s">
        <v>1119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Z664" s="57">
        <v>44908</v>
      </c>
      <c r="AA664" t="s">
        <v>1123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Z665" s="57">
        <v>44919</v>
      </c>
      <c r="AA665" t="s">
        <v>1135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">
      <c r="Y666">
        <v>4</v>
      </c>
      <c r="Z666" s="57">
        <v>44652</v>
      </c>
      <c r="AA666" t="s">
        <v>680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">
      <c r="Z667" s="57">
        <v>44665</v>
      </c>
      <c r="AA667" t="s">
        <v>694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">
      <c r="Z668" s="57">
        <v>44679</v>
      </c>
      <c r="AA668" t="s">
        <v>724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">
      <c r="X669">
        <v>2023</v>
      </c>
      <c r="Y669">
        <v>1</v>
      </c>
      <c r="Z669" s="57">
        <v>44935</v>
      </c>
      <c r="AA669" t="s">
        <v>1172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">
      <c r="Z670" s="57">
        <v>44942</v>
      </c>
      <c r="AA670" t="s">
        <v>1190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">
      <c r="Y671">
        <v>2</v>
      </c>
      <c r="Z671" s="57">
        <v>44959</v>
      </c>
      <c r="AA671" t="s">
        <v>1236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Z672" t="s">
        <v>1250</v>
      </c>
      <c r="AA672" t="s">
        <v>1249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">
      <c r="Z673" t="s">
        <v>1272</v>
      </c>
      <c r="AA673" t="s">
        <v>1271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">
      <c r="Y674">
        <v>3</v>
      </c>
      <c r="Z674" t="s">
        <v>1317</v>
      </c>
      <c r="AA674" t="s">
        <v>1318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">
      <c r="Z675" t="s">
        <v>1340</v>
      </c>
      <c r="AA675" t="s">
        <v>1339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">
      <c r="Z676" t="s">
        <v>1350</v>
      </c>
      <c r="AA676" t="s">
        <v>1349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">
      <c r="Y677">
        <v>5</v>
      </c>
      <c r="Z677" s="57">
        <v>45063</v>
      </c>
      <c r="AA677" t="s">
        <v>1550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">
      <c r="Y678">
        <v>6</v>
      </c>
      <c r="Z678" s="57">
        <v>45099</v>
      </c>
      <c r="AA678" t="s">
        <v>1648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">
      <c r="Z679" s="57">
        <v>45105</v>
      </c>
      <c r="AA679" t="s">
        <v>1664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">
      <c r="Y680">
        <v>7</v>
      </c>
      <c r="Z680" s="57">
        <v>45118</v>
      </c>
      <c r="AA680" t="s">
        <v>1718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">
      <c r="Z681" s="57">
        <v>45124</v>
      </c>
      <c r="AA681" t="s">
        <v>1722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">
      <c r="Z682" s="57">
        <v>45134</v>
      </c>
      <c r="AA682" t="s">
        <v>1734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">
      <c r="Y683">
        <v>8</v>
      </c>
      <c r="Z683" s="57">
        <v>45163</v>
      </c>
      <c r="AA683" t="s">
        <v>1829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">
      <c r="Y684">
        <v>9</v>
      </c>
      <c r="Z684" s="57">
        <v>45176</v>
      </c>
      <c r="AA684" t="s">
        <v>1888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">
      <c r="Y685">
        <v>10</v>
      </c>
      <c r="Z685" s="57">
        <v>45203</v>
      </c>
      <c r="AA685" t="s">
        <v>1992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5:34" x14ac:dyDescent="0.3">
      <c r="Z686" s="57">
        <v>45224</v>
      </c>
      <c r="AA686" t="s">
        <v>2028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5:34" x14ac:dyDescent="0.3">
      <c r="Y687">
        <v>11</v>
      </c>
      <c r="Z687" s="57">
        <v>45237</v>
      </c>
      <c r="AA687" t="s">
        <v>2153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">
      <c r="Z688" s="57">
        <v>45255</v>
      </c>
      <c r="AA688" t="s">
        <v>2170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">
      <c r="Y689">
        <v>12</v>
      </c>
      <c r="Z689" s="57">
        <v>45262</v>
      </c>
      <c r="AA689" t="s">
        <v>2180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">
      <c r="Z690" s="57">
        <v>45267</v>
      </c>
      <c r="AA690" t="s">
        <v>2183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">
      <c r="Z691" s="57">
        <v>45275</v>
      </c>
      <c r="AA691" t="s">
        <v>2192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">
      <c r="Z692" s="57">
        <v>45278</v>
      </c>
      <c r="AA692" t="s">
        <v>2198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">
      <c r="Z693" s="57">
        <v>45282</v>
      </c>
      <c r="AA693" t="s">
        <v>2208</v>
      </c>
      <c r="AB693" s="18">
        <v>2145.5</v>
      </c>
      <c r="AC693" s="18"/>
      <c r="AD693" s="18"/>
      <c r="AE693" s="18"/>
      <c r="AF693" s="18"/>
      <c r="AG693" s="18"/>
      <c r="AH693" s="18">
        <v>2145.5</v>
      </c>
    </row>
    <row r="694" spans="24:34" x14ac:dyDescent="0.3">
      <c r="Z694" s="57">
        <v>45290</v>
      </c>
      <c r="AA694" t="s">
        <v>2213</v>
      </c>
      <c r="AB694" s="18">
        <v>2423</v>
      </c>
      <c r="AC694" s="18"/>
      <c r="AD694" s="18"/>
      <c r="AE694" s="18"/>
      <c r="AF694" s="18"/>
      <c r="AG694" s="18"/>
      <c r="AH694" s="18">
        <v>2423</v>
      </c>
    </row>
    <row r="695" spans="24:34" x14ac:dyDescent="0.3">
      <c r="Y695">
        <v>4</v>
      </c>
      <c r="Z695" t="s">
        <v>1403</v>
      </c>
      <c r="AA695" t="s">
        <v>1406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">
      <c r="Z696" t="s">
        <v>1428</v>
      </c>
      <c r="AA696" t="s">
        <v>1427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">
      <c r="Z697" t="s">
        <v>1439</v>
      </c>
      <c r="AA697" t="s">
        <v>1438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4:34" x14ac:dyDescent="0.3">
      <c r="Z698" t="s">
        <v>1466</v>
      </c>
      <c r="AA698" t="s">
        <v>1465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4:34" x14ac:dyDescent="0.3">
      <c r="X699">
        <v>2024</v>
      </c>
      <c r="Y699">
        <v>1</v>
      </c>
      <c r="Z699" s="57">
        <v>45296</v>
      </c>
      <c r="AA699" t="s">
        <v>2272</v>
      </c>
      <c r="AB699" s="18">
        <v>2388</v>
      </c>
      <c r="AC699" s="18"/>
      <c r="AD699" s="18"/>
      <c r="AE699" s="18"/>
      <c r="AF699" s="18"/>
      <c r="AG699" s="18"/>
      <c r="AH699" s="18">
        <v>2388</v>
      </c>
    </row>
    <row r="700" spans="24:34" x14ac:dyDescent="0.3">
      <c r="Z700" s="57">
        <v>45306</v>
      </c>
      <c r="AA700" t="s">
        <v>2281</v>
      </c>
      <c r="AB700" s="18">
        <v>2700.5</v>
      </c>
      <c r="AC700" s="18"/>
      <c r="AD700" s="18"/>
      <c r="AE700" s="18"/>
      <c r="AF700" s="18"/>
      <c r="AG700" s="18"/>
      <c r="AH700" s="18">
        <v>2700.5</v>
      </c>
    </row>
    <row r="701" spans="24:34" x14ac:dyDescent="0.3">
      <c r="Y701">
        <v>2</v>
      </c>
      <c r="Z701" s="57">
        <v>45338</v>
      </c>
      <c r="AA701" t="s">
        <v>2356</v>
      </c>
      <c r="AB701" s="18">
        <v>2405.1</v>
      </c>
      <c r="AC701" s="18"/>
      <c r="AD701" s="18"/>
      <c r="AE701" s="18"/>
      <c r="AF701" s="18"/>
      <c r="AG701" s="18"/>
      <c r="AH701" s="18">
        <v>2405.1</v>
      </c>
    </row>
    <row r="702" spans="24:34" x14ac:dyDescent="0.3">
      <c r="Y702">
        <v>3</v>
      </c>
      <c r="Z702" s="57">
        <v>45352</v>
      </c>
      <c r="AA702" t="s">
        <v>2423</v>
      </c>
      <c r="AB702" s="18">
        <v>2613</v>
      </c>
      <c r="AC702" s="18"/>
      <c r="AD702" s="18"/>
      <c r="AE702" s="18"/>
      <c r="AF702" s="18"/>
      <c r="AG702" s="18"/>
      <c r="AH702" s="18">
        <v>2613</v>
      </c>
    </row>
    <row r="703" spans="24:34" x14ac:dyDescent="0.3">
      <c r="Z703" s="57">
        <v>45381</v>
      </c>
      <c r="AA703" t="s">
        <v>2455</v>
      </c>
      <c r="AB703" s="18">
        <v>2665.5</v>
      </c>
      <c r="AC703" s="18"/>
      <c r="AD703" s="18"/>
      <c r="AE703" s="18"/>
      <c r="AF703" s="18"/>
      <c r="AG703" s="18"/>
      <c r="AH703" s="18">
        <v>2665.5</v>
      </c>
    </row>
    <row r="704" spans="24:34" x14ac:dyDescent="0.3">
      <c r="Y704">
        <v>5</v>
      </c>
      <c r="Z704" s="57">
        <v>45432</v>
      </c>
      <c r="AA704" t="s">
        <v>2566</v>
      </c>
      <c r="AB704" s="18">
        <v>2722.5</v>
      </c>
      <c r="AC704" s="18"/>
      <c r="AD704" s="18"/>
      <c r="AE704" s="18"/>
      <c r="AF704" s="18"/>
      <c r="AG704" s="18"/>
      <c r="AH704" s="18">
        <v>2722.5</v>
      </c>
    </row>
    <row r="705" spans="23:34" x14ac:dyDescent="0.3">
      <c r="Z705" s="57">
        <v>45437</v>
      </c>
      <c r="AA705" t="s">
        <v>2567</v>
      </c>
      <c r="AB705" s="18">
        <v>2410</v>
      </c>
      <c r="AC705" s="18"/>
      <c r="AD705" s="18"/>
      <c r="AE705" s="18"/>
      <c r="AF705" s="18"/>
      <c r="AG705" s="18"/>
      <c r="AH705" s="18">
        <v>2410</v>
      </c>
    </row>
    <row r="706" spans="23:34" x14ac:dyDescent="0.3">
      <c r="Y706">
        <v>6</v>
      </c>
      <c r="Z706" s="57">
        <v>45444</v>
      </c>
      <c r="AA706" t="s">
        <v>2636</v>
      </c>
      <c r="AB706" s="18">
        <v>2410</v>
      </c>
      <c r="AC706" s="18"/>
      <c r="AD706" s="18"/>
      <c r="AE706" s="18"/>
      <c r="AF706" s="18"/>
      <c r="AG706" s="18"/>
      <c r="AH706" s="18">
        <v>2410</v>
      </c>
    </row>
    <row r="707" spans="23:34" x14ac:dyDescent="0.3">
      <c r="Y707">
        <v>4</v>
      </c>
      <c r="Z707" s="57">
        <v>45390</v>
      </c>
      <c r="AA707" t="s">
        <v>2510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">
      <c r="Z708" s="57">
        <v>45407</v>
      </c>
      <c r="AA708" t="s">
        <v>2518</v>
      </c>
      <c r="AB708" s="18">
        <v>3180.5</v>
      </c>
      <c r="AC708" s="18"/>
      <c r="AD708" s="18"/>
      <c r="AE708" s="18"/>
      <c r="AF708" s="18"/>
      <c r="AG708" s="18"/>
      <c r="AH708" s="18">
        <v>3180.5</v>
      </c>
    </row>
    <row r="709" spans="23:34" x14ac:dyDescent="0.3">
      <c r="W709" s="36" t="s">
        <v>500</v>
      </c>
      <c r="X709" s="36"/>
      <c r="Y709" s="36"/>
      <c r="Z709" s="36"/>
      <c r="AA709" s="36"/>
      <c r="AB709" s="37">
        <v>30729.1</v>
      </c>
      <c r="AC709" s="37"/>
      <c r="AD709" s="37"/>
      <c r="AE709" s="37"/>
      <c r="AF709" s="37"/>
      <c r="AG709" s="37"/>
      <c r="AH709" s="37">
        <v>30729.1</v>
      </c>
    </row>
    <row r="710" spans="23:34" x14ac:dyDescent="0.3">
      <c r="W710" t="s">
        <v>637</v>
      </c>
      <c r="X710">
        <v>2022</v>
      </c>
      <c r="Y710">
        <v>3</v>
      </c>
      <c r="Z710" s="57">
        <v>44628</v>
      </c>
      <c r="AA710" t="s">
        <v>634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Z711" s="57">
        <v>44629</v>
      </c>
      <c r="AA711" t="s">
        <v>642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Z712" s="57">
        <v>44632</v>
      </c>
      <c r="AA712" t="s">
        <v>644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5</v>
      </c>
      <c r="Z713" s="57">
        <v>44693</v>
      </c>
      <c r="AA713" t="s">
        <v>769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6</v>
      </c>
      <c r="Z714" s="57">
        <v>44715</v>
      </c>
      <c r="AA714" t="s">
        <v>827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Z715" s="57">
        <v>44721</v>
      </c>
      <c r="AA715" t="s">
        <v>832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Y716">
        <v>9</v>
      </c>
      <c r="Z716" s="57">
        <v>44830</v>
      </c>
      <c r="AA716" t="s">
        <v>952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AA717" t="s">
        <v>953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Y718">
        <v>11</v>
      </c>
      <c r="Z718" s="57">
        <v>44872</v>
      </c>
      <c r="AA718" t="s">
        <v>1055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Y719">
        <v>12</v>
      </c>
      <c r="Z719" s="57">
        <v>44896</v>
      </c>
      <c r="AA719" t="s">
        <v>1108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Z720" s="57">
        <v>44900</v>
      </c>
      <c r="AA720" t="s">
        <v>1116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">
      <c r="Z721" s="57">
        <v>44902</v>
      </c>
      <c r="AA721" t="s">
        <v>1120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">
      <c r="Z722" s="57">
        <v>44917</v>
      </c>
      <c r="AA722" t="s">
        <v>1130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">
      <c r="Y723">
        <v>4</v>
      </c>
      <c r="Z723" s="57">
        <v>44652</v>
      </c>
      <c r="AA723" t="s">
        <v>684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">
      <c r="Z724" s="57">
        <v>44663</v>
      </c>
      <c r="AA724" t="s">
        <v>691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">
      <c r="X725">
        <v>2023</v>
      </c>
      <c r="Y725">
        <v>1</v>
      </c>
      <c r="Z725" s="57">
        <v>44938</v>
      </c>
      <c r="AA725" t="s">
        <v>1182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">
      <c r="Z726" s="57">
        <v>44944</v>
      </c>
      <c r="AA726" t="s">
        <v>1191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">
      <c r="Z727" s="57">
        <v>44956</v>
      </c>
      <c r="AA727" t="s">
        <v>1205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">
      <c r="Y728">
        <v>2</v>
      </c>
      <c r="Z728" t="s">
        <v>1240</v>
      </c>
      <c r="AA728" t="s">
        <v>1239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">
      <c r="Z729" t="s">
        <v>1246</v>
      </c>
      <c r="AA729" t="s">
        <v>1248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">
      <c r="Z730" t="s">
        <v>1264</v>
      </c>
      <c r="AA730" t="s">
        <v>1268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">
      <c r="Y731">
        <v>3</v>
      </c>
      <c r="Z731" t="s">
        <v>1301</v>
      </c>
      <c r="AA731" t="s">
        <v>1282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">
      <c r="Y732">
        <v>7</v>
      </c>
      <c r="Z732" s="57">
        <v>45111</v>
      </c>
      <c r="AA732" t="s">
        <v>1710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">
      <c r="Y733">
        <v>9</v>
      </c>
      <c r="Z733" s="57">
        <v>45187</v>
      </c>
      <c r="AA733" t="s">
        <v>1905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">
      <c r="Y734">
        <v>10</v>
      </c>
      <c r="Z734" s="57">
        <v>45205</v>
      </c>
      <c r="AA734" t="s">
        <v>1996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">
      <c r="Z735" s="57">
        <v>45209</v>
      </c>
      <c r="AA735" t="s">
        <v>2003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">
      <c r="Z736" t="s">
        <v>2009</v>
      </c>
      <c r="AA736" t="s">
        <v>2011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">
      <c r="Y737">
        <v>12</v>
      </c>
      <c r="Z737" s="57">
        <v>45268</v>
      </c>
      <c r="AA737" t="s">
        <v>2184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AA738" t="s">
        <v>2185</v>
      </c>
      <c r="AB738" s="18">
        <v>514.19999999999982</v>
      </c>
      <c r="AC738" s="18"/>
      <c r="AD738" s="18"/>
      <c r="AE738" s="18"/>
      <c r="AF738" s="18"/>
      <c r="AG738" s="18"/>
      <c r="AH738" s="18">
        <v>514.19999999999982</v>
      </c>
    </row>
    <row r="739" spans="23:34" x14ac:dyDescent="0.3">
      <c r="Z739" s="57">
        <v>45279</v>
      </c>
      <c r="AA739" t="s">
        <v>2201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AA740" t="s">
        <v>2265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">
      <c r="Y741">
        <v>4</v>
      </c>
      <c r="Z741" s="57">
        <v>45019</v>
      </c>
      <c r="AA741" t="s">
        <v>1391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Z742" t="s">
        <v>1414</v>
      </c>
      <c r="AA742" t="s">
        <v>1413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s="57">
        <v>45030</v>
      </c>
      <c r="AA743" t="s">
        <v>1432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W744" s="36" t="s">
        <v>641</v>
      </c>
      <c r="X744" s="36"/>
      <c r="Y744" s="36"/>
      <c r="Z744" s="36"/>
      <c r="AA744" s="36"/>
      <c r="AB744" s="37">
        <v>514.19999999999982</v>
      </c>
      <c r="AC744" s="37"/>
      <c r="AD744" s="37"/>
      <c r="AE744" s="37"/>
      <c r="AF744" s="37"/>
      <c r="AG744" s="37"/>
      <c r="AH744" s="37">
        <v>514.19999999999982</v>
      </c>
    </row>
    <row r="745" spans="23:34" x14ac:dyDescent="0.3">
      <c r="W745" t="s">
        <v>665</v>
      </c>
      <c r="X745">
        <v>2022</v>
      </c>
      <c r="Y745">
        <v>3</v>
      </c>
      <c r="Z745" s="57">
        <v>44651</v>
      </c>
      <c r="AA745" t="s">
        <v>663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Y746">
        <v>5</v>
      </c>
      <c r="Z746" s="57">
        <v>44687</v>
      </c>
      <c r="AA746" t="s">
        <v>763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Y747">
        <v>6</v>
      </c>
      <c r="Z747" s="57">
        <v>44725</v>
      </c>
      <c r="AA747" t="s">
        <v>835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4</v>
      </c>
      <c r="Z748" s="57">
        <v>44667</v>
      </c>
      <c r="AA748" t="s">
        <v>697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t="s">
        <v>721</v>
      </c>
      <c r="AA749" t="s">
        <v>720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s="57">
        <v>44680</v>
      </c>
      <c r="AA750" t="s">
        <v>728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X751">
        <v>2023</v>
      </c>
      <c r="Y751">
        <v>1</v>
      </c>
      <c r="Z751" s="57">
        <v>44932</v>
      </c>
      <c r="AA751" t="s">
        <v>1170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44935</v>
      </c>
      <c r="AA752" t="s">
        <v>1173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Z753" s="57">
        <v>44937</v>
      </c>
      <c r="AA753" t="s">
        <v>1179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44939</v>
      </c>
      <c r="AA754" t="s">
        <v>1183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Y755">
        <v>6</v>
      </c>
      <c r="Z755" s="57">
        <v>45084</v>
      </c>
      <c r="AA755" t="s">
        <v>1613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W756" s="36" t="s">
        <v>679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">
      <c r="W757" t="s">
        <v>709</v>
      </c>
      <c r="X757">
        <v>2022</v>
      </c>
      <c r="Y757">
        <v>4</v>
      </c>
      <c r="Z757" s="57">
        <v>44671</v>
      </c>
      <c r="AA757" t="s">
        <v>699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Z758" s="57">
        <v>44672</v>
      </c>
      <c r="AA758" t="s">
        <v>701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W759" s="36" t="s">
        <v>754</v>
      </c>
      <c r="X759" s="36"/>
      <c r="Y759" s="36"/>
      <c r="Z759" s="36"/>
      <c r="AA759" s="36"/>
      <c r="AB759" s="37">
        <v>0</v>
      </c>
      <c r="AC759" s="37"/>
      <c r="AD759" s="37"/>
      <c r="AE759" s="37"/>
      <c r="AF759" s="37"/>
      <c r="AG759" s="37"/>
      <c r="AH759" s="37">
        <v>0</v>
      </c>
    </row>
    <row r="760" spans="23:34" x14ac:dyDescent="0.3">
      <c r="W760" t="s">
        <v>773</v>
      </c>
      <c r="X760">
        <v>2022</v>
      </c>
      <c r="Y760">
        <v>5</v>
      </c>
      <c r="Z760" s="57">
        <v>44693</v>
      </c>
      <c r="AA760" t="s">
        <v>774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Y761">
        <v>4</v>
      </c>
      <c r="Z761" s="57">
        <v>44660</v>
      </c>
      <c r="AA761" t="s">
        <v>690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s="57">
        <v>44664</v>
      </c>
      <c r="AA762" t="s">
        <v>692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s="57">
        <v>44666</v>
      </c>
      <c r="AA763" t="s">
        <v>695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W764" s="36" t="s">
        <v>798</v>
      </c>
      <c r="X764" s="36"/>
      <c r="Y764" s="36"/>
      <c r="Z764" s="36"/>
      <c r="AA764" s="36"/>
      <c r="AB764" s="37">
        <v>0</v>
      </c>
      <c r="AC764" s="37"/>
      <c r="AD764" s="37"/>
      <c r="AE764" s="37"/>
      <c r="AF764" s="37"/>
      <c r="AG764" s="37"/>
      <c r="AH764" s="37">
        <v>0</v>
      </c>
    </row>
    <row r="765" spans="23:34" x14ac:dyDescent="0.3">
      <c r="W765" t="s">
        <v>784</v>
      </c>
      <c r="X765">
        <v>2022</v>
      </c>
      <c r="Y765">
        <v>5</v>
      </c>
      <c r="Z765" s="57">
        <v>44702</v>
      </c>
      <c r="AA765" t="s">
        <v>788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Y766">
        <v>8</v>
      </c>
      <c r="Z766" s="57">
        <v>44782</v>
      </c>
      <c r="AA766" t="s">
        <v>898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Y767">
        <v>10</v>
      </c>
      <c r="Z767" s="57">
        <v>44851</v>
      </c>
      <c r="AA767" t="s">
        <v>1004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Y768">
        <v>12</v>
      </c>
      <c r="Z768" t="s">
        <v>1124</v>
      </c>
      <c r="AA768" t="s">
        <v>1125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X769">
        <v>2023</v>
      </c>
      <c r="Y769">
        <v>3</v>
      </c>
      <c r="Z769" t="s">
        <v>1359</v>
      </c>
      <c r="AA769" t="s">
        <v>1358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Y770">
        <v>12</v>
      </c>
      <c r="Z770" s="57">
        <v>45281</v>
      </c>
      <c r="AA770" t="s">
        <v>2205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45282</v>
      </c>
      <c r="AA771" t="s">
        <v>2207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X772">
        <v>2024</v>
      </c>
      <c r="Y772">
        <v>2</v>
      </c>
      <c r="Z772" s="57">
        <v>45328</v>
      </c>
      <c r="AA772" t="s">
        <v>2351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Z773" s="57">
        <v>45342</v>
      </c>
      <c r="AA773" t="s">
        <v>2359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45349</v>
      </c>
      <c r="AA774" t="s">
        <v>2371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Y775">
        <v>3</v>
      </c>
      <c r="Z775" s="57">
        <v>45358</v>
      </c>
      <c r="AA775" t="s">
        <v>2431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Y776">
        <v>5</v>
      </c>
      <c r="Z776" s="57">
        <v>45419</v>
      </c>
      <c r="AA776" t="s">
        <v>2553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Y777">
        <v>8</v>
      </c>
      <c r="Z777" s="57">
        <v>45511</v>
      </c>
      <c r="AA777" t="s">
        <v>2853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X778">
        <v>2025</v>
      </c>
      <c r="Y778">
        <v>3</v>
      </c>
      <c r="Z778" s="57">
        <v>45735</v>
      </c>
      <c r="AA778" t="s">
        <v>3538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W779" s="36" t="s">
        <v>799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">
      <c r="W780" t="s">
        <v>859</v>
      </c>
      <c r="X780">
        <v>2022</v>
      </c>
      <c r="Y780">
        <v>7</v>
      </c>
      <c r="Z780" s="57">
        <v>44756</v>
      </c>
      <c r="AA780" t="s">
        <v>861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8</v>
      </c>
      <c r="Z781" s="57">
        <v>44777</v>
      </c>
      <c r="AA781" t="s">
        <v>891</v>
      </c>
      <c r="AB781" s="18">
        <v>0.20000000000004547</v>
      </c>
      <c r="AC781" s="18"/>
      <c r="AD781" s="18"/>
      <c r="AE781" s="18"/>
      <c r="AF781" s="18"/>
      <c r="AG781" s="18"/>
      <c r="AH781" s="18">
        <v>0.20000000000004547</v>
      </c>
    </row>
    <row r="782" spans="23:34" x14ac:dyDescent="0.3">
      <c r="Z782" s="57">
        <v>44796</v>
      </c>
      <c r="AA782" t="s">
        <v>909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Z783" s="57">
        <v>44798</v>
      </c>
      <c r="AA783" t="s">
        <v>914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">
      <c r="Y784">
        <v>9</v>
      </c>
      <c r="Z784" s="57">
        <v>44832</v>
      </c>
      <c r="AA784" t="s">
        <v>955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11</v>
      </c>
      <c r="Z785" s="57">
        <v>44879</v>
      </c>
      <c r="AA785" t="s">
        <v>1065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X786">
        <v>2023</v>
      </c>
      <c r="Y786">
        <v>2</v>
      </c>
      <c r="Z786" t="s">
        <v>1278</v>
      </c>
      <c r="AA786" t="s">
        <v>1276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">
      <c r="Y787">
        <v>5</v>
      </c>
      <c r="Z787" s="57">
        <v>45052</v>
      </c>
      <c r="AA787" t="s">
        <v>1534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Y788">
        <v>7</v>
      </c>
      <c r="Z788" s="57">
        <v>45113</v>
      </c>
      <c r="AA788" t="s">
        <v>1711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Y789">
        <v>11</v>
      </c>
      <c r="Z789" s="57">
        <v>45257</v>
      </c>
      <c r="AA789" t="s">
        <v>2171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4</v>
      </c>
      <c r="Z790" s="57">
        <v>45020</v>
      </c>
      <c r="AA790" t="s">
        <v>1400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t="s">
        <v>1401</v>
      </c>
      <c r="AA791" t="s">
        <v>1400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X792">
        <v>2024</v>
      </c>
      <c r="Y792">
        <v>6</v>
      </c>
      <c r="Z792" s="57">
        <v>45455</v>
      </c>
      <c r="AA792" t="s">
        <v>2644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Y793">
        <v>7</v>
      </c>
      <c r="Z793" s="57">
        <v>45475</v>
      </c>
      <c r="AA793" t="s">
        <v>2750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">
      <c r="Z794" s="57">
        <v>45502</v>
      </c>
      <c r="AA794" t="s">
        <v>2771</v>
      </c>
      <c r="AB794" s="18">
        <v>6023.3</v>
      </c>
      <c r="AC794" s="18"/>
      <c r="AD794" s="18"/>
      <c r="AE794" s="18"/>
      <c r="AF794" s="18"/>
      <c r="AG794" s="18"/>
      <c r="AH794" s="18">
        <v>6023.3</v>
      </c>
    </row>
    <row r="795" spans="23:34" x14ac:dyDescent="0.3">
      <c r="Y795">
        <v>8</v>
      </c>
      <c r="Z795" s="57">
        <v>45525</v>
      </c>
      <c r="AA795" t="s">
        <v>2867</v>
      </c>
      <c r="AB795" s="18">
        <v>8026.4</v>
      </c>
      <c r="AC795" s="18"/>
      <c r="AD795" s="18"/>
      <c r="AE795" s="18"/>
      <c r="AF795" s="18"/>
      <c r="AG795" s="18"/>
      <c r="AH795" s="18">
        <v>8026.4</v>
      </c>
    </row>
    <row r="796" spans="23:34" x14ac:dyDescent="0.3">
      <c r="X796">
        <v>2025</v>
      </c>
      <c r="Y796">
        <v>1</v>
      </c>
      <c r="Z796" s="57">
        <v>45664</v>
      </c>
      <c r="AA796" t="s">
        <v>3338</v>
      </c>
      <c r="AB796" s="18">
        <v>6518.2</v>
      </c>
      <c r="AC796" s="18"/>
      <c r="AD796" s="18"/>
      <c r="AE796" s="18"/>
      <c r="AF796" s="18"/>
      <c r="AG796" s="18"/>
      <c r="AH796" s="18">
        <v>6518.2</v>
      </c>
    </row>
    <row r="797" spans="23:34" x14ac:dyDescent="0.3">
      <c r="Z797" s="57">
        <v>45678</v>
      </c>
      <c r="AA797" t="s">
        <v>3353</v>
      </c>
      <c r="AB797" s="18">
        <v>5710.7</v>
      </c>
      <c r="AC797" s="18"/>
      <c r="AD797" s="18"/>
      <c r="AE797" s="18"/>
      <c r="AF797" s="18"/>
      <c r="AG797" s="18"/>
      <c r="AH797" s="18">
        <v>5710.7</v>
      </c>
    </row>
    <row r="798" spans="23:34" x14ac:dyDescent="0.3">
      <c r="W798" s="36" t="s">
        <v>874</v>
      </c>
      <c r="X798" s="36"/>
      <c r="Y798" s="36"/>
      <c r="Z798" s="36"/>
      <c r="AA798" s="36"/>
      <c r="AB798" s="37">
        <v>26278.799999999999</v>
      </c>
      <c r="AC798" s="37"/>
      <c r="AD798" s="37"/>
      <c r="AE798" s="37"/>
      <c r="AF798" s="37"/>
      <c r="AG798" s="37"/>
      <c r="AH798" s="37">
        <v>26278.799999999999</v>
      </c>
    </row>
    <row r="799" spans="23:34" x14ac:dyDescent="0.3">
      <c r="W799" t="s">
        <v>958</v>
      </c>
      <c r="X799">
        <v>2022</v>
      </c>
      <c r="Y799">
        <v>9</v>
      </c>
      <c r="Z799" s="57">
        <v>44813</v>
      </c>
      <c r="AA799" t="s">
        <v>930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Z800" s="57">
        <v>44832</v>
      </c>
      <c r="AA800" t="s">
        <v>956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X801">
        <v>2023</v>
      </c>
      <c r="Y801">
        <v>1</v>
      </c>
      <c r="Z801" s="57">
        <v>44940</v>
      </c>
      <c r="AA801" t="s">
        <v>1188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W802" s="36" t="s">
        <v>985</v>
      </c>
      <c r="X802" s="36"/>
      <c r="Y802" s="36"/>
      <c r="Z802" s="36"/>
      <c r="AA802" s="36"/>
      <c r="AB802" s="37">
        <v>0</v>
      </c>
      <c r="AC802" s="37"/>
      <c r="AD802" s="37"/>
      <c r="AE802" s="37"/>
      <c r="AF802" s="37"/>
      <c r="AG802" s="37"/>
      <c r="AH802" s="37">
        <v>0</v>
      </c>
    </row>
    <row r="803" spans="23:34" x14ac:dyDescent="0.3">
      <c r="W803" t="s">
        <v>1044</v>
      </c>
      <c r="X803" t="s">
        <v>1763</v>
      </c>
      <c r="Y803" t="s">
        <v>1763</v>
      </c>
      <c r="Z803" s="57">
        <v>44788</v>
      </c>
      <c r="AA803" t="s">
        <v>900</v>
      </c>
      <c r="AB803" s="18"/>
      <c r="AC803" s="18"/>
      <c r="AD803" s="18"/>
      <c r="AE803" s="18"/>
      <c r="AF803" s="18">
        <v>0</v>
      </c>
      <c r="AG803" s="18"/>
      <c r="AH803" s="18">
        <v>0</v>
      </c>
    </row>
    <row r="804" spans="23:34" x14ac:dyDescent="0.3">
      <c r="Z804" s="57">
        <v>45220</v>
      </c>
      <c r="AA804" t="s">
        <v>2019</v>
      </c>
      <c r="AB804" s="18"/>
      <c r="AC804" s="18"/>
      <c r="AD804" s="18"/>
      <c r="AE804" s="18"/>
      <c r="AF804" s="18">
        <v>0</v>
      </c>
      <c r="AG804" s="18"/>
      <c r="AH804" s="18">
        <v>0</v>
      </c>
    </row>
    <row r="805" spans="23:34" x14ac:dyDescent="0.3">
      <c r="W805" s="36" t="s">
        <v>1045</v>
      </c>
      <c r="X805" s="36"/>
      <c r="Y805" s="36"/>
      <c r="Z805" s="36"/>
      <c r="AA805" s="36"/>
      <c r="AB805" s="37"/>
      <c r="AC805" s="37"/>
      <c r="AD805" s="37"/>
      <c r="AE805" s="37"/>
      <c r="AF805" s="37">
        <v>0</v>
      </c>
      <c r="AG805" s="37"/>
      <c r="AH805" s="37">
        <v>0</v>
      </c>
    </row>
    <row r="806" spans="23:34" x14ac:dyDescent="0.3">
      <c r="W806" t="s">
        <v>1051</v>
      </c>
      <c r="X806">
        <v>2022</v>
      </c>
      <c r="Y806">
        <v>11</v>
      </c>
      <c r="Z806" s="57">
        <v>44870</v>
      </c>
      <c r="AA806" t="s">
        <v>1053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Z807" t="s">
        <v>1070</v>
      </c>
      <c r="AA807" t="s">
        <v>1071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Y808">
        <v>12</v>
      </c>
      <c r="Z808" s="57">
        <v>44896</v>
      </c>
      <c r="AA808" t="s">
        <v>1106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">
      <c r="W809" s="36" t="s">
        <v>1088</v>
      </c>
      <c r="X809" s="36"/>
      <c r="Y809" s="36"/>
      <c r="Z809" s="36"/>
      <c r="AA809" s="36"/>
      <c r="AB809" s="37">
        <v>0</v>
      </c>
      <c r="AC809" s="37"/>
      <c r="AD809" s="37"/>
      <c r="AE809" s="37"/>
      <c r="AF809" s="37"/>
      <c r="AG809" s="37"/>
      <c r="AH809" s="37">
        <v>0</v>
      </c>
    </row>
    <row r="810" spans="23:34" x14ac:dyDescent="0.3">
      <c r="W810" t="s">
        <v>1057</v>
      </c>
      <c r="X810">
        <v>2022</v>
      </c>
      <c r="Y810">
        <v>11</v>
      </c>
      <c r="Z810" s="57">
        <v>44873</v>
      </c>
      <c r="AA810" t="s">
        <v>1062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W811" s="36" t="s">
        <v>1089</v>
      </c>
      <c r="X811" s="36"/>
      <c r="Y811" s="36"/>
      <c r="Z811" s="36"/>
      <c r="AA811" s="36"/>
      <c r="AB811" s="37">
        <v>0</v>
      </c>
      <c r="AC811" s="37"/>
      <c r="AD811" s="37"/>
      <c r="AE811" s="37"/>
      <c r="AF811" s="37"/>
      <c r="AG811" s="37"/>
      <c r="AH811" s="37">
        <v>0</v>
      </c>
    </row>
    <row r="812" spans="23:34" x14ac:dyDescent="0.3">
      <c r="W812" t="s">
        <v>1101</v>
      </c>
      <c r="X812">
        <v>2022</v>
      </c>
      <c r="Y812">
        <v>11</v>
      </c>
      <c r="Z812" s="57">
        <v>44895</v>
      </c>
      <c r="AA812" t="s">
        <v>1096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1104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1100</v>
      </c>
      <c r="X814">
        <v>2022</v>
      </c>
      <c r="Y814">
        <v>11</v>
      </c>
      <c r="Z814" s="57">
        <v>44895</v>
      </c>
      <c r="AA814" t="s">
        <v>1097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1105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1196</v>
      </c>
      <c r="X816">
        <v>2023</v>
      </c>
      <c r="Y816">
        <v>1</v>
      </c>
      <c r="Z816" s="57">
        <v>44953</v>
      </c>
      <c r="AA816" t="s">
        <v>1203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">
      <c r="Y817">
        <v>2</v>
      </c>
      <c r="Z817" s="57">
        <v>44958</v>
      </c>
      <c r="AA817" t="s">
        <v>1234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">
      <c r="Z818" t="s">
        <v>1240</v>
      </c>
      <c r="AA818" t="s">
        <v>1244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">
      <c r="Y819">
        <v>3</v>
      </c>
      <c r="Z819" t="s">
        <v>1350</v>
      </c>
      <c r="AA819" t="s">
        <v>1353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">
      <c r="Z820" t="s">
        <v>1355</v>
      </c>
      <c r="AA820" t="s">
        <v>1354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">
      <c r="Z821" t="s">
        <v>1362</v>
      </c>
      <c r="AA821" t="s">
        <v>1363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">
      <c r="AA822" t="s">
        <v>1364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">
      <c r="Y823">
        <v>5</v>
      </c>
      <c r="Z823" s="57">
        <v>45048</v>
      </c>
      <c r="AA823" t="s">
        <v>1530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">
      <c r="Z824" s="57">
        <v>45054</v>
      </c>
      <c r="AA824" t="s">
        <v>1535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">
      <c r="Z825" t="s">
        <v>1552</v>
      </c>
      <c r="AA825" t="s">
        <v>1553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">
      <c r="Z826" s="57">
        <v>45066</v>
      </c>
      <c r="AA826" t="s">
        <v>1554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">
      <c r="Z827" s="57">
        <v>45076</v>
      </c>
      <c r="AA827" t="s">
        <v>1562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">
      <c r="Y828">
        <v>6</v>
      </c>
      <c r="Z828" t="s">
        <v>1611</v>
      </c>
      <c r="AA828" t="s">
        <v>1609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">
      <c r="Z829" s="57">
        <v>45086</v>
      </c>
      <c r="AA829" t="s">
        <v>1622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">
      <c r="Z830" t="s">
        <v>1625</v>
      </c>
      <c r="AA830" t="s">
        <v>1623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">
      <c r="Z831" s="57">
        <v>45092</v>
      </c>
      <c r="AA831" t="s">
        <v>1632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">
      <c r="Z832" s="57">
        <v>45097</v>
      </c>
      <c r="AA832" t="s">
        <v>1646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Z833" t="s">
        <v>1645</v>
      </c>
      <c r="AA833" t="s">
        <v>1644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Z834" s="57">
        <v>45099</v>
      </c>
      <c r="AA834" t="s">
        <v>1649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t="s">
        <v>1663</v>
      </c>
      <c r="AA835" t="s">
        <v>1662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Y836">
        <v>7</v>
      </c>
      <c r="Z836" s="57">
        <v>45110</v>
      </c>
      <c r="AA836" t="s">
        <v>1707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AA837" t="s">
        <v>1709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Z838" s="57">
        <v>45117</v>
      </c>
      <c r="AA838" t="s">
        <v>1717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Z839" t="s">
        <v>1721</v>
      </c>
      <c r="AA839" t="s">
        <v>1720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Z840" s="57">
        <v>45131</v>
      </c>
      <c r="AA840" t="s">
        <v>1729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Y841">
        <v>8</v>
      </c>
      <c r="Z841" s="57">
        <v>45139</v>
      </c>
      <c r="AA841" t="s">
        <v>1791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45145</v>
      </c>
      <c r="AA842" t="s">
        <v>1807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Z843" s="57">
        <v>45152</v>
      </c>
      <c r="AA843" t="s">
        <v>1810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Z844" s="57">
        <v>45154</v>
      </c>
      <c r="AA844" t="s">
        <v>1816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Z845" s="57">
        <v>45161</v>
      </c>
      <c r="AA845" t="s">
        <v>1827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Z846" s="57">
        <v>45162</v>
      </c>
      <c r="AA846" t="s">
        <v>1828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">
      <c r="Z847" s="57">
        <v>45166</v>
      </c>
      <c r="AA847" t="s">
        <v>1832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Y848">
        <v>9</v>
      </c>
      <c r="Z848" t="s">
        <v>1878</v>
      </c>
      <c r="AA848" t="s">
        <v>1879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">
      <c r="Z849" s="57">
        <v>45174</v>
      </c>
      <c r="AA849" t="s">
        <v>1884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">
      <c r="Z850" s="57">
        <v>45181</v>
      </c>
      <c r="AA850" t="s">
        <v>1897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">
      <c r="Z851" s="57">
        <v>45195</v>
      </c>
      <c r="AA851" t="s">
        <v>1919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">
      <c r="Z852" s="57">
        <v>45198</v>
      </c>
      <c r="AA852" t="s">
        <v>1924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">
      <c r="Y853">
        <v>10</v>
      </c>
      <c r="Z853" t="s">
        <v>2004</v>
      </c>
      <c r="AA853" t="s">
        <v>2007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">
      <c r="Z854" s="57">
        <v>45226</v>
      </c>
      <c r="AA854" t="s">
        <v>2033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">
      <c r="Y855">
        <v>11</v>
      </c>
      <c r="Z855" s="57">
        <v>45234</v>
      </c>
      <c r="AA855" t="s">
        <v>2150</v>
      </c>
      <c r="AB855" s="18">
        <v>2576.3000000000002</v>
      </c>
      <c r="AC855" s="18"/>
      <c r="AD855" s="18"/>
      <c r="AE855" s="18"/>
      <c r="AF855" s="18"/>
      <c r="AG855" s="18"/>
      <c r="AH855" s="18">
        <v>2576.3000000000002</v>
      </c>
    </row>
    <row r="856" spans="23:34" x14ac:dyDescent="0.3">
      <c r="Y856">
        <v>4</v>
      </c>
      <c r="Z856" s="57">
        <v>45019</v>
      </c>
      <c r="AA856" t="s">
        <v>1394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">
      <c r="Z857" t="s">
        <v>1417</v>
      </c>
      <c r="AA857" t="s">
        <v>1416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">
      <c r="W858" s="36" t="s">
        <v>1232</v>
      </c>
      <c r="X858" s="36"/>
      <c r="Y858" s="36"/>
      <c r="Z858" s="36"/>
      <c r="AA858" s="36"/>
      <c r="AB858" s="37">
        <v>2576.3000000000002</v>
      </c>
      <c r="AC858" s="37"/>
      <c r="AD858" s="37"/>
      <c r="AE858" s="37"/>
      <c r="AF858" s="37"/>
      <c r="AG858" s="37"/>
      <c r="AH858" s="37">
        <v>2576.3000000000002</v>
      </c>
    </row>
    <row r="859" spans="23:34" x14ac:dyDescent="0.3">
      <c r="W859" t="s">
        <v>1257</v>
      </c>
      <c r="X859">
        <v>2023</v>
      </c>
      <c r="Y859">
        <v>2</v>
      </c>
      <c r="Z859" s="57">
        <v>44972</v>
      </c>
      <c r="AA859" t="s">
        <v>1262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">
      <c r="Y860">
        <v>4</v>
      </c>
      <c r="Z860" t="s">
        <v>1398</v>
      </c>
      <c r="AA860" t="s">
        <v>1395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">
      <c r="W861" s="36" t="s">
        <v>1387</v>
      </c>
      <c r="X861" s="36"/>
      <c r="Y861" s="36"/>
      <c r="Z861" s="36"/>
      <c r="AA861" s="36"/>
      <c r="AB861" s="37">
        <v>0</v>
      </c>
      <c r="AC861" s="37"/>
      <c r="AD861" s="37"/>
      <c r="AE861" s="37"/>
      <c r="AF861" s="37"/>
      <c r="AG861" s="37"/>
      <c r="AH861" s="37">
        <v>0</v>
      </c>
    </row>
    <row r="862" spans="23:34" x14ac:dyDescent="0.3">
      <c r="W862" t="s">
        <v>1304</v>
      </c>
      <c r="X862">
        <v>2023</v>
      </c>
      <c r="Y862">
        <v>3</v>
      </c>
      <c r="Z862" t="s">
        <v>1303</v>
      </c>
      <c r="AA862" t="s">
        <v>1306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3:34" x14ac:dyDescent="0.3">
      <c r="Z863" t="s">
        <v>1317</v>
      </c>
      <c r="AA863" t="s">
        <v>1313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">
      <c r="W864" s="36" t="s">
        <v>1388</v>
      </c>
      <c r="X864" s="36"/>
      <c r="Y864" s="36"/>
      <c r="Z864" s="36"/>
      <c r="AA864" s="36"/>
      <c r="AB864" s="37">
        <v>0</v>
      </c>
      <c r="AC864" s="37"/>
      <c r="AD864" s="37"/>
      <c r="AE864" s="37"/>
      <c r="AF864" s="37"/>
      <c r="AG864" s="37"/>
      <c r="AH864" s="37">
        <v>0</v>
      </c>
    </row>
    <row r="865" spans="23:34" x14ac:dyDescent="0.3">
      <c r="W865" t="s">
        <v>1309</v>
      </c>
      <c r="X865">
        <v>2023</v>
      </c>
      <c r="Y865">
        <v>5</v>
      </c>
      <c r="Z865" t="s">
        <v>1430</v>
      </c>
      <c r="AA865" t="s">
        <v>1429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3:34" x14ac:dyDescent="0.3">
      <c r="Y866">
        <v>6</v>
      </c>
      <c r="Z866" s="57">
        <v>45048</v>
      </c>
      <c r="AA866" t="s">
        <v>1529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3:34" x14ac:dyDescent="0.3">
      <c r="Z867" s="57">
        <v>45061</v>
      </c>
      <c r="AA867" t="s">
        <v>1544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3:34" x14ac:dyDescent="0.3">
      <c r="Y868">
        <v>7</v>
      </c>
      <c r="Z868" t="s">
        <v>1640</v>
      </c>
      <c r="AA868" t="s">
        <v>1641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3:34" x14ac:dyDescent="0.3">
      <c r="Z869" s="57">
        <v>45098</v>
      </c>
      <c r="AA869" t="s">
        <v>1647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">
      <c r="Y870">
        <v>8</v>
      </c>
      <c r="Z870" s="57">
        <v>45118</v>
      </c>
      <c r="AA870" t="s">
        <v>1719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">
      <c r="Z871" s="57">
        <v>45128</v>
      </c>
      <c r="AA871" t="s">
        <v>1728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">
      <c r="Y872">
        <v>9</v>
      </c>
      <c r="Z872" s="57">
        <v>45146</v>
      </c>
      <c r="AA872" t="s">
        <v>1808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">
      <c r="Z873" s="57">
        <v>45160</v>
      </c>
      <c r="AA873" t="s">
        <v>1823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">
      <c r="Y874">
        <v>10</v>
      </c>
      <c r="Z874" s="57">
        <v>45191</v>
      </c>
      <c r="AA874" t="s">
        <v>1913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">
      <c r="Y875">
        <v>11</v>
      </c>
      <c r="Z875" s="57">
        <v>45229</v>
      </c>
      <c r="AA875" t="s">
        <v>2036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">
      <c r="Y876">
        <v>4</v>
      </c>
      <c r="Z876" t="s">
        <v>1308</v>
      </c>
      <c r="AA876" t="s">
        <v>1312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">
      <c r="Z877" t="s">
        <v>1345</v>
      </c>
      <c r="AA877" t="s">
        <v>1344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">
      <c r="Z878" t="s">
        <v>1362</v>
      </c>
      <c r="AA878" t="s">
        <v>1361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">
      <c r="X879">
        <v>2024</v>
      </c>
      <c r="Y879">
        <v>1</v>
      </c>
      <c r="Z879" s="57">
        <v>45280</v>
      </c>
      <c r="AA879" t="s">
        <v>2202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">
      <c r="Y880">
        <v>3</v>
      </c>
      <c r="Z880" s="57">
        <v>45324</v>
      </c>
      <c r="AA880" t="s">
        <v>2343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">
      <c r="Y881">
        <v>6</v>
      </c>
      <c r="Z881" s="57">
        <v>45421</v>
      </c>
      <c r="AA881" t="s">
        <v>2554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">
      <c r="Y882">
        <v>7</v>
      </c>
      <c r="Z882" s="57">
        <v>45451</v>
      </c>
      <c r="AA882" t="s">
        <v>2643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">
      <c r="Y883">
        <v>9</v>
      </c>
      <c r="Z883" s="57">
        <v>45506</v>
      </c>
      <c r="AA883" t="s">
        <v>2840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">
      <c r="Y884">
        <v>11</v>
      </c>
      <c r="Z884" s="57">
        <v>45582</v>
      </c>
      <c r="AA884" t="s">
        <v>3018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">
      <c r="Y885">
        <v>4</v>
      </c>
      <c r="Z885" s="57">
        <v>45371</v>
      </c>
      <c r="AA885" t="s">
        <v>2447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">
      <c r="X886">
        <v>2025</v>
      </c>
      <c r="Y886">
        <v>1</v>
      </c>
      <c r="Z886" t="s">
        <v>3256</v>
      </c>
      <c r="AA886" t="s">
        <v>3257</v>
      </c>
      <c r="AB886" s="18"/>
      <c r="AC886" s="18"/>
      <c r="AD886" s="18"/>
      <c r="AE886" s="18"/>
      <c r="AF886" s="18"/>
      <c r="AG886" s="18">
        <v>9395.5</v>
      </c>
      <c r="AH886" s="18">
        <v>9395.5</v>
      </c>
    </row>
    <row r="887" spans="23:34" x14ac:dyDescent="0.3">
      <c r="Y887">
        <v>3</v>
      </c>
      <c r="Z887" s="57">
        <v>45707</v>
      </c>
      <c r="AA887" t="s">
        <v>3460</v>
      </c>
      <c r="AB887" s="18"/>
      <c r="AC887" s="18"/>
      <c r="AD887" s="18"/>
      <c r="AE887" s="18"/>
      <c r="AF887" s="18"/>
      <c r="AG887" s="18">
        <v>9168.5</v>
      </c>
      <c r="AH887" s="18">
        <v>9168.5</v>
      </c>
    </row>
    <row r="888" spans="23:34" x14ac:dyDescent="0.3">
      <c r="Y888">
        <v>5</v>
      </c>
      <c r="Z888" t="s">
        <v>3624</v>
      </c>
      <c r="AA888" t="s">
        <v>3626</v>
      </c>
      <c r="AB888" s="18"/>
      <c r="AC888" s="18"/>
      <c r="AD888" s="18"/>
      <c r="AE888" s="18"/>
      <c r="AF888" s="18"/>
      <c r="AG888" s="18">
        <v>96</v>
      </c>
      <c r="AH888" s="18">
        <v>96</v>
      </c>
    </row>
    <row r="889" spans="23:34" x14ac:dyDescent="0.3">
      <c r="Y889">
        <v>4</v>
      </c>
      <c r="Z889" s="57">
        <v>45723</v>
      </c>
      <c r="AA889" t="s">
        <v>3520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">
      <c r="W890" s="36" t="s">
        <v>1389</v>
      </c>
      <c r="X890" s="36"/>
      <c r="Y890" s="36"/>
      <c r="Z890" s="36"/>
      <c r="AA890" s="36"/>
      <c r="AB890" s="37"/>
      <c r="AC890" s="37"/>
      <c r="AD890" s="37"/>
      <c r="AE890" s="37"/>
      <c r="AF890" s="37"/>
      <c r="AG890" s="37">
        <v>18660</v>
      </c>
      <c r="AH890" s="37">
        <v>18660</v>
      </c>
    </row>
    <row r="891" spans="23:34" x14ac:dyDescent="0.3">
      <c r="W891" t="s">
        <v>1420</v>
      </c>
      <c r="X891">
        <v>2023</v>
      </c>
      <c r="Y891">
        <v>5</v>
      </c>
      <c r="Z891" s="57">
        <v>45063</v>
      </c>
      <c r="AA891" t="s">
        <v>1548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">
      <c r="Z892" s="57">
        <v>45071</v>
      </c>
      <c r="AA892" t="s">
        <v>1558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">
      <c r="Y893">
        <v>6</v>
      </c>
      <c r="Z893" t="s">
        <v>1607</v>
      </c>
      <c r="AA893" t="s">
        <v>1606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">
      <c r="Z894" s="57">
        <v>45092</v>
      </c>
      <c r="AA894" t="s">
        <v>1629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">
      <c r="Y895">
        <v>7</v>
      </c>
      <c r="Z895" s="57">
        <v>45132</v>
      </c>
      <c r="AA895" t="s">
        <v>1730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">
      <c r="Y896">
        <v>4</v>
      </c>
      <c r="Z896" t="s">
        <v>1426</v>
      </c>
      <c r="AA896" t="s">
        <v>1422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">
      <c r="W897" s="36" t="s">
        <v>1436</v>
      </c>
      <c r="X897" s="36"/>
      <c r="Y897" s="36"/>
      <c r="Z897" s="36"/>
      <c r="AA897" s="36"/>
      <c r="AB897" s="37">
        <v>0</v>
      </c>
      <c r="AC897" s="37"/>
      <c r="AD897" s="37"/>
      <c r="AE897" s="37"/>
      <c r="AF897" s="37"/>
      <c r="AG897" s="37"/>
      <c r="AH897" s="37">
        <v>0</v>
      </c>
    </row>
    <row r="898" spans="23:34" x14ac:dyDescent="0.3">
      <c r="W898" t="s">
        <v>1453</v>
      </c>
      <c r="X898">
        <v>2021</v>
      </c>
      <c r="Y898">
        <v>1</v>
      </c>
      <c r="Z898" s="57">
        <v>44200</v>
      </c>
      <c r="AA898" t="s">
        <v>226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Z899" s="57">
        <v>44204</v>
      </c>
      <c r="AA899" t="s">
        <v>242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">
      <c r="Z900" s="57">
        <v>44214</v>
      </c>
      <c r="AA900" t="s">
        <v>246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Y901">
        <v>2</v>
      </c>
      <c r="Z901" s="57">
        <v>44236</v>
      </c>
      <c r="AA901" t="s">
        <v>265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">
      <c r="Y902">
        <v>5</v>
      </c>
      <c r="Z902" s="57">
        <v>44341</v>
      </c>
      <c r="AA902" t="s">
        <v>317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Y903">
        <v>10</v>
      </c>
      <c r="Z903" s="57">
        <v>44480</v>
      </c>
      <c r="AA903" t="s">
        <v>410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Y904">
        <v>12</v>
      </c>
      <c r="Z904" s="57">
        <v>44540</v>
      </c>
      <c r="AA904" t="s">
        <v>502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X905">
        <v>2023</v>
      </c>
      <c r="Y905">
        <v>5</v>
      </c>
      <c r="Z905" s="57">
        <v>45063</v>
      </c>
      <c r="AA905" t="s">
        <v>1551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">
      <c r="Z906" t="s">
        <v>1552</v>
      </c>
      <c r="AA906" t="s">
        <v>1551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Y907">
        <v>6</v>
      </c>
      <c r="Z907" t="s">
        <v>1636</v>
      </c>
      <c r="AA907" t="s">
        <v>1635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Z908" t="s">
        <v>1640</v>
      </c>
      <c r="AA908" t="s">
        <v>1635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Z909" s="57">
        <v>45103</v>
      </c>
      <c r="AA909" t="s">
        <v>1652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7</v>
      </c>
      <c r="Z910" s="57">
        <v>45138</v>
      </c>
      <c r="AA910" t="s">
        <v>1747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Y911">
        <v>9</v>
      </c>
      <c r="Z911" t="s">
        <v>1878</v>
      </c>
      <c r="AA911" t="s">
        <v>1880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Z912" s="57">
        <v>45188</v>
      </c>
      <c r="AA912" t="s">
        <v>1909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">
      <c r="Y913">
        <v>10</v>
      </c>
      <c r="Z913" s="57">
        <v>45202</v>
      </c>
      <c r="AA913" t="s">
        <v>1990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Y914">
        <v>11</v>
      </c>
      <c r="Z914" s="57">
        <v>45231</v>
      </c>
      <c r="AA914" t="s">
        <v>2091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">
      <c r="Y915">
        <v>4</v>
      </c>
      <c r="Z915" t="s">
        <v>1455</v>
      </c>
      <c r="AA915" t="s">
        <v>1454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X916">
        <v>2025</v>
      </c>
      <c r="Y916">
        <v>3</v>
      </c>
      <c r="Z916" s="57">
        <v>45720</v>
      </c>
      <c r="AA916" t="s">
        <v>3505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">
      <c r="Z917" s="57">
        <v>45730</v>
      </c>
      <c r="AA917" t="s">
        <v>3528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W918" s="36" t="s">
        <v>1528</v>
      </c>
      <c r="X918" s="36"/>
      <c r="Y918" s="36"/>
      <c r="Z918" s="36"/>
      <c r="AA918" s="36"/>
      <c r="AB918" s="37">
        <v>0</v>
      </c>
      <c r="AC918" s="37"/>
      <c r="AD918" s="37"/>
      <c r="AE918" s="37"/>
      <c r="AF918" s="37"/>
      <c r="AG918" s="37"/>
      <c r="AH918" s="37">
        <v>0</v>
      </c>
    </row>
    <row r="919" spans="23:34" x14ac:dyDescent="0.3">
      <c r="W919" t="s">
        <v>1697</v>
      </c>
      <c r="X919">
        <v>2021</v>
      </c>
      <c r="Y919">
        <v>9</v>
      </c>
      <c r="Z919" s="57">
        <v>44440</v>
      </c>
      <c r="AA919" t="s">
        <v>363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W920" s="36" t="s">
        <v>1789</v>
      </c>
      <c r="X920" s="36"/>
      <c r="Y920" s="36"/>
      <c r="Z920" s="36"/>
      <c r="AA920" s="36"/>
      <c r="AB920" s="37">
        <v>0</v>
      </c>
      <c r="AC920" s="37"/>
      <c r="AD920" s="37"/>
      <c r="AE920" s="37"/>
      <c r="AF920" s="37"/>
      <c r="AG920" s="37"/>
      <c r="AH920" s="37">
        <v>0</v>
      </c>
    </row>
    <row r="921" spans="23:34" x14ac:dyDescent="0.3">
      <c r="W921" t="s">
        <v>1620</v>
      </c>
      <c r="X921">
        <v>2023</v>
      </c>
      <c r="Y921">
        <v>6</v>
      </c>
      <c r="Z921" s="57">
        <v>45085</v>
      </c>
      <c r="AA921" t="s">
        <v>1618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Y922">
        <v>8</v>
      </c>
      <c r="Z922" s="57">
        <v>45153</v>
      </c>
      <c r="AA922" t="s">
        <v>1811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">
      <c r="X923">
        <v>2025</v>
      </c>
      <c r="Y923">
        <v>4</v>
      </c>
      <c r="Z923" t="s">
        <v>3659</v>
      </c>
      <c r="AA923" t="s">
        <v>3661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1790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1702</v>
      </c>
      <c r="X925">
        <v>2023</v>
      </c>
      <c r="Y925">
        <v>9</v>
      </c>
      <c r="Z925" s="57">
        <v>45178</v>
      </c>
      <c r="AA925" t="s">
        <v>1893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W926" s="36" t="s">
        <v>1986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">
      <c r="W927" t="s">
        <v>1704</v>
      </c>
      <c r="X927">
        <v>2023</v>
      </c>
      <c r="Y927">
        <v>9</v>
      </c>
      <c r="Z927" s="57">
        <v>45180</v>
      </c>
      <c r="AA927" t="s">
        <v>1896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Y928">
        <v>12</v>
      </c>
      <c r="Z928" s="57">
        <v>45261</v>
      </c>
      <c r="AA928" t="s">
        <v>2178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">
      <c r="X929">
        <v>2024</v>
      </c>
      <c r="Y929">
        <v>10</v>
      </c>
      <c r="Z929" s="57">
        <v>45580</v>
      </c>
      <c r="AA929" t="s">
        <v>3015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">
      <c r="Y930">
        <v>11</v>
      </c>
      <c r="Z930" s="57">
        <v>45601</v>
      </c>
      <c r="AA930" t="s">
        <v>3107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">
      <c r="Z931" s="57">
        <v>45622</v>
      </c>
      <c r="AA931" t="s">
        <v>3139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">
      <c r="Y932">
        <v>4</v>
      </c>
      <c r="Z932" s="57">
        <v>45411</v>
      </c>
      <c r="AA932" t="s">
        <v>2522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">
      <c r="X933">
        <v>2025</v>
      </c>
      <c r="Y933">
        <v>2</v>
      </c>
      <c r="Z933" s="57">
        <v>45700</v>
      </c>
      <c r="AA933" t="s">
        <v>3451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">
      <c r="W934" s="36" t="s">
        <v>1987</v>
      </c>
      <c r="X934" s="36"/>
      <c r="Y934" s="36"/>
      <c r="Z934" s="36"/>
      <c r="AA934" s="36"/>
      <c r="AB934" s="37">
        <v>0</v>
      </c>
      <c r="AC934" s="37"/>
      <c r="AD934" s="37"/>
      <c r="AE934" s="37"/>
      <c r="AF934" s="37"/>
      <c r="AG934" s="37"/>
      <c r="AH934" s="37">
        <v>0</v>
      </c>
    </row>
    <row r="935" spans="23:34" x14ac:dyDescent="0.3">
      <c r="W935" t="s">
        <v>2012</v>
      </c>
      <c r="X935">
        <v>2023</v>
      </c>
      <c r="Y935">
        <v>10</v>
      </c>
      <c r="Z935" s="57">
        <v>45216</v>
      </c>
      <c r="AA935" t="s">
        <v>2013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">
      <c r="AA936" t="s">
        <v>2014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Z937" t="s">
        <v>2018</v>
      </c>
      <c r="AA937" t="s">
        <v>2017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Z938" s="57">
        <v>45224</v>
      </c>
      <c r="AA938" t="s">
        <v>2020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">
      <c r="AA939" t="s">
        <v>2021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Z940" s="57">
        <v>45225</v>
      </c>
      <c r="AA940" t="s">
        <v>2031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45227</v>
      </c>
      <c r="AA941" t="s">
        <v>2034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AA942" t="s">
        <v>2035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Z943" s="57">
        <v>45229</v>
      </c>
      <c r="AA943" t="s">
        <v>2090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Y944">
        <v>11</v>
      </c>
      <c r="Z944" s="57">
        <v>45236</v>
      </c>
      <c r="AA944" t="s">
        <v>2151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">
      <c r="AA945" t="s">
        <v>2152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">
      <c r="Z946" s="57">
        <v>45240</v>
      </c>
      <c r="AA946" t="s">
        <v>2155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">
      <c r="AA947" t="s">
        <v>2156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">
      <c r="Z948" s="57">
        <v>45245</v>
      </c>
      <c r="AA948" t="s">
        <v>2157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">
      <c r="Z949" s="57">
        <v>45247</v>
      </c>
      <c r="AA949" t="s">
        <v>2162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">
      <c r="AA950" t="s">
        <v>2163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">
      <c r="Z951" s="57">
        <v>45251</v>
      </c>
      <c r="AA951" t="s">
        <v>2165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">
      <c r="AA952" t="s">
        <v>2166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">
      <c r="Z953" s="57">
        <v>45254</v>
      </c>
      <c r="AA953" t="s">
        <v>2168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">
      <c r="AA954" t="s">
        <v>2169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">
      <c r="Z955" s="57">
        <v>45258</v>
      </c>
      <c r="AA955" t="s">
        <v>2172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">
      <c r="AA956" t="s">
        <v>2173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">
      <c r="Y957">
        <v>12</v>
      </c>
      <c r="Z957" s="57">
        <v>45261</v>
      </c>
      <c r="AA957" t="s">
        <v>2176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">
      <c r="AA958" t="s">
        <v>2177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">
      <c r="Z959" s="57">
        <v>45264</v>
      </c>
      <c r="AA959" t="s">
        <v>2181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">
      <c r="AA960" t="s">
        <v>2182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4:34" x14ac:dyDescent="0.3">
      <c r="Z961" s="57">
        <v>45269</v>
      </c>
      <c r="AA961" t="s">
        <v>2187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4:34" x14ac:dyDescent="0.3">
      <c r="AA962" t="s">
        <v>2188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4:34" x14ac:dyDescent="0.3">
      <c r="Z963" s="57">
        <v>45274</v>
      </c>
      <c r="AA963" t="s">
        <v>2190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4:34" x14ac:dyDescent="0.3">
      <c r="Z964" s="57">
        <v>45275</v>
      </c>
      <c r="AA964" t="s">
        <v>2191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4:34" x14ac:dyDescent="0.3">
      <c r="Z965" s="57">
        <v>45276</v>
      </c>
      <c r="AA965" t="s">
        <v>2196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4:34" x14ac:dyDescent="0.3">
      <c r="AA966" t="s">
        <v>2197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4:34" x14ac:dyDescent="0.3">
      <c r="Z967" s="57">
        <v>45281</v>
      </c>
      <c r="AA967" t="s">
        <v>2203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4:34" x14ac:dyDescent="0.3">
      <c r="AA968" t="s">
        <v>2204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4:34" x14ac:dyDescent="0.3">
      <c r="Z969" s="57">
        <v>45287</v>
      </c>
      <c r="AA969" t="s">
        <v>2209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4:34" x14ac:dyDescent="0.3">
      <c r="AA970" t="s">
        <v>2210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4:34" x14ac:dyDescent="0.3">
      <c r="Z971" s="57">
        <v>45290</v>
      </c>
      <c r="AA971" t="s">
        <v>2211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4:34" x14ac:dyDescent="0.3">
      <c r="AA972" t="s">
        <v>2212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4:34" x14ac:dyDescent="0.3">
      <c r="X973">
        <v>2024</v>
      </c>
      <c r="Y973">
        <v>1</v>
      </c>
      <c r="Z973" s="57">
        <v>45301</v>
      </c>
      <c r="AA973" t="s">
        <v>2277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4:34" x14ac:dyDescent="0.3">
      <c r="AA974" t="s">
        <v>2278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4:34" x14ac:dyDescent="0.3">
      <c r="Z975" s="57">
        <v>45311</v>
      </c>
      <c r="AA975" t="s">
        <v>2287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4:34" x14ac:dyDescent="0.3">
      <c r="AA976" t="s">
        <v>2288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">
      <c r="Z977" s="57">
        <v>45320</v>
      </c>
      <c r="AA977" t="s">
        <v>2298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">
      <c r="AA978" t="s">
        <v>2299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">
      <c r="Z979" s="57">
        <v>45322</v>
      </c>
      <c r="AA979" t="s">
        <v>2300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">
      <c r="AA980" t="s">
        <v>2301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">
      <c r="Y981">
        <v>2</v>
      </c>
      <c r="Z981" s="57">
        <v>45325</v>
      </c>
      <c r="AA981" t="s">
        <v>2345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">
      <c r="AA982" t="s">
        <v>2346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">
      <c r="AA983" t="s">
        <v>2347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">
      <c r="Z984" s="57">
        <v>45328</v>
      </c>
      <c r="AA984" t="s">
        <v>2349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">
      <c r="AA985" t="s">
        <v>2350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">
      <c r="Z986" s="57">
        <v>45341</v>
      </c>
      <c r="AA986" t="s">
        <v>2357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">
      <c r="Z987" s="57">
        <v>45342</v>
      </c>
      <c r="AA987" t="s">
        <v>2358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">
      <c r="Z988" s="57">
        <v>45348</v>
      </c>
      <c r="AA988" t="s">
        <v>2368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">
      <c r="AA989" t="s">
        <v>2369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">
      <c r="Z990" s="57">
        <v>45350</v>
      </c>
      <c r="AA990" t="s">
        <v>2372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">
      <c r="Y991">
        <v>3</v>
      </c>
      <c r="Z991" s="57">
        <v>45356</v>
      </c>
      <c r="AA991" t="s">
        <v>2426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">
      <c r="AA992" t="s">
        <v>2427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Z993" s="57">
        <v>45364</v>
      </c>
      <c r="AA993" t="s">
        <v>2435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AA994" t="s">
        <v>2436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Z995" s="57">
        <v>45367</v>
      </c>
      <c r="AA995" t="s">
        <v>2443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AA996" t="s">
        <v>2444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Z997" s="57">
        <v>45370</v>
      </c>
      <c r="AA997" t="s">
        <v>2445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AA998" t="s">
        <v>2446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Z999" s="57">
        <v>45380</v>
      </c>
      <c r="AA999" t="s">
        <v>2453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AA1000" t="s">
        <v>2454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Y1001">
        <v>5</v>
      </c>
      <c r="Z1001" s="57">
        <v>45416</v>
      </c>
      <c r="AA1001" t="s">
        <v>2550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AA1002" t="s">
        <v>2551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Z1003" s="57">
        <v>45421</v>
      </c>
      <c r="AA1003" t="s">
        <v>2559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AA1004" t="s">
        <v>2560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Z1005" s="57">
        <v>45426</v>
      </c>
      <c r="AA1005" t="s">
        <v>2563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Z1006" s="57">
        <v>45429</v>
      </c>
      <c r="AA1006" t="s">
        <v>2564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AA1007" t="s">
        <v>2565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Z1008" s="57">
        <v>45441</v>
      </c>
      <c r="AA1008" t="s">
        <v>2576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AA1009" t="s">
        <v>2577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Y1010">
        <v>6</v>
      </c>
      <c r="Z1010" s="57">
        <v>45449</v>
      </c>
      <c r="AA1010" t="s">
        <v>2640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AA1011" t="s">
        <v>2641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Z1012" s="57">
        <v>45455</v>
      </c>
      <c r="AA1012" t="s">
        <v>2645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AA1013" t="s">
        <v>2647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Z1014" s="57">
        <v>45457</v>
      </c>
      <c r="AA1014" t="s">
        <v>2648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AA1015" t="s">
        <v>2649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Z1016" s="57">
        <v>45471</v>
      </c>
      <c r="AA1016" t="s">
        <v>2664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AA1017" t="s">
        <v>2665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Y1018">
        <v>7</v>
      </c>
      <c r="Z1018" s="57">
        <v>45482</v>
      </c>
      <c r="AA1018" t="s">
        <v>2757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AA1019" t="s">
        <v>2758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Z1020" s="57">
        <v>45498</v>
      </c>
      <c r="AA1020" t="s">
        <v>2768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AA1021" t="s">
        <v>2769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Z1022" s="57">
        <v>45500</v>
      </c>
      <c r="AA1022" t="s">
        <v>2772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Y1023">
        <v>8</v>
      </c>
      <c r="Z1023" s="57">
        <v>45509</v>
      </c>
      <c r="AA1023" t="s">
        <v>2841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Z1024" s="57">
        <v>45511</v>
      </c>
      <c r="AA1024" t="s">
        <v>2851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AA1025" t="s">
        <v>2852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Z1026" s="57">
        <v>45516</v>
      </c>
      <c r="AA1026" t="s">
        <v>2857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Z1027" s="57">
        <v>45521</v>
      </c>
      <c r="AA1027" t="s">
        <v>2862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AA1028" t="s">
        <v>2863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Z1029" s="57">
        <v>45525</v>
      </c>
      <c r="AA1029" t="s">
        <v>2865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AA1030" t="s">
        <v>2866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Z1031" s="57">
        <v>45532</v>
      </c>
      <c r="AA1031" t="s">
        <v>2873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AA1032" t="s">
        <v>2874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Y1033">
        <v>9</v>
      </c>
      <c r="Z1033" s="57">
        <v>45537</v>
      </c>
      <c r="AA1033" t="s">
        <v>2935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AA1034" t="s">
        <v>2936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Z1035" s="57">
        <v>45541</v>
      </c>
      <c r="AA1035" t="s">
        <v>2941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AA1036" t="s">
        <v>2942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Z1037" s="57">
        <v>45549</v>
      </c>
      <c r="AA1037" t="s">
        <v>2947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">
      <c r="AA1038" t="s">
        <v>2948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">
      <c r="Z1039" s="57">
        <v>45556</v>
      </c>
      <c r="AA1039" t="s">
        <v>2949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">
      <c r="AA1040" t="s">
        <v>2950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">
      <c r="Z1041" s="57">
        <v>45558</v>
      </c>
      <c r="AA1041" t="s">
        <v>2952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">
      <c r="AA1042" t="s">
        <v>2953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">
      <c r="Z1043" s="57">
        <v>45563</v>
      </c>
      <c r="AA1043" t="s">
        <v>2957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">
      <c r="AA1044" t="s">
        <v>2958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">
      <c r="Y1045">
        <v>10</v>
      </c>
      <c r="Z1045" s="57">
        <v>45569</v>
      </c>
      <c r="AA1045" t="s">
        <v>3007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">
      <c r="Z1046" s="57">
        <v>45574</v>
      </c>
      <c r="AA1046" t="s">
        <v>3009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">
      <c r="AA1047" t="s">
        <v>3010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">
      <c r="Z1048" s="57">
        <v>45577</v>
      </c>
      <c r="AA1048" t="s">
        <v>3012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">
      <c r="AA1049" t="s">
        <v>3013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">
      <c r="Z1050" s="57">
        <v>45580</v>
      </c>
      <c r="AA1050" t="s">
        <v>3016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">
      <c r="AA1051" t="s">
        <v>3017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">
      <c r="Z1052" s="57">
        <v>45587</v>
      </c>
      <c r="AA1052" t="s">
        <v>3024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">
      <c r="AA1053" t="s">
        <v>3025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">
      <c r="Z1054" s="57">
        <v>45591</v>
      </c>
      <c r="AA1054" t="s">
        <v>3029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">
      <c r="AA1055" t="s">
        <v>3030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">
      <c r="Y1056">
        <v>11</v>
      </c>
      <c r="Z1056" s="57">
        <v>45597</v>
      </c>
      <c r="AA1056" t="s">
        <v>3104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">
      <c r="Z1057" s="57">
        <v>45598</v>
      </c>
      <c r="AA1057" t="s">
        <v>3103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">
      <c r="Z1058" s="57">
        <v>45601</v>
      </c>
      <c r="AA1058" t="s">
        <v>3110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">
      <c r="Z1059" s="57">
        <v>45603</v>
      </c>
      <c r="AA1059" t="s">
        <v>3111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">
      <c r="AA1060" t="s">
        <v>3112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">
      <c r="Z1061" s="57">
        <v>45612</v>
      </c>
      <c r="AA1061" t="s">
        <v>3127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">
      <c r="AA1062" t="s">
        <v>3128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">
      <c r="Z1063" s="57">
        <v>45616</v>
      </c>
      <c r="AA1063" t="s">
        <v>3130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">
      <c r="AA1064" t="s">
        <v>3131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">
      <c r="Z1065" s="57">
        <v>45623</v>
      </c>
      <c r="AA1065" t="s">
        <v>3142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">
      <c r="AA1066" t="s">
        <v>3143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">
      <c r="Y1067">
        <v>12</v>
      </c>
      <c r="Z1067" s="57">
        <v>45628</v>
      </c>
      <c r="AA1067" t="s">
        <v>3210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">
      <c r="AA1068" t="s">
        <v>3211</v>
      </c>
      <c r="AB1068" s="18">
        <v>6454.9</v>
      </c>
      <c r="AC1068" s="18"/>
      <c r="AD1068" s="18"/>
      <c r="AE1068" s="18"/>
      <c r="AF1068" s="18"/>
      <c r="AG1068" s="18"/>
      <c r="AH1068" s="18">
        <v>6454.9</v>
      </c>
    </row>
    <row r="1069" spans="25:34" x14ac:dyDescent="0.3">
      <c r="Z1069" s="57">
        <v>45631</v>
      </c>
      <c r="AA1069" t="s">
        <v>3215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5:34" x14ac:dyDescent="0.3">
      <c r="AA1070" t="s">
        <v>3216</v>
      </c>
      <c r="AB1070" s="18">
        <v>25002</v>
      </c>
      <c r="AC1070" s="18"/>
      <c r="AD1070" s="18"/>
      <c r="AE1070" s="18"/>
      <c r="AF1070" s="18"/>
      <c r="AG1070" s="18"/>
      <c r="AH1070" s="18">
        <v>25002</v>
      </c>
    </row>
    <row r="1071" spans="25:34" x14ac:dyDescent="0.3">
      <c r="Z1071" s="57">
        <v>45633</v>
      </c>
      <c r="AA1071" t="s">
        <v>3222</v>
      </c>
      <c r="AB1071" s="18">
        <v>975</v>
      </c>
      <c r="AC1071" s="18"/>
      <c r="AD1071" s="18"/>
      <c r="AE1071" s="18"/>
      <c r="AF1071" s="18"/>
      <c r="AG1071" s="18"/>
      <c r="AH1071" s="18">
        <v>975</v>
      </c>
    </row>
    <row r="1072" spans="25:34" x14ac:dyDescent="0.3">
      <c r="Z1072" t="s">
        <v>3223</v>
      </c>
      <c r="AA1072" t="s">
        <v>3227</v>
      </c>
      <c r="AB1072" s="18">
        <v>62.5</v>
      </c>
      <c r="AC1072" s="18"/>
      <c r="AD1072" s="18"/>
      <c r="AE1072" s="18"/>
      <c r="AF1072" s="18"/>
      <c r="AG1072" s="18"/>
      <c r="AH1072" s="18">
        <v>62.5</v>
      </c>
    </row>
    <row r="1073" spans="24:34" x14ac:dyDescent="0.3">
      <c r="AA1073" t="s">
        <v>3228</v>
      </c>
      <c r="AB1073" s="18">
        <v>4892.5</v>
      </c>
      <c r="AC1073" s="18"/>
      <c r="AD1073" s="18"/>
      <c r="AE1073" s="18"/>
      <c r="AF1073" s="18"/>
      <c r="AG1073" s="18"/>
      <c r="AH1073" s="18">
        <v>4892.5</v>
      </c>
    </row>
    <row r="1074" spans="24:34" x14ac:dyDescent="0.3">
      <c r="Z1074" t="s">
        <v>3240</v>
      </c>
      <c r="AA1074" t="s">
        <v>3241</v>
      </c>
      <c r="AB1074" s="18">
        <v>62.5</v>
      </c>
      <c r="AC1074" s="18"/>
      <c r="AD1074" s="18"/>
      <c r="AE1074" s="18"/>
      <c r="AF1074" s="18"/>
      <c r="AG1074" s="18"/>
      <c r="AH1074" s="18">
        <v>62.5</v>
      </c>
    </row>
    <row r="1075" spans="24:34" x14ac:dyDescent="0.3">
      <c r="AA1075" t="s">
        <v>3242</v>
      </c>
      <c r="AB1075" s="18">
        <v>4996.5</v>
      </c>
      <c r="AC1075" s="18"/>
      <c r="AD1075" s="18"/>
      <c r="AE1075" s="18"/>
      <c r="AF1075" s="18"/>
      <c r="AG1075" s="18"/>
      <c r="AH1075" s="18">
        <v>4996.5</v>
      </c>
    </row>
    <row r="1076" spans="24:34" x14ac:dyDescent="0.3">
      <c r="Z1076" t="s">
        <v>3247</v>
      </c>
      <c r="AA1076" t="s">
        <v>3249</v>
      </c>
      <c r="AB1076" s="18">
        <v>125</v>
      </c>
      <c r="AC1076" s="18"/>
      <c r="AD1076" s="18"/>
      <c r="AE1076" s="18"/>
      <c r="AF1076" s="18"/>
      <c r="AG1076" s="18"/>
      <c r="AH1076" s="18">
        <v>125</v>
      </c>
    </row>
    <row r="1077" spans="24:34" x14ac:dyDescent="0.3">
      <c r="AA1077" t="s">
        <v>3250</v>
      </c>
      <c r="AB1077" s="18">
        <v>8989</v>
      </c>
      <c r="AC1077" s="18"/>
      <c r="AD1077" s="18"/>
      <c r="AE1077" s="18"/>
      <c r="AF1077" s="18"/>
      <c r="AG1077" s="18"/>
      <c r="AH1077" s="18">
        <v>8989</v>
      </c>
    </row>
    <row r="1078" spans="24:34" x14ac:dyDescent="0.3">
      <c r="Z1078" t="s">
        <v>3262</v>
      </c>
      <c r="AA1078" t="s">
        <v>3263</v>
      </c>
      <c r="AB1078" s="18">
        <v>312.5</v>
      </c>
      <c r="AC1078" s="18"/>
      <c r="AD1078" s="18"/>
      <c r="AE1078" s="18"/>
      <c r="AF1078" s="18"/>
      <c r="AG1078" s="18"/>
      <c r="AH1078" s="18">
        <v>312.5</v>
      </c>
    </row>
    <row r="1079" spans="24:34" x14ac:dyDescent="0.3">
      <c r="AA1079" t="s">
        <v>3264</v>
      </c>
      <c r="AB1079" s="18">
        <v>13814.5</v>
      </c>
      <c r="AC1079" s="18"/>
      <c r="AD1079" s="18"/>
      <c r="AE1079" s="18"/>
      <c r="AF1079" s="18"/>
      <c r="AG1079" s="18"/>
      <c r="AH1079" s="18">
        <v>13814.5</v>
      </c>
    </row>
    <row r="1080" spans="24:34" x14ac:dyDescent="0.3">
      <c r="Z1080" t="s">
        <v>3271</v>
      </c>
      <c r="AA1080" t="s">
        <v>3273</v>
      </c>
      <c r="AB1080" s="18">
        <v>13999.5</v>
      </c>
      <c r="AC1080" s="18"/>
      <c r="AD1080" s="18"/>
      <c r="AE1080" s="18"/>
      <c r="AF1080" s="18"/>
      <c r="AG1080" s="18"/>
      <c r="AH1080" s="18">
        <v>13999.5</v>
      </c>
    </row>
    <row r="1081" spans="24:34" x14ac:dyDescent="0.3">
      <c r="Y1081">
        <v>4</v>
      </c>
      <c r="Z1081" s="57">
        <v>45388</v>
      </c>
      <c r="AA1081" t="s">
        <v>2511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4:34" x14ac:dyDescent="0.3">
      <c r="Z1082" s="57">
        <v>45394</v>
      </c>
      <c r="AA1082" t="s">
        <v>2513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4:34" x14ac:dyDescent="0.3">
      <c r="AA1083" t="s">
        <v>2514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4:34" x14ac:dyDescent="0.3">
      <c r="Z1084" s="57">
        <v>45411</v>
      </c>
      <c r="AA1084" t="s">
        <v>2526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4:34" x14ac:dyDescent="0.3">
      <c r="AA1085" t="s">
        <v>2528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4:34" x14ac:dyDescent="0.3">
      <c r="X1086">
        <v>2025</v>
      </c>
      <c r="Y1086">
        <v>1</v>
      </c>
      <c r="Z1086" s="57">
        <v>45660</v>
      </c>
      <c r="AA1086" t="s">
        <v>3336</v>
      </c>
      <c r="AB1086" s="18">
        <v>312.5</v>
      </c>
      <c r="AC1086" s="18"/>
      <c r="AD1086" s="18"/>
      <c r="AE1086" s="18"/>
      <c r="AF1086" s="18"/>
      <c r="AG1086" s="18"/>
      <c r="AH1086" s="18">
        <v>312.5</v>
      </c>
    </row>
    <row r="1087" spans="24:34" x14ac:dyDescent="0.3">
      <c r="AA1087" t="s">
        <v>3337</v>
      </c>
      <c r="AB1087" s="18">
        <v>24282.5</v>
      </c>
      <c r="AC1087" s="18"/>
      <c r="AD1087" s="18"/>
      <c r="AE1087" s="18"/>
      <c r="AF1087" s="18"/>
      <c r="AG1087" s="18"/>
      <c r="AH1087" s="18">
        <v>24282.5</v>
      </c>
    </row>
    <row r="1088" spans="24:34" x14ac:dyDescent="0.3">
      <c r="Z1088" s="57">
        <v>45665</v>
      </c>
      <c r="AA1088" t="s">
        <v>3341</v>
      </c>
      <c r="AB1088" s="18">
        <v>125</v>
      </c>
      <c r="AC1088" s="18"/>
      <c r="AD1088" s="18"/>
      <c r="AE1088" s="18"/>
      <c r="AF1088" s="18"/>
      <c r="AG1088" s="18"/>
      <c r="AH1088" s="18">
        <v>125</v>
      </c>
    </row>
    <row r="1089" spans="25:34" x14ac:dyDescent="0.3">
      <c r="AA1089" t="s">
        <v>3342</v>
      </c>
      <c r="AB1089" s="18">
        <v>14107.5</v>
      </c>
      <c r="AC1089" s="18"/>
      <c r="AD1089" s="18"/>
      <c r="AE1089" s="18"/>
      <c r="AF1089" s="18"/>
      <c r="AG1089" s="18"/>
      <c r="AH1089" s="18">
        <v>14107.5</v>
      </c>
    </row>
    <row r="1090" spans="25:34" x14ac:dyDescent="0.3">
      <c r="Z1090" s="57">
        <v>45667</v>
      </c>
      <c r="AA1090" t="s">
        <v>3343</v>
      </c>
      <c r="AB1090" s="18">
        <v>62.5</v>
      </c>
      <c r="AC1090" s="18"/>
      <c r="AD1090" s="18"/>
      <c r="AE1090" s="18"/>
      <c r="AF1090" s="18"/>
      <c r="AG1090" s="18"/>
      <c r="AH1090" s="18">
        <v>62.5</v>
      </c>
    </row>
    <row r="1091" spans="25:34" x14ac:dyDescent="0.3">
      <c r="AA1091" t="s">
        <v>3344</v>
      </c>
      <c r="AB1091" s="18">
        <v>7416</v>
      </c>
      <c r="AC1091" s="18"/>
      <c r="AD1091" s="18"/>
      <c r="AE1091" s="18"/>
      <c r="AF1091" s="18"/>
      <c r="AG1091" s="18"/>
      <c r="AH1091" s="18">
        <v>7416</v>
      </c>
    </row>
    <row r="1092" spans="25:34" x14ac:dyDescent="0.3">
      <c r="Z1092" s="57">
        <v>45671</v>
      </c>
      <c r="AA1092" t="s">
        <v>3346</v>
      </c>
      <c r="AB1092" s="18">
        <v>187.5</v>
      </c>
      <c r="AC1092" s="18"/>
      <c r="AD1092" s="18"/>
      <c r="AE1092" s="18"/>
      <c r="AF1092" s="18"/>
      <c r="AG1092" s="18"/>
      <c r="AH1092" s="18">
        <v>187.5</v>
      </c>
    </row>
    <row r="1093" spans="25:34" x14ac:dyDescent="0.3">
      <c r="AA1093" t="s">
        <v>3347</v>
      </c>
      <c r="AB1093" s="18">
        <v>13106</v>
      </c>
      <c r="AC1093" s="18"/>
      <c r="AD1093" s="18"/>
      <c r="AE1093" s="18"/>
      <c r="AF1093" s="18"/>
      <c r="AG1093" s="18"/>
      <c r="AH1093" s="18">
        <v>13106</v>
      </c>
    </row>
    <row r="1094" spans="25:34" x14ac:dyDescent="0.3">
      <c r="Z1094" s="57">
        <v>45673</v>
      </c>
      <c r="AA1094" t="s">
        <v>3350</v>
      </c>
      <c r="AB1094" s="18">
        <v>5866</v>
      </c>
      <c r="AC1094" s="18"/>
      <c r="AD1094" s="18"/>
      <c r="AE1094" s="18"/>
      <c r="AF1094" s="18"/>
      <c r="AG1094" s="18"/>
      <c r="AH1094" s="18">
        <v>5866</v>
      </c>
    </row>
    <row r="1095" spans="25:34" x14ac:dyDescent="0.3">
      <c r="Z1095" s="57">
        <v>45674</v>
      </c>
      <c r="AA1095" t="s">
        <v>3351</v>
      </c>
      <c r="AB1095" s="18">
        <v>62.5</v>
      </c>
      <c r="AC1095" s="18"/>
      <c r="AD1095" s="18"/>
      <c r="AE1095" s="18"/>
      <c r="AF1095" s="18"/>
      <c r="AG1095" s="18"/>
      <c r="AH1095" s="18">
        <v>62.5</v>
      </c>
    </row>
    <row r="1096" spans="25:34" x14ac:dyDescent="0.3">
      <c r="AA1096" t="s">
        <v>3352</v>
      </c>
      <c r="AB1096" s="18">
        <v>8876</v>
      </c>
      <c r="AC1096" s="18"/>
      <c r="AD1096" s="18"/>
      <c r="AE1096" s="18"/>
      <c r="AF1096" s="18"/>
      <c r="AG1096" s="18"/>
      <c r="AH1096" s="18">
        <v>8876</v>
      </c>
    </row>
    <row r="1097" spans="25:34" x14ac:dyDescent="0.3">
      <c r="Z1097" s="57">
        <v>45678</v>
      </c>
      <c r="AA1097" t="s">
        <v>3355</v>
      </c>
      <c r="AB1097" s="18">
        <v>62.5</v>
      </c>
      <c r="AC1097" s="18"/>
      <c r="AD1097" s="18"/>
      <c r="AE1097" s="18"/>
      <c r="AF1097" s="18"/>
      <c r="AG1097" s="18"/>
      <c r="AH1097" s="18">
        <v>62.5</v>
      </c>
    </row>
    <row r="1098" spans="25:34" x14ac:dyDescent="0.3">
      <c r="AA1098" t="s">
        <v>3356</v>
      </c>
      <c r="AB1098" s="18">
        <v>3364.5</v>
      </c>
      <c r="AC1098" s="18"/>
      <c r="AD1098" s="18"/>
      <c r="AE1098" s="18"/>
      <c r="AF1098" s="18"/>
      <c r="AG1098" s="18"/>
      <c r="AH1098" s="18">
        <v>3364.5</v>
      </c>
    </row>
    <row r="1099" spans="25:34" x14ac:dyDescent="0.3">
      <c r="Z1099" s="57">
        <v>45684</v>
      </c>
      <c r="AA1099" t="s">
        <v>3362</v>
      </c>
      <c r="AB1099" s="18">
        <v>187.5</v>
      </c>
      <c r="AC1099" s="18"/>
      <c r="AD1099" s="18"/>
      <c r="AE1099" s="18"/>
      <c r="AF1099" s="18"/>
      <c r="AG1099" s="18"/>
      <c r="AH1099" s="18">
        <v>187.5</v>
      </c>
    </row>
    <row r="1100" spans="25:34" x14ac:dyDescent="0.3">
      <c r="AA1100" t="s">
        <v>3363</v>
      </c>
      <c r="AB1100" s="18">
        <v>18295</v>
      </c>
      <c r="AC1100" s="18"/>
      <c r="AD1100" s="18"/>
      <c r="AE1100" s="18"/>
      <c r="AF1100" s="18"/>
      <c r="AG1100" s="18"/>
      <c r="AH1100" s="18">
        <v>18295</v>
      </c>
    </row>
    <row r="1101" spans="25:34" x14ac:dyDescent="0.3">
      <c r="Y1101">
        <v>2</v>
      </c>
      <c r="Z1101" s="57">
        <v>45691</v>
      </c>
      <c r="AA1101" t="s">
        <v>3443</v>
      </c>
      <c r="AB1101" s="18">
        <v>125</v>
      </c>
      <c r="AC1101" s="18"/>
      <c r="AD1101" s="18"/>
      <c r="AE1101" s="18"/>
      <c r="AF1101" s="18"/>
      <c r="AG1101" s="18"/>
      <c r="AH1101" s="18">
        <v>125</v>
      </c>
    </row>
    <row r="1102" spans="25:34" x14ac:dyDescent="0.3">
      <c r="AA1102" t="s">
        <v>3444</v>
      </c>
      <c r="AB1102" s="18">
        <v>11513</v>
      </c>
      <c r="AC1102" s="18"/>
      <c r="AD1102" s="18"/>
      <c r="AE1102" s="18"/>
      <c r="AF1102" s="18"/>
      <c r="AG1102" s="18"/>
      <c r="AH1102" s="18">
        <v>11513</v>
      </c>
    </row>
    <row r="1103" spans="25:34" x14ac:dyDescent="0.3">
      <c r="Z1103" s="57">
        <v>45693</v>
      </c>
      <c r="AA1103" t="s">
        <v>3445</v>
      </c>
      <c r="AB1103" s="18">
        <v>62.5</v>
      </c>
      <c r="AC1103" s="18"/>
      <c r="AD1103" s="18"/>
      <c r="AE1103" s="18"/>
      <c r="AF1103" s="18"/>
      <c r="AG1103" s="18"/>
      <c r="AH1103" s="18">
        <v>62.5</v>
      </c>
    </row>
    <row r="1104" spans="25:34" x14ac:dyDescent="0.3">
      <c r="AA1104" t="s">
        <v>3446</v>
      </c>
      <c r="AB1104" s="18">
        <v>7416</v>
      </c>
      <c r="AC1104" s="18"/>
      <c r="AD1104" s="18"/>
      <c r="AE1104" s="18"/>
      <c r="AF1104" s="18"/>
      <c r="AG1104" s="18"/>
      <c r="AH1104" s="18">
        <v>7416</v>
      </c>
    </row>
    <row r="1105" spans="25:34" x14ac:dyDescent="0.3">
      <c r="Z1105" s="57">
        <v>45699</v>
      </c>
      <c r="AA1105" t="s">
        <v>3449</v>
      </c>
      <c r="AB1105" s="18">
        <v>375</v>
      </c>
      <c r="AC1105" s="18"/>
      <c r="AD1105" s="18"/>
      <c r="AE1105" s="18"/>
      <c r="AF1105" s="18"/>
      <c r="AG1105" s="18"/>
      <c r="AH1105" s="18">
        <v>375</v>
      </c>
    </row>
    <row r="1106" spans="25:34" x14ac:dyDescent="0.3">
      <c r="AA1106" t="s">
        <v>3450</v>
      </c>
      <c r="AB1106" s="18">
        <v>33029</v>
      </c>
      <c r="AC1106" s="18"/>
      <c r="AD1106" s="18"/>
      <c r="AE1106" s="18"/>
      <c r="AF1106" s="18"/>
      <c r="AG1106" s="18"/>
      <c r="AH1106" s="18">
        <v>33029</v>
      </c>
    </row>
    <row r="1107" spans="25:34" x14ac:dyDescent="0.3">
      <c r="Z1107" s="57">
        <v>45705</v>
      </c>
      <c r="AA1107" t="s">
        <v>3458</v>
      </c>
      <c r="AB1107" s="18">
        <v>125</v>
      </c>
      <c r="AC1107" s="18"/>
      <c r="AD1107" s="18"/>
      <c r="AE1107" s="18"/>
      <c r="AF1107" s="18"/>
      <c r="AG1107" s="18"/>
      <c r="AH1107" s="18">
        <v>125</v>
      </c>
    </row>
    <row r="1108" spans="25:34" x14ac:dyDescent="0.3">
      <c r="AA1108" t="s">
        <v>3459</v>
      </c>
      <c r="AB1108" s="18">
        <v>9705</v>
      </c>
      <c r="AC1108" s="18"/>
      <c r="AD1108" s="18"/>
      <c r="AE1108" s="18"/>
      <c r="AF1108" s="18"/>
      <c r="AG1108" s="18"/>
      <c r="AH1108" s="18">
        <v>9705</v>
      </c>
    </row>
    <row r="1109" spans="25:34" x14ac:dyDescent="0.3">
      <c r="Z1109" s="57">
        <v>45707</v>
      </c>
      <c r="AA1109" t="s">
        <v>3464</v>
      </c>
      <c r="AB1109" s="18">
        <v>125</v>
      </c>
      <c r="AC1109" s="18"/>
      <c r="AD1109" s="18"/>
      <c r="AE1109" s="18"/>
      <c r="AF1109" s="18"/>
      <c r="AG1109" s="18"/>
      <c r="AH1109" s="18">
        <v>125</v>
      </c>
    </row>
    <row r="1110" spans="25:34" x14ac:dyDescent="0.3">
      <c r="AA1110" t="s">
        <v>3465</v>
      </c>
      <c r="AB1110" s="18">
        <v>11743</v>
      </c>
      <c r="AC1110" s="18"/>
      <c r="AD1110" s="18"/>
      <c r="AE1110" s="18"/>
      <c r="AF1110" s="18"/>
      <c r="AG1110" s="18"/>
      <c r="AH1110" s="18">
        <v>11743</v>
      </c>
    </row>
    <row r="1111" spans="25:34" x14ac:dyDescent="0.3">
      <c r="Z1111" s="57">
        <v>45712</v>
      </c>
      <c r="AA1111" t="s">
        <v>3466</v>
      </c>
      <c r="AB1111" s="18">
        <v>312.5</v>
      </c>
      <c r="AC1111" s="18"/>
      <c r="AD1111" s="18"/>
      <c r="AE1111" s="18"/>
      <c r="AF1111" s="18"/>
      <c r="AG1111" s="18"/>
      <c r="AH1111" s="18">
        <v>312.5</v>
      </c>
    </row>
    <row r="1112" spans="25:34" x14ac:dyDescent="0.3">
      <c r="AA1112" t="s">
        <v>3467</v>
      </c>
      <c r="AB1112" s="18">
        <v>25722.5</v>
      </c>
      <c r="AC1112" s="18"/>
      <c r="AD1112" s="18"/>
      <c r="AE1112" s="18"/>
      <c r="AF1112" s="18"/>
      <c r="AG1112" s="18"/>
      <c r="AH1112" s="18">
        <v>25722.5</v>
      </c>
    </row>
    <row r="1113" spans="25:34" x14ac:dyDescent="0.3">
      <c r="Y1113">
        <v>3</v>
      </c>
      <c r="Z1113" s="57">
        <v>45720</v>
      </c>
      <c r="AA1113" t="s">
        <v>3516</v>
      </c>
      <c r="AB1113" s="18">
        <v>312.5</v>
      </c>
      <c r="AC1113" s="18"/>
      <c r="AD1113" s="18"/>
      <c r="AE1113" s="18"/>
      <c r="AF1113" s="18"/>
      <c r="AG1113" s="18"/>
      <c r="AH1113" s="18">
        <v>312.5</v>
      </c>
    </row>
    <row r="1114" spans="25:34" x14ac:dyDescent="0.3">
      <c r="AA1114" t="s">
        <v>3517</v>
      </c>
      <c r="AB1114" s="18">
        <v>28810.5</v>
      </c>
      <c r="AC1114" s="18"/>
      <c r="AD1114" s="18"/>
      <c r="AE1114" s="18"/>
      <c r="AF1114" s="18"/>
      <c r="AG1114" s="18"/>
      <c r="AH1114" s="18">
        <v>28810.5</v>
      </c>
    </row>
    <row r="1115" spans="25:34" x14ac:dyDescent="0.3">
      <c r="Z1115" s="57">
        <v>45723</v>
      </c>
      <c r="AA1115" t="s">
        <v>3521</v>
      </c>
      <c r="AB1115" s="18">
        <v>460</v>
      </c>
      <c r="AC1115" s="18"/>
      <c r="AD1115" s="18"/>
      <c r="AE1115" s="18"/>
      <c r="AF1115" s="18"/>
      <c r="AG1115" s="18"/>
      <c r="AH1115" s="18">
        <v>460</v>
      </c>
    </row>
    <row r="1116" spans="25:34" x14ac:dyDescent="0.3">
      <c r="Z1116" s="57">
        <v>45726</v>
      </c>
      <c r="AA1116" t="s">
        <v>3522</v>
      </c>
      <c r="AB1116" s="18">
        <v>125</v>
      </c>
      <c r="AC1116" s="18"/>
      <c r="AD1116" s="18"/>
      <c r="AE1116" s="18"/>
      <c r="AF1116" s="18"/>
      <c r="AG1116" s="18"/>
      <c r="AH1116" s="18">
        <v>125</v>
      </c>
    </row>
    <row r="1117" spans="25:34" x14ac:dyDescent="0.3">
      <c r="AA1117" t="s">
        <v>3523</v>
      </c>
      <c r="AB1117" s="18">
        <v>14759</v>
      </c>
      <c r="AC1117" s="18"/>
      <c r="AD1117" s="18"/>
      <c r="AE1117" s="18"/>
      <c r="AF1117" s="18"/>
      <c r="AG1117" s="18"/>
      <c r="AH1117" s="18">
        <v>14759</v>
      </c>
    </row>
    <row r="1118" spans="25:34" x14ac:dyDescent="0.3">
      <c r="Z1118" s="57">
        <v>45731</v>
      </c>
      <c r="AA1118" t="s">
        <v>3534</v>
      </c>
      <c r="AB1118" s="18">
        <v>187.5</v>
      </c>
      <c r="AC1118" s="18"/>
      <c r="AD1118" s="18"/>
      <c r="AE1118" s="18"/>
      <c r="AF1118" s="18"/>
      <c r="AG1118" s="18"/>
      <c r="AH1118" s="18">
        <v>187.5</v>
      </c>
    </row>
    <row r="1119" spans="25:34" x14ac:dyDescent="0.3">
      <c r="AA1119" t="s">
        <v>3535</v>
      </c>
      <c r="AB1119" s="18">
        <v>9075</v>
      </c>
      <c r="AC1119" s="18"/>
      <c r="AD1119" s="18"/>
      <c r="AE1119" s="18"/>
      <c r="AF1119" s="18"/>
      <c r="AG1119" s="18"/>
      <c r="AH1119" s="18">
        <v>9075</v>
      </c>
    </row>
    <row r="1120" spans="25:34" x14ac:dyDescent="0.3">
      <c r="Z1120" s="57">
        <v>45736</v>
      </c>
      <c r="AA1120" t="s">
        <v>3542</v>
      </c>
      <c r="AB1120" s="18">
        <v>187.5</v>
      </c>
      <c r="AC1120" s="18"/>
      <c r="AD1120" s="18"/>
      <c r="AE1120" s="18"/>
      <c r="AF1120" s="18"/>
      <c r="AG1120" s="18"/>
      <c r="AH1120" s="18">
        <v>187.5</v>
      </c>
    </row>
    <row r="1121" spans="25:34" x14ac:dyDescent="0.3">
      <c r="AA1121" t="s">
        <v>3543</v>
      </c>
      <c r="AB1121" s="18">
        <v>17890.3</v>
      </c>
      <c r="AC1121" s="18"/>
      <c r="AD1121" s="18"/>
      <c r="AE1121" s="18"/>
      <c r="AF1121" s="18"/>
      <c r="AG1121" s="18"/>
      <c r="AH1121" s="18">
        <v>17890.3</v>
      </c>
    </row>
    <row r="1122" spans="25:34" x14ac:dyDescent="0.3">
      <c r="Z1122" s="57">
        <v>45738</v>
      </c>
      <c r="AA1122" t="s">
        <v>3544</v>
      </c>
      <c r="AB1122" s="18">
        <v>1990</v>
      </c>
      <c r="AC1122" s="18"/>
      <c r="AD1122" s="18"/>
      <c r="AE1122" s="18"/>
      <c r="AF1122" s="18"/>
      <c r="AG1122" s="18"/>
      <c r="AH1122" s="18">
        <v>1990</v>
      </c>
    </row>
    <row r="1123" spans="25:34" x14ac:dyDescent="0.3">
      <c r="Z1123" s="57">
        <v>45740</v>
      </c>
      <c r="AA1123" t="s">
        <v>3546</v>
      </c>
      <c r="AB1123" s="18">
        <v>375</v>
      </c>
      <c r="AC1123" s="18"/>
      <c r="AD1123" s="18"/>
      <c r="AE1123" s="18"/>
      <c r="AF1123" s="18"/>
      <c r="AG1123" s="18"/>
      <c r="AH1123" s="18">
        <v>375</v>
      </c>
    </row>
    <row r="1124" spans="25:34" x14ac:dyDescent="0.3">
      <c r="AA1124" t="s">
        <v>3547</v>
      </c>
      <c r="AB1124" s="18">
        <v>34409</v>
      </c>
      <c r="AC1124" s="18"/>
      <c r="AD1124" s="18"/>
      <c r="AE1124" s="18"/>
      <c r="AF1124" s="18"/>
      <c r="AG1124" s="18"/>
      <c r="AH1124" s="18">
        <v>34409</v>
      </c>
    </row>
    <row r="1125" spans="25:34" x14ac:dyDescent="0.3">
      <c r="Z1125" s="57">
        <v>45744</v>
      </c>
      <c r="AA1125" t="s">
        <v>3550</v>
      </c>
      <c r="AB1125" s="18">
        <v>375</v>
      </c>
      <c r="AC1125" s="18"/>
      <c r="AD1125" s="18"/>
      <c r="AE1125" s="18"/>
      <c r="AF1125" s="18"/>
      <c r="AG1125" s="18"/>
      <c r="AH1125" s="18">
        <v>375</v>
      </c>
    </row>
    <row r="1126" spans="25:34" x14ac:dyDescent="0.3">
      <c r="AA1126" t="s">
        <v>3551</v>
      </c>
      <c r="AB1126" s="18">
        <v>35195.599999999999</v>
      </c>
      <c r="AC1126" s="18"/>
      <c r="AD1126" s="18"/>
      <c r="AE1126" s="18"/>
      <c r="AF1126" s="18"/>
      <c r="AG1126" s="18"/>
      <c r="AH1126" s="18">
        <v>35195.599999999999</v>
      </c>
    </row>
    <row r="1127" spans="25:34" x14ac:dyDescent="0.3">
      <c r="Y1127">
        <v>4</v>
      </c>
      <c r="Z1127" t="s">
        <v>3618</v>
      </c>
      <c r="AA1127" t="s">
        <v>3619</v>
      </c>
      <c r="AB1127" s="18">
        <v>625</v>
      </c>
      <c r="AC1127" s="18"/>
      <c r="AD1127" s="18"/>
      <c r="AE1127" s="18"/>
      <c r="AF1127" s="18"/>
      <c r="AG1127" s="18"/>
      <c r="AH1127" s="18">
        <v>625</v>
      </c>
    </row>
    <row r="1128" spans="25:34" x14ac:dyDescent="0.3">
      <c r="AA1128" t="s">
        <v>3620</v>
      </c>
      <c r="AB1128" s="18">
        <v>20855</v>
      </c>
      <c r="AC1128" s="18"/>
      <c r="AD1128" s="18"/>
      <c r="AE1128" s="18"/>
      <c r="AF1128" s="18"/>
      <c r="AG1128" s="18"/>
      <c r="AH1128" s="18">
        <v>20855</v>
      </c>
    </row>
    <row r="1129" spans="25:34" x14ac:dyDescent="0.3">
      <c r="Z1129" t="s">
        <v>3627</v>
      </c>
      <c r="AA1129" t="s">
        <v>3628</v>
      </c>
      <c r="AB1129" s="18">
        <v>23118.5</v>
      </c>
      <c r="AC1129" s="18"/>
      <c r="AD1129" s="18"/>
      <c r="AE1129" s="18"/>
      <c r="AF1129" s="18"/>
      <c r="AG1129" s="18"/>
      <c r="AH1129" s="18">
        <v>23118.5</v>
      </c>
    </row>
    <row r="1130" spans="25:34" x14ac:dyDescent="0.3">
      <c r="Z1130" t="s">
        <v>3637</v>
      </c>
      <c r="AA1130" t="s">
        <v>3638</v>
      </c>
      <c r="AB1130" s="18">
        <v>460</v>
      </c>
      <c r="AC1130" s="18"/>
      <c r="AD1130" s="18"/>
      <c r="AE1130" s="18"/>
      <c r="AF1130" s="18"/>
      <c r="AG1130" s="18"/>
      <c r="AH1130" s="18">
        <v>460</v>
      </c>
    </row>
    <row r="1131" spans="25:34" x14ac:dyDescent="0.3">
      <c r="Z1131" t="s">
        <v>3642</v>
      </c>
      <c r="AA1131" t="s">
        <v>3643</v>
      </c>
      <c r="AB1131" s="18">
        <v>62.5</v>
      </c>
      <c r="AC1131" s="18"/>
      <c r="AD1131" s="18"/>
      <c r="AE1131" s="18"/>
      <c r="AF1131" s="18"/>
      <c r="AG1131" s="18"/>
      <c r="AH1131" s="18">
        <v>62.5</v>
      </c>
    </row>
    <row r="1132" spans="25:34" x14ac:dyDescent="0.3">
      <c r="AA1132" t="s">
        <v>3644</v>
      </c>
      <c r="AB1132" s="18">
        <v>6781.6</v>
      </c>
      <c r="AC1132" s="18"/>
      <c r="AD1132" s="18"/>
      <c r="AE1132" s="18"/>
      <c r="AF1132" s="18"/>
      <c r="AG1132" s="18"/>
      <c r="AH1132" s="18">
        <v>6781.6</v>
      </c>
    </row>
    <row r="1133" spans="25:34" x14ac:dyDescent="0.3">
      <c r="Z1133" t="s">
        <v>3648</v>
      </c>
      <c r="AA1133" t="s">
        <v>3649</v>
      </c>
      <c r="AB1133" s="18">
        <v>312.5</v>
      </c>
      <c r="AC1133" s="18"/>
      <c r="AD1133" s="18"/>
      <c r="AE1133" s="18"/>
      <c r="AF1133" s="18"/>
      <c r="AG1133" s="18"/>
      <c r="AH1133" s="18">
        <v>312.5</v>
      </c>
    </row>
    <row r="1134" spans="25:34" x14ac:dyDescent="0.3">
      <c r="AA1134" t="s">
        <v>3650</v>
      </c>
      <c r="AB1134" s="18">
        <v>18996</v>
      </c>
      <c r="AC1134" s="18"/>
      <c r="AD1134" s="18"/>
      <c r="AE1134" s="18"/>
      <c r="AF1134" s="18"/>
      <c r="AG1134" s="18"/>
      <c r="AH1134" s="18">
        <v>18996</v>
      </c>
    </row>
    <row r="1135" spans="25:34" x14ac:dyDescent="0.3">
      <c r="Z1135" t="s">
        <v>3651</v>
      </c>
      <c r="AA1135" t="s">
        <v>3652</v>
      </c>
      <c r="AB1135" s="18">
        <v>7255.8</v>
      </c>
      <c r="AC1135" s="18"/>
      <c r="AD1135" s="18"/>
      <c r="AE1135" s="18"/>
      <c r="AF1135" s="18"/>
      <c r="AG1135" s="18"/>
      <c r="AH1135" s="18">
        <v>7255.8</v>
      </c>
    </row>
    <row r="1136" spans="25:34" x14ac:dyDescent="0.3">
      <c r="Z1136" t="s">
        <v>3656</v>
      </c>
      <c r="AA1136" t="s">
        <v>3657</v>
      </c>
      <c r="AB1136" s="18">
        <v>312.5</v>
      </c>
      <c r="AC1136" s="18"/>
      <c r="AD1136" s="18"/>
      <c r="AE1136" s="18"/>
      <c r="AF1136" s="18"/>
      <c r="AG1136" s="18"/>
      <c r="AH1136" s="18">
        <v>312.5</v>
      </c>
    </row>
    <row r="1137" spans="23:34" x14ac:dyDescent="0.3">
      <c r="AA1137" t="s">
        <v>3658</v>
      </c>
      <c r="AB1137" s="18">
        <v>25374.1</v>
      </c>
      <c r="AC1137" s="18"/>
      <c r="AD1137" s="18"/>
      <c r="AE1137" s="18"/>
      <c r="AF1137" s="18"/>
      <c r="AG1137" s="18"/>
      <c r="AH1137" s="18">
        <v>25374.1</v>
      </c>
    </row>
    <row r="1138" spans="23:34" x14ac:dyDescent="0.3">
      <c r="W1138" s="36" t="s">
        <v>2037</v>
      </c>
      <c r="X1138" s="36"/>
      <c r="Y1138" s="36"/>
      <c r="Z1138" s="36"/>
      <c r="AA1138" s="36"/>
      <c r="AB1138" s="37">
        <v>524621.29999999993</v>
      </c>
      <c r="AC1138" s="37"/>
      <c r="AD1138" s="37"/>
      <c r="AE1138" s="37"/>
      <c r="AF1138" s="37"/>
      <c r="AG1138" s="37"/>
      <c r="AH1138" s="37">
        <v>524621.29999999993</v>
      </c>
    </row>
    <row r="1139" spans="23:34" x14ac:dyDescent="0.3">
      <c r="W1139" t="s">
        <v>2134</v>
      </c>
      <c r="X1139">
        <v>2023</v>
      </c>
      <c r="Y1139">
        <v>12</v>
      </c>
      <c r="Z1139" s="57">
        <v>45275</v>
      </c>
      <c r="AA1139" t="s">
        <v>2193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3:34" x14ac:dyDescent="0.3">
      <c r="AA1140" t="s">
        <v>2263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">
      <c r="Z1141" s="57">
        <v>45281</v>
      </c>
      <c r="AA1141" t="s">
        <v>2206</v>
      </c>
      <c r="AB1141" s="18">
        <v>0</v>
      </c>
      <c r="AC1141" s="18"/>
      <c r="AD1141" s="18"/>
      <c r="AE1141" s="18"/>
      <c r="AF1141" s="18"/>
      <c r="AG1141" s="18"/>
      <c r="AH1141" s="18">
        <v>0</v>
      </c>
    </row>
    <row r="1142" spans="23:34" x14ac:dyDescent="0.3">
      <c r="X1142">
        <v>2024</v>
      </c>
      <c r="Y1142">
        <v>1</v>
      </c>
      <c r="Z1142" s="57">
        <v>45297</v>
      </c>
      <c r="AA1142" t="s">
        <v>2273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">
      <c r="Y1143">
        <v>3</v>
      </c>
      <c r="Z1143" s="57">
        <v>45353</v>
      </c>
      <c r="AA1143" t="s">
        <v>2425</v>
      </c>
      <c r="AB1143" s="18">
        <v>0</v>
      </c>
      <c r="AC1143" s="18"/>
      <c r="AD1143" s="18"/>
      <c r="AE1143" s="18"/>
      <c r="AF1143" s="18"/>
      <c r="AG1143" s="18"/>
      <c r="AH1143" s="18">
        <v>0</v>
      </c>
    </row>
    <row r="1144" spans="23:34" x14ac:dyDescent="0.3">
      <c r="W1144" s="36" t="s">
        <v>2148</v>
      </c>
      <c r="X1144" s="36"/>
      <c r="Y1144" s="36"/>
      <c r="Z1144" s="36"/>
      <c r="AA1144" s="36"/>
      <c r="AB1144" s="37">
        <v>0</v>
      </c>
      <c r="AC1144" s="37"/>
      <c r="AD1144" s="37"/>
      <c r="AE1144" s="37"/>
      <c r="AF1144" s="37"/>
      <c r="AG1144" s="37"/>
      <c r="AH1144" s="37">
        <v>0</v>
      </c>
    </row>
    <row r="1145" spans="23:34" x14ac:dyDescent="0.3">
      <c r="W1145" t="s">
        <v>2271</v>
      </c>
      <c r="X1145">
        <v>2024</v>
      </c>
      <c r="Y1145">
        <v>1</v>
      </c>
      <c r="Z1145" s="57">
        <v>45295</v>
      </c>
      <c r="AA1145" t="s">
        <v>2270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">
      <c r="X1146">
        <v>2025</v>
      </c>
      <c r="Y1146">
        <v>3</v>
      </c>
      <c r="Z1146" s="57">
        <v>45729</v>
      </c>
      <c r="AA1146" t="s">
        <v>3527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">
      <c r="W1147" s="36" t="s">
        <v>2340</v>
      </c>
      <c r="X1147" s="36"/>
      <c r="Y1147" s="36"/>
      <c r="Z1147" s="36"/>
      <c r="AA1147" s="36"/>
      <c r="AB1147" s="37">
        <v>0</v>
      </c>
      <c r="AC1147" s="37"/>
      <c r="AD1147" s="37"/>
      <c r="AE1147" s="37"/>
      <c r="AF1147" s="37"/>
      <c r="AG1147" s="37"/>
      <c r="AH1147" s="37">
        <v>0</v>
      </c>
    </row>
    <row r="1148" spans="23:34" x14ac:dyDescent="0.3">
      <c r="W1148" t="s">
        <v>2284</v>
      </c>
      <c r="X1148">
        <v>2024</v>
      </c>
      <c r="Y1148">
        <v>1</v>
      </c>
      <c r="Z1148" s="57">
        <v>45311</v>
      </c>
      <c r="AA1148" t="s">
        <v>2283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">
      <c r="Z1149" s="57">
        <v>45313</v>
      </c>
      <c r="AA1149" t="s">
        <v>2289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">
      <c r="Z1150" s="57">
        <v>45315</v>
      </c>
      <c r="AA1150" t="s">
        <v>2297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">
      <c r="Y1151">
        <v>2</v>
      </c>
      <c r="Z1151" s="57">
        <v>45324</v>
      </c>
      <c r="AA1151" t="s">
        <v>2344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">
      <c r="Z1152" s="57">
        <v>45330</v>
      </c>
      <c r="AA1152" t="s">
        <v>2352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3:34" x14ac:dyDescent="0.3">
      <c r="Y1153">
        <v>5</v>
      </c>
      <c r="Z1153" s="57">
        <v>45441</v>
      </c>
      <c r="AA1153" t="s">
        <v>2572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">
      <c r="Y1154">
        <v>6</v>
      </c>
      <c r="Z1154" s="57">
        <v>45448</v>
      </c>
      <c r="AA1154" t="s">
        <v>2639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3:34" x14ac:dyDescent="0.3">
      <c r="W1155" s="36" t="s">
        <v>2341</v>
      </c>
      <c r="X1155" s="36"/>
      <c r="Y1155" s="36"/>
      <c r="Z1155" s="36"/>
      <c r="AA1155" s="36"/>
      <c r="AB1155" s="37">
        <v>0</v>
      </c>
      <c r="AC1155" s="37"/>
      <c r="AD1155" s="37"/>
      <c r="AE1155" s="37"/>
      <c r="AF1155" s="37"/>
      <c r="AG1155" s="37"/>
      <c r="AH1155" s="37">
        <v>0</v>
      </c>
    </row>
    <row r="1156" spans="23:34" x14ac:dyDescent="0.3">
      <c r="W1156" t="s">
        <v>2362</v>
      </c>
      <c r="X1156">
        <v>2024</v>
      </c>
      <c r="Y1156">
        <v>2</v>
      </c>
      <c r="Z1156" s="57">
        <v>45342</v>
      </c>
      <c r="AA1156" t="s">
        <v>2360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3:34" x14ac:dyDescent="0.3">
      <c r="W1157" s="36" t="s">
        <v>2504</v>
      </c>
      <c r="X1157" s="36"/>
      <c r="Y1157" s="36"/>
      <c r="Z1157" s="36"/>
      <c r="AA1157" s="36"/>
      <c r="AB1157" s="37">
        <v>0</v>
      </c>
      <c r="AC1157" s="37"/>
      <c r="AD1157" s="37"/>
      <c r="AE1157" s="37"/>
      <c r="AF1157" s="37"/>
      <c r="AG1157" s="37"/>
      <c r="AH1157" s="37">
        <v>0</v>
      </c>
    </row>
    <row r="1158" spans="23:34" x14ac:dyDescent="0.3">
      <c r="W1158" t="s">
        <v>2440</v>
      </c>
      <c r="X1158">
        <v>2024</v>
      </c>
      <c r="Y1158">
        <v>3</v>
      </c>
      <c r="Z1158" s="57">
        <v>45367</v>
      </c>
      <c r="AA1158" t="s">
        <v>2439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3:34" x14ac:dyDescent="0.3">
      <c r="W1159" s="36" t="s">
        <v>2505</v>
      </c>
      <c r="X1159" s="36"/>
      <c r="Y1159" s="36"/>
      <c r="Z1159" s="36"/>
      <c r="AA1159" s="36"/>
      <c r="AB1159" s="37">
        <v>0</v>
      </c>
      <c r="AC1159" s="37"/>
      <c r="AD1159" s="37"/>
      <c r="AE1159" s="37"/>
      <c r="AF1159" s="37"/>
      <c r="AG1159" s="37"/>
      <c r="AH1159" s="37">
        <v>0</v>
      </c>
    </row>
    <row r="1160" spans="23:34" x14ac:dyDescent="0.3">
      <c r="W1160" t="s">
        <v>2656</v>
      </c>
      <c r="X1160">
        <v>2024</v>
      </c>
      <c r="Y1160">
        <v>6</v>
      </c>
      <c r="Z1160" s="57">
        <v>45464</v>
      </c>
      <c r="AA1160" t="s">
        <v>2654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">
      <c r="Y1161">
        <v>7</v>
      </c>
      <c r="Z1161" s="57">
        <v>45485</v>
      </c>
      <c r="AA1161" t="s">
        <v>2760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">
      <c r="Z1162" s="57">
        <v>45493</v>
      </c>
      <c r="AA1162" t="s">
        <v>2765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">
      <c r="Z1163" s="57">
        <v>45503</v>
      </c>
      <c r="AA1163" t="s">
        <v>2774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3:34" x14ac:dyDescent="0.3">
      <c r="Y1164">
        <v>8</v>
      </c>
      <c r="Z1164" s="57">
        <v>45510</v>
      </c>
      <c r="AA1164" t="s">
        <v>2845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">
      <c r="Y1165">
        <v>9</v>
      </c>
      <c r="Z1165" s="57">
        <v>45538</v>
      </c>
      <c r="AA1165" t="s">
        <v>2940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">
      <c r="Y1166">
        <v>10</v>
      </c>
      <c r="Z1166" s="57">
        <v>45573</v>
      </c>
      <c r="AA1166" t="s">
        <v>3008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">
      <c r="Z1167" s="57">
        <v>45582</v>
      </c>
      <c r="AA1167" t="s">
        <v>3020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">
      <c r="Y1168">
        <v>11</v>
      </c>
      <c r="Z1168" s="57">
        <v>45597</v>
      </c>
      <c r="AA1168" t="s">
        <v>3102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">
      <c r="Z1169" s="57">
        <v>45604</v>
      </c>
      <c r="AA1169" t="s">
        <v>3114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3:34" x14ac:dyDescent="0.3">
      <c r="Z1170" s="57">
        <v>45610</v>
      </c>
      <c r="AA1170" t="s">
        <v>3121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">
      <c r="Z1171" s="57">
        <v>45618</v>
      </c>
      <c r="AA1171" t="s">
        <v>3134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">
      <c r="Z1172" s="57">
        <v>45624</v>
      </c>
      <c r="AA1172" t="s">
        <v>3145</v>
      </c>
      <c r="AB1172" s="18">
        <v>0</v>
      </c>
      <c r="AC1172" s="18"/>
      <c r="AD1172" s="18"/>
      <c r="AE1172" s="18"/>
      <c r="AF1172" s="18"/>
      <c r="AG1172" s="18"/>
      <c r="AH1172" s="18">
        <v>0</v>
      </c>
    </row>
    <row r="1173" spans="23:34" x14ac:dyDescent="0.3">
      <c r="Y1173">
        <v>12</v>
      </c>
      <c r="Z1173" s="57">
        <v>45629</v>
      </c>
      <c r="AA1173" t="s">
        <v>3213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">
      <c r="Z1174" s="57">
        <v>45633</v>
      </c>
      <c r="AA1174" t="s">
        <v>3221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">
      <c r="Z1175" t="s">
        <v>3235</v>
      </c>
      <c r="AA1175" t="s">
        <v>3236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">
      <c r="Z1176" t="s">
        <v>3247</v>
      </c>
      <c r="AA1176" t="s">
        <v>3248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">
      <c r="Z1177" t="s">
        <v>3259</v>
      </c>
      <c r="AA1177" t="s">
        <v>3260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">
      <c r="Z1178" t="s">
        <v>3274</v>
      </c>
      <c r="AA1178" t="s">
        <v>3275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">
      <c r="X1179">
        <v>2025</v>
      </c>
      <c r="Y1179">
        <v>2</v>
      </c>
      <c r="Z1179" s="57">
        <v>45705</v>
      </c>
      <c r="AA1179" t="s">
        <v>3456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">
      <c r="Y1180">
        <v>3</v>
      </c>
      <c r="Z1180" s="57">
        <v>45717</v>
      </c>
      <c r="AA1180" t="s">
        <v>3504</v>
      </c>
      <c r="AB1180" s="18">
        <v>0</v>
      </c>
      <c r="AC1180" s="18"/>
      <c r="AD1180" s="18"/>
      <c r="AE1180" s="18"/>
      <c r="AF1180" s="18"/>
      <c r="AG1180" s="18"/>
      <c r="AH1180" s="18">
        <v>0</v>
      </c>
    </row>
    <row r="1181" spans="23:34" x14ac:dyDescent="0.3">
      <c r="Z1181" s="57">
        <v>45729</v>
      </c>
      <c r="AA1181" t="s">
        <v>3526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">
      <c r="Y1182">
        <v>4</v>
      </c>
      <c r="Z1182" t="s">
        <v>3615</v>
      </c>
      <c r="AA1182" t="s">
        <v>3616</v>
      </c>
      <c r="AB1182" s="18">
        <v>0</v>
      </c>
      <c r="AC1182" s="18"/>
      <c r="AD1182" s="18"/>
      <c r="AE1182" s="18"/>
      <c r="AF1182" s="18"/>
      <c r="AG1182" s="18"/>
      <c r="AH1182" s="18">
        <v>0</v>
      </c>
    </row>
    <row r="1183" spans="23:34" x14ac:dyDescent="0.3">
      <c r="Z1183" t="s">
        <v>3632</v>
      </c>
      <c r="AA1183" t="s">
        <v>3633</v>
      </c>
      <c r="AB1183" s="18">
        <v>2360</v>
      </c>
      <c r="AC1183" s="18"/>
      <c r="AD1183" s="18"/>
      <c r="AE1183" s="18"/>
      <c r="AF1183" s="18"/>
      <c r="AG1183" s="18"/>
      <c r="AH1183" s="18">
        <v>2360</v>
      </c>
    </row>
    <row r="1184" spans="23:34" x14ac:dyDescent="0.3">
      <c r="W1184" s="36" t="s">
        <v>2667</v>
      </c>
      <c r="X1184" s="36"/>
      <c r="Y1184" s="36"/>
      <c r="Z1184" s="36"/>
      <c r="AA1184" s="36"/>
      <c r="AB1184" s="37">
        <v>2360</v>
      </c>
      <c r="AC1184" s="37"/>
      <c r="AD1184" s="37"/>
      <c r="AE1184" s="37"/>
      <c r="AF1184" s="37"/>
      <c r="AG1184" s="37"/>
      <c r="AH1184" s="37">
        <v>2360</v>
      </c>
    </row>
    <row r="1185" spans="23:34" x14ac:dyDescent="0.3">
      <c r="W1185" t="s">
        <v>2728</v>
      </c>
      <c r="X1185">
        <v>2024</v>
      </c>
      <c r="Y1185">
        <v>6</v>
      </c>
      <c r="Z1185" s="57">
        <v>45463</v>
      </c>
      <c r="AA1185" t="s">
        <v>2650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">
      <c r="Y1186">
        <v>7</v>
      </c>
      <c r="Z1186" s="57">
        <v>45476</v>
      </c>
      <c r="AA1186" t="s">
        <v>2752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">
      <c r="Z1187" s="57">
        <v>45479</v>
      </c>
      <c r="AA1187" t="s">
        <v>2756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">
      <c r="Z1188" s="57">
        <v>45500</v>
      </c>
      <c r="AA1188" t="s">
        <v>2770</v>
      </c>
      <c r="AB1188" s="18">
        <v>2545</v>
      </c>
      <c r="AC1188" s="18"/>
      <c r="AD1188" s="18"/>
      <c r="AE1188" s="18"/>
      <c r="AF1188" s="18"/>
      <c r="AG1188" s="18"/>
      <c r="AH1188" s="18">
        <v>2545</v>
      </c>
    </row>
    <row r="1189" spans="23:34" x14ac:dyDescent="0.3">
      <c r="Z1189" s="57">
        <v>45502</v>
      </c>
      <c r="AA1189" t="s">
        <v>2773</v>
      </c>
      <c r="AB1189" s="18">
        <v>225</v>
      </c>
      <c r="AC1189" s="18"/>
      <c r="AD1189" s="18"/>
      <c r="AE1189" s="18"/>
      <c r="AF1189" s="18"/>
      <c r="AG1189" s="18"/>
      <c r="AH1189" s="18">
        <v>225</v>
      </c>
    </row>
    <row r="1190" spans="23:34" x14ac:dyDescent="0.3">
      <c r="Y1190">
        <v>8</v>
      </c>
      <c r="Z1190" s="57">
        <v>45511</v>
      </c>
      <c r="AA1190" t="s">
        <v>2850</v>
      </c>
      <c r="AB1190" s="18">
        <v>6210</v>
      </c>
      <c r="AC1190" s="18"/>
      <c r="AD1190" s="18"/>
      <c r="AE1190" s="18"/>
      <c r="AF1190" s="18"/>
      <c r="AG1190" s="18"/>
      <c r="AH1190" s="18">
        <v>6210</v>
      </c>
    </row>
    <row r="1191" spans="23:34" x14ac:dyDescent="0.3">
      <c r="Z1191" s="57">
        <v>45516</v>
      </c>
      <c r="AA1191" t="s">
        <v>2855</v>
      </c>
      <c r="AB1191" s="18">
        <v>4195</v>
      </c>
      <c r="AC1191" s="18"/>
      <c r="AD1191" s="18"/>
      <c r="AE1191" s="18"/>
      <c r="AF1191" s="18"/>
      <c r="AG1191" s="18"/>
      <c r="AH1191" s="18">
        <v>4195</v>
      </c>
    </row>
    <row r="1192" spans="23:34" x14ac:dyDescent="0.3">
      <c r="Z1192" s="57">
        <v>45517</v>
      </c>
      <c r="AA1192" t="s">
        <v>2856</v>
      </c>
      <c r="AB1192" s="18">
        <v>110</v>
      </c>
      <c r="AC1192" s="18"/>
      <c r="AD1192" s="18"/>
      <c r="AE1192" s="18"/>
      <c r="AF1192" s="18"/>
      <c r="AG1192" s="18"/>
      <c r="AH1192" s="18">
        <v>110</v>
      </c>
    </row>
    <row r="1193" spans="23:34" x14ac:dyDescent="0.3">
      <c r="Z1193" s="57">
        <v>45519</v>
      </c>
      <c r="AA1193" t="s">
        <v>2858</v>
      </c>
      <c r="AB1193" s="18">
        <v>250</v>
      </c>
      <c r="AC1193" s="18"/>
      <c r="AD1193" s="18"/>
      <c r="AE1193" s="18"/>
      <c r="AF1193" s="18"/>
      <c r="AG1193" s="18"/>
      <c r="AH1193" s="18">
        <v>250</v>
      </c>
    </row>
    <row r="1194" spans="23:34" x14ac:dyDescent="0.3">
      <c r="Z1194" s="57">
        <v>45520</v>
      </c>
      <c r="AA1194" t="s">
        <v>2861</v>
      </c>
      <c r="AB1194" s="18">
        <v>180</v>
      </c>
      <c r="AC1194" s="18"/>
      <c r="AD1194" s="18"/>
      <c r="AE1194" s="18"/>
      <c r="AF1194" s="18"/>
      <c r="AG1194" s="18"/>
      <c r="AH1194" s="18">
        <v>180</v>
      </c>
    </row>
    <row r="1195" spans="23:34" x14ac:dyDescent="0.3">
      <c r="Z1195" s="57">
        <v>45521</v>
      </c>
      <c r="AA1195" t="s">
        <v>2864</v>
      </c>
      <c r="AB1195" s="18">
        <v>175</v>
      </c>
      <c r="AC1195" s="18"/>
      <c r="AD1195" s="18"/>
      <c r="AE1195" s="18"/>
      <c r="AF1195" s="18"/>
      <c r="AG1195" s="18"/>
      <c r="AH1195" s="18">
        <v>175</v>
      </c>
    </row>
    <row r="1196" spans="23:34" x14ac:dyDescent="0.3">
      <c r="Y1196">
        <v>11</v>
      </c>
      <c r="Z1196" s="57">
        <v>45615</v>
      </c>
      <c r="AA1196" t="s">
        <v>3129</v>
      </c>
      <c r="AB1196" s="18">
        <v>295</v>
      </c>
      <c r="AC1196" s="18"/>
      <c r="AD1196" s="18"/>
      <c r="AE1196" s="18"/>
      <c r="AF1196" s="18"/>
      <c r="AG1196" s="18"/>
      <c r="AH1196" s="18">
        <v>295</v>
      </c>
    </row>
    <row r="1197" spans="23:34" x14ac:dyDescent="0.3">
      <c r="Z1197" s="57">
        <v>45618</v>
      </c>
      <c r="AA1197" t="s">
        <v>3135</v>
      </c>
      <c r="AB1197" s="18">
        <v>2432.5</v>
      </c>
      <c r="AC1197" s="18"/>
      <c r="AD1197" s="18"/>
      <c r="AE1197" s="18"/>
      <c r="AF1197" s="18"/>
      <c r="AG1197" s="18"/>
      <c r="AH1197" s="18">
        <v>2432.5</v>
      </c>
    </row>
    <row r="1198" spans="23:34" x14ac:dyDescent="0.3">
      <c r="Z1198" s="57">
        <v>45621</v>
      </c>
      <c r="AA1198" t="s">
        <v>3136</v>
      </c>
      <c r="AB1198" s="18">
        <v>40</v>
      </c>
      <c r="AC1198" s="18"/>
      <c r="AD1198" s="18"/>
      <c r="AE1198" s="18"/>
      <c r="AF1198" s="18"/>
      <c r="AG1198" s="18"/>
      <c r="AH1198" s="18">
        <v>40</v>
      </c>
    </row>
    <row r="1199" spans="23:34" x14ac:dyDescent="0.3">
      <c r="Z1199" s="57">
        <v>45626</v>
      </c>
      <c r="AA1199" t="s">
        <v>3146</v>
      </c>
      <c r="AB1199" s="18">
        <v>180</v>
      </c>
      <c r="AC1199" s="18"/>
      <c r="AD1199" s="18"/>
      <c r="AE1199" s="18"/>
      <c r="AF1199" s="18"/>
      <c r="AG1199" s="18"/>
      <c r="AH1199" s="18">
        <v>180</v>
      </c>
    </row>
    <row r="1200" spans="23:34" x14ac:dyDescent="0.3">
      <c r="Y1200">
        <v>12</v>
      </c>
      <c r="Z1200" s="57">
        <v>45628</v>
      </c>
      <c r="AA1200" t="s">
        <v>3212</v>
      </c>
      <c r="AB1200" s="18">
        <v>1980</v>
      </c>
      <c r="AC1200" s="18"/>
      <c r="AD1200" s="18"/>
      <c r="AE1200" s="18"/>
      <c r="AF1200" s="18"/>
      <c r="AG1200" s="18"/>
      <c r="AH1200" s="18">
        <v>1980</v>
      </c>
    </row>
    <row r="1201" spans="23:34" x14ac:dyDescent="0.3">
      <c r="Z1201" s="57">
        <v>45629</v>
      </c>
      <c r="AA1201" t="s">
        <v>3214</v>
      </c>
      <c r="AB1201" s="18">
        <v>115</v>
      </c>
      <c r="AC1201" s="18"/>
      <c r="AD1201" s="18"/>
      <c r="AE1201" s="18"/>
      <c r="AF1201" s="18"/>
      <c r="AG1201" s="18"/>
      <c r="AH1201" s="18">
        <v>115</v>
      </c>
    </row>
    <row r="1202" spans="23:34" x14ac:dyDescent="0.3">
      <c r="Z1202" t="s">
        <v>3262</v>
      </c>
      <c r="AA1202" t="s">
        <v>3265</v>
      </c>
      <c r="AB1202" s="18">
        <v>40</v>
      </c>
      <c r="AC1202" s="18"/>
      <c r="AD1202" s="18"/>
      <c r="AE1202" s="18"/>
      <c r="AF1202" s="18"/>
      <c r="AG1202" s="18"/>
      <c r="AH1202" s="18">
        <v>40</v>
      </c>
    </row>
    <row r="1203" spans="23:34" x14ac:dyDescent="0.3">
      <c r="W1203" s="36" t="s">
        <v>2733</v>
      </c>
      <c r="X1203" s="36"/>
      <c r="Y1203" s="36"/>
      <c r="Z1203" s="36"/>
      <c r="AA1203" s="36"/>
      <c r="AB1203" s="37">
        <v>18972.5</v>
      </c>
      <c r="AC1203" s="37"/>
      <c r="AD1203" s="37"/>
      <c r="AE1203" s="37"/>
      <c r="AF1203" s="37"/>
      <c r="AG1203" s="37"/>
      <c r="AH1203" s="37">
        <v>18972.5</v>
      </c>
    </row>
    <row r="1204" spans="23:34" x14ac:dyDescent="0.3">
      <c r="W1204" t="s">
        <v>2734</v>
      </c>
      <c r="X1204">
        <v>2024</v>
      </c>
      <c r="Y1204">
        <v>7</v>
      </c>
      <c r="Z1204" s="57">
        <v>45475</v>
      </c>
      <c r="AA1204" t="s">
        <v>2746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">
      <c r="W1205" s="36" t="s">
        <v>2838</v>
      </c>
      <c r="X1205" s="36"/>
      <c r="Y1205" s="36"/>
      <c r="Z1205" s="36"/>
      <c r="AA1205" s="36"/>
      <c r="AB1205" s="37">
        <v>0</v>
      </c>
      <c r="AC1205" s="37"/>
      <c r="AD1205" s="37"/>
      <c r="AE1205" s="37"/>
      <c r="AF1205" s="37"/>
      <c r="AG1205" s="37"/>
      <c r="AH1205" s="37">
        <v>0</v>
      </c>
    </row>
    <row r="1206" spans="23:34" x14ac:dyDescent="0.3">
      <c r="W1206" t="s">
        <v>2740</v>
      </c>
      <c r="X1206">
        <v>2024</v>
      </c>
      <c r="Y1206">
        <v>7</v>
      </c>
      <c r="Z1206" s="57">
        <v>45489</v>
      </c>
      <c r="AA1206" t="s">
        <v>2761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">
      <c r="W1207" s="36" t="s">
        <v>2839</v>
      </c>
      <c r="X1207" s="36"/>
      <c r="Y1207" s="36"/>
      <c r="Z1207" s="36"/>
      <c r="AA1207" s="36"/>
      <c r="AB1207" s="37">
        <v>0</v>
      </c>
      <c r="AC1207" s="37"/>
      <c r="AD1207" s="37"/>
      <c r="AE1207" s="37"/>
      <c r="AF1207" s="37"/>
      <c r="AG1207" s="37"/>
      <c r="AH1207" s="37">
        <v>0</v>
      </c>
    </row>
    <row r="1208" spans="23:34" x14ac:dyDescent="0.3">
      <c r="W1208" t="s">
        <v>2928</v>
      </c>
      <c r="X1208">
        <v>2023</v>
      </c>
      <c r="Y1208">
        <v>10</v>
      </c>
      <c r="Z1208" s="57">
        <v>45224</v>
      </c>
      <c r="AA1208" t="s">
        <v>2027</v>
      </c>
      <c r="AB1208" s="18">
        <v>0</v>
      </c>
      <c r="AC1208" s="18"/>
      <c r="AD1208" s="18"/>
      <c r="AE1208" s="18"/>
      <c r="AF1208" s="18"/>
      <c r="AG1208" s="18"/>
      <c r="AH1208" s="18">
        <v>0</v>
      </c>
    </row>
    <row r="1209" spans="23:34" x14ac:dyDescent="0.3">
      <c r="Y1209">
        <v>11</v>
      </c>
      <c r="Z1209" s="57">
        <v>45233</v>
      </c>
      <c r="AA1209" t="s">
        <v>2092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">
      <c r="X1210">
        <v>2024</v>
      </c>
      <c r="Y1210">
        <v>8</v>
      </c>
      <c r="Z1210" s="57">
        <v>45510</v>
      </c>
      <c r="AA1210" t="s">
        <v>2848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">
      <c r="W1211" s="36" t="s">
        <v>2930</v>
      </c>
      <c r="X1211" s="36"/>
      <c r="Y1211" s="36"/>
      <c r="Z1211" s="36"/>
      <c r="AA1211" s="36"/>
      <c r="AB1211" s="37">
        <v>0</v>
      </c>
      <c r="AC1211" s="37"/>
      <c r="AD1211" s="37"/>
      <c r="AE1211" s="37"/>
      <c r="AF1211" s="37"/>
      <c r="AG1211" s="37"/>
      <c r="AH1211" s="37">
        <v>0</v>
      </c>
    </row>
    <row r="1212" spans="23:34" x14ac:dyDescent="0.3">
      <c r="W1212" t="s">
        <v>2929</v>
      </c>
      <c r="X1212">
        <v>2023</v>
      </c>
      <c r="Y1212">
        <v>12</v>
      </c>
      <c r="Z1212" s="57">
        <v>45276</v>
      </c>
      <c r="AA1212" t="s">
        <v>2195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">
      <c r="X1213">
        <v>2024</v>
      </c>
      <c r="Y1213">
        <v>1</v>
      </c>
      <c r="Z1213" s="57">
        <v>45300</v>
      </c>
      <c r="AA1213" t="s">
        <v>2275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">
      <c r="Z1214" s="57">
        <v>45314</v>
      </c>
      <c r="AA1214" t="s">
        <v>2290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">
      <c r="Y1215">
        <v>2</v>
      </c>
      <c r="Z1215" s="57">
        <v>45343</v>
      </c>
      <c r="AA1215" t="s">
        <v>2364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">
      <c r="Y1216">
        <v>3</v>
      </c>
      <c r="Z1216" s="57">
        <v>45356</v>
      </c>
      <c r="AA1216" t="s">
        <v>2429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5:34" x14ac:dyDescent="0.3">
      <c r="Z1217" s="57">
        <v>45373</v>
      </c>
      <c r="AA1217" t="s">
        <v>2451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5:34" x14ac:dyDescent="0.3">
      <c r="Y1218">
        <v>5</v>
      </c>
      <c r="Z1218" s="57">
        <v>45441</v>
      </c>
      <c r="AA1218" t="s">
        <v>2575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5:34" x14ac:dyDescent="0.3">
      <c r="Y1219">
        <v>7</v>
      </c>
      <c r="Z1219" s="57">
        <v>45475</v>
      </c>
      <c r="AA1219" t="s">
        <v>2749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5:34" x14ac:dyDescent="0.3">
      <c r="Z1220" s="57">
        <v>45479</v>
      </c>
      <c r="AA1220" t="s">
        <v>2755</v>
      </c>
      <c r="AB1220" s="18">
        <v>0</v>
      </c>
      <c r="AC1220" s="18"/>
      <c r="AD1220" s="18"/>
      <c r="AE1220" s="18"/>
      <c r="AF1220" s="18"/>
      <c r="AG1220" s="18"/>
      <c r="AH1220" s="18">
        <v>0</v>
      </c>
    </row>
    <row r="1221" spans="25:34" x14ac:dyDescent="0.3">
      <c r="Y1221">
        <v>8</v>
      </c>
      <c r="Z1221" s="57">
        <v>45509</v>
      </c>
      <c r="AA1221" t="s">
        <v>2844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5:34" x14ac:dyDescent="0.3">
      <c r="Y1222">
        <v>9</v>
      </c>
      <c r="Z1222" s="57">
        <v>45542</v>
      </c>
      <c r="AA1222" t="s">
        <v>2943</v>
      </c>
      <c r="AB1222" s="18">
        <v>0</v>
      </c>
      <c r="AC1222" s="18"/>
      <c r="AD1222" s="18"/>
      <c r="AE1222" s="18"/>
      <c r="AF1222" s="18"/>
      <c r="AG1222" s="18"/>
      <c r="AH1222" s="18">
        <v>0</v>
      </c>
    </row>
    <row r="1223" spans="25:34" x14ac:dyDescent="0.3">
      <c r="Z1223" s="57">
        <v>45560</v>
      </c>
      <c r="AA1223" t="s">
        <v>2954</v>
      </c>
      <c r="AB1223" s="18">
        <v>0</v>
      </c>
      <c r="AC1223" s="18"/>
      <c r="AD1223" s="18"/>
      <c r="AE1223" s="18"/>
      <c r="AF1223" s="18"/>
      <c r="AG1223" s="18"/>
      <c r="AH1223" s="18">
        <v>0</v>
      </c>
    </row>
    <row r="1224" spans="25:34" x14ac:dyDescent="0.3">
      <c r="Z1224" s="57">
        <v>45565</v>
      </c>
      <c r="AA1224" t="s">
        <v>2959</v>
      </c>
      <c r="AB1224" s="18">
        <v>0</v>
      </c>
      <c r="AC1224" s="18"/>
      <c r="AD1224" s="18"/>
      <c r="AE1224" s="18"/>
      <c r="AF1224" s="18"/>
      <c r="AG1224" s="18"/>
      <c r="AH1224" s="18">
        <v>0</v>
      </c>
    </row>
    <row r="1225" spans="25:34" x14ac:dyDescent="0.3">
      <c r="Y1225">
        <v>10</v>
      </c>
      <c r="Z1225" s="57">
        <v>45586</v>
      </c>
      <c r="AA1225" t="s">
        <v>3023</v>
      </c>
      <c r="AB1225" s="18">
        <v>0</v>
      </c>
      <c r="AC1225" s="18"/>
      <c r="AD1225" s="18"/>
      <c r="AE1225" s="18"/>
      <c r="AF1225" s="18"/>
      <c r="AG1225" s="18"/>
      <c r="AH1225" s="18">
        <v>0</v>
      </c>
    </row>
    <row r="1226" spans="25:34" x14ac:dyDescent="0.3">
      <c r="Z1226" s="57">
        <v>45594</v>
      </c>
      <c r="AA1226" t="s">
        <v>3031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5:34" x14ac:dyDescent="0.3">
      <c r="AA1227" t="s">
        <v>3033</v>
      </c>
      <c r="AB1227" s="18">
        <v>0</v>
      </c>
      <c r="AC1227" s="18"/>
      <c r="AD1227" s="18"/>
      <c r="AE1227" s="18"/>
      <c r="AF1227" s="18"/>
      <c r="AG1227" s="18"/>
      <c r="AH1227" s="18">
        <v>0</v>
      </c>
    </row>
    <row r="1228" spans="25:34" x14ac:dyDescent="0.3">
      <c r="AA1228" t="s">
        <v>3034</v>
      </c>
      <c r="AB1228" s="18">
        <v>0</v>
      </c>
      <c r="AC1228" s="18"/>
      <c r="AD1228" s="18"/>
      <c r="AE1228" s="18"/>
      <c r="AF1228" s="18"/>
      <c r="AG1228" s="18"/>
      <c r="AH1228" s="18">
        <v>0</v>
      </c>
    </row>
    <row r="1229" spans="25:34" x14ac:dyDescent="0.3">
      <c r="Y1229">
        <v>11</v>
      </c>
      <c r="Z1229" s="57">
        <v>45602</v>
      </c>
      <c r="AA1229" t="s">
        <v>3108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5:34" x14ac:dyDescent="0.3">
      <c r="Z1230" s="57">
        <v>45619</v>
      </c>
      <c r="AA1230" t="s">
        <v>3133</v>
      </c>
      <c r="AB1230" s="18">
        <v>0</v>
      </c>
      <c r="AC1230" s="18"/>
      <c r="AD1230" s="18"/>
      <c r="AE1230" s="18"/>
      <c r="AF1230" s="18"/>
      <c r="AG1230" s="18"/>
      <c r="AH1230" s="18">
        <v>0</v>
      </c>
    </row>
    <row r="1231" spans="25:34" x14ac:dyDescent="0.3">
      <c r="Y1231">
        <v>12</v>
      </c>
      <c r="Z1231" t="s">
        <v>3235</v>
      </c>
      <c r="AA1231" t="s">
        <v>3238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5:34" x14ac:dyDescent="0.3">
      <c r="Z1232" t="s">
        <v>3253</v>
      </c>
      <c r="AA1232" t="s">
        <v>3254</v>
      </c>
      <c r="AB1232" s="18">
        <v>0</v>
      </c>
      <c r="AC1232" s="18"/>
      <c r="AD1232" s="18"/>
      <c r="AE1232" s="18"/>
      <c r="AF1232" s="18"/>
      <c r="AG1232" s="18"/>
      <c r="AH1232" s="18">
        <v>0</v>
      </c>
    </row>
    <row r="1233" spans="23:34" x14ac:dyDescent="0.3">
      <c r="Z1233" t="s">
        <v>3271</v>
      </c>
      <c r="AA1233" t="s">
        <v>3272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">
      <c r="Y1234">
        <v>4</v>
      </c>
      <c r="Z1234" s="57">
        <v>45386</v>
      </c>
      <c r="AA1234" t="s">
        <v>2506</v>
      </c>
      <c r="AB1234" s="18">
        <v>0</v>
      </c>
      <c r="AC1234" s="18"/>
      <c r="AD1234" s="18"/>
      <c r="AE1234" s="18"/>
      <c r="AF1234" s="18"/>
      <c r="AG1234" s="18"/>
      <c r="AH1234" s="18">
        <v>0</v>
      </c>
    </row>
    <row r="1235" spans="23:34" x14ac:dyDescent="0.3">
      <c r="Z1235" s="57">
        <v>45408</v>
      </c>
      <c r="AA1235" t="s">
        <v>2520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">
      <c r="X1236">
        <v>2025</v>
      </c>
      <c r="Y1236">
        <v>1</v>
      </c>
      <c r="Z1236" s="57">
        <v>45673</v>
      </c>
      <c r="AA1236" t="s">
        <v>3349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">
      <c r="Z1237" s="57">
        <v>45682</v>
      </c>
      <c r="AA1237" t="s">
        <v>3361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">
      <c r="Y1238">
        <v>2</v>
      </c>
      <c r="Z1238" s="57">
        <v>45700</v>
      </c>
      <c r="AA1238" t="s">
        <v>3452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">
      <c r="Z1239" s="57">
        <v>45702</v>
      </c>
      <c r="AA1239" t="s">
        <v>3454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">
      <c r="Z1240" s="57">
        <v>45713</v>
      </c>
      <c r="AA1240" t="s">
        <v>3469</v>
      </c>
      <c r="AB1240" s="18">
        <v>0.5</v>
      </c>
      <c r="AC1240" s="18"/>
      <c r="AD1240" s="18"/>
      <c r="AE1240" s="18"/>
      <c r="AF1240" s="18"/>
      <c r="AG1240" s="18"/>
      <c r="AH1240" s="18">
        <v>0.5</v>
      </c>
    </row>
    <row r="1241" spans="23:34" x14ac:dyDescent="0.3">
      <c r="Y1241">
        <v>4</v>
      </c>
      <c r="Z1241" t="s">
        <v>3621</v>
      </c>
      <c r="AA1241" t="s">
        <v>3622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">
      <c r="Z1242" t="s">
        <v>3627</v>
      </c>
      <c r="AA1242" t="s">
        <v>3629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">
      <c r="Z1243" t="s">
        <v>3659</v>
      </c>
      <c r="AA1243" t="s">
        <v>3660</v>
      </c>
      <c r="AB1243" s="18">
        <v>716</v>
      </c>
      <c r="AC1243" s="18"/>
      <c r="AD1243" s="18"/>
      <c r="AE1243" s="18"/>
      <c r="AF1243" s="18"/>
      <c r="AG1243" s="18"/>
      <c r="AH1243" s="18">
        <v>716</v>
      </c>
    </row>
    <row r="1244" spans="23:34" x14ac:dyDescent="0.3">
      <c r="W1244" s="36" t="s">
        <v>2931</v>
      </c>
      <c r="X1244" s="36"/>
      <c r="Y1244" s="36"/>
      <c r="Z1244" s="36"/>
      <c r="AA1244" s="36"/>
      <c r="AB1244" s="37">
        <v>716.5</v>
      </c>
      <c r="AC1244" s="37"/>
      <c r="AD1244" s="37"/>
      <c r="AE1244" s="37"/>
      <c r="AF1244" s="37"/>
      <c r="AG1244" s="37"/>
      <c r="AH1244" s="37">
        <v>716.5</v>
      </c>
    </row>
    <row r="1245" spans="23:34" x14ac:dyDescent="0.3">
      <c r="W1245" t="s">
        <v>2939</v>
      </c>
      <c r="X1245">
        <v>2024</v>
      </c>
      <c r="Y1245">
        <v>9</v>
      </c>
      <c r="Z1245" s="57">
        <v>45537</v>
      </c>
      <c r="AA1245" t="s">
        <v>2938</v>
      </c>
      <c r="AB1245" s="18">
        <v>-5</v>
      </c>
      <c r="AC1245" s="18"/>
      <c r="AD1245" s="18"/>
      <c r="AE1245" s="18"/>
      <c r="AF1245" s="18"/>
      <c r="AG1245" s="18"/>
      <c r="AH1245" s="18">
        <v>-5</v>
      </c>
    </row>
    <row r="1246" spans="23:34" x14ac:dyDescent="0.3">
      <c r="Y1246">
        <v>10</v>
      </c>
      <c r="Z1246" s="57">
        <v>45583</v>
      </c>
      <c r="AA1246" t="s">
        <v>3021</v>
      </c>
      <c r="AB1246" s="18">
        <v>-5</v>
      </c>
      <c r="AC1246" s="18"/>
      <c r="AD1246" s="18"/>
      <c r="AE1246" s="18"/>
      <c r="AF1246" s="18"/>
      <c r="AG1246" s="18"/>
      <c r="AH1246" s="18">
        <v>-5</v>
      </c>
    </row>
    <row r="1247" spans="23:34" x14ac:dyDescent="0.3">
      <c r="Y1247">
        <v>12</v>
      </c>
      <c r="Z1247" t="s">
        <v>3278</v>
      </c>
      <c r="AA1247" t="s">
        <v>3281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">
      <c r="X1248">
        <v>2025</v>
      </c>
      <c r="Y1248">
        <v>2</v>
      </c>
      <c r="Z1248" s="57">
        <v>45695</v>
      </c>
      <c r="AA1248" t="s">
        <v>3447</v>
      </c>
      <c r="AB1248" s="18">
        <v>525</v>
      </c>
      <c r="AC1248" s="18"/>
      <c r="AD1248" s="18"/>
      <c r="AE1248" s="18"/>
      <c r="AF1248" s="18"/>
      <c r="AG1248" s="18"/>
      <c r="AH1248" s="18">
        <v>525</v>
      </c>
    </row>
    <row r="1249" spans="23:34" x14ac:dyDescent="0.3">
      <c r="W1249" s="36" t="s">
        <v>3006</v>
      </c>
      <c r="X1249" s="36"/>
      <c r="Y1249" s="36"/>
      <c r="Z1249" s="36"/>
      <c r="AA1249" s="36"/>
      <c r="AB1249" s="37">
        <v>515</v>
      </c>
      <c r="AC1249" s="37"/>
      <c r="AD1249" s="37"/>
      <c r="AE1249" s="37"/>
      <c r="AF1249" s="37"/>
      <c r="AG1249" s="37"/>
      <c r="AH1249" s="37">
        <v>515</v>
      </c>
    </row>
    <row r="1250" spans="23:34" x14ac:dyDescent="0.3">
      <c r="W1250" t="s">
        <v>3061</v>
      </c>
      <c r="X1250">
        <v>2024</v>
      </c>
      <c r="Y1250">
        <v>6</v>
      </c>
      <c r="Z1250" s="57">
        <v>45470</v>
      </c>
      <c r="AA1250" t="s">
        <v>2662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">
      <c r="W1251" s="36" t="s">
        <v>3097</v>
      </c>
      <c r="X1251" s="36"/>
      <c r="Y1251" s="36"/>
      <c r="Z1251" s="36"/>
      <c r="AA1251" s="36"/>
      <c r="AB1251" s="37">
        <v>0</v>
      </c>
      <c r="AC1251" s="37"/>
      <c r="AD1251" s="37"/>
      <c r="AE1251" s="37"/>
      <c r="AF1251" s="37"/>
      <c r="AG1251" s="37"/>
      <c r="AH1251" s="37">
        <v>0</v>
      </c>
    </row>
    <row r="1252" spans="23:34" x14ac:dyDescent="0.3">
      <c r="W1252" t="s">
        <v>3063</v>
      </c>
      <c r="X1252">
        <v>2024</v>
      </c>
      <c r="Y1252">
        <v>10</v>
      </c>
      <c r="Z1252" s="57">
        <v>45587</v>
      </c>
      <c r="AA1252" t="s">
        <v>3026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3:34" x14ac:dyDescent="0.3">
      <c r="W1253" s="36" t="s">
        <v>3098</v>
      </c>
      <c r="X1253" s="36"/>
      <c r="Y1253" s="36"/>
      <c r="Z1253" s="36"/>
      <c r="AA1253" s="36"/>
      <c r="AB1253" s="37">
        <v>0</v>
      </c>
      <c r="AC1253" s="37"/>
      <c r="AD1253" s="37"/>
      <c r="AE1253" s="37"/>
      <c r="AF1253" s="37"/>
      <c r="AG1253" s="37"/>
      <c r="AH1253" s="37">
        <v>0</v>
      </c>
    </row>
    <row r="1254" spans="23:34" x14ac:dyDescent="0.3">
      <c r="W1254" t="s">
        <v>3100</v>
      </c>
      <c r="X1254" t="s">
        <v>1763</v>
      </c>
      <c r="Y1254" t="s">
        <v>1763</v>
      </c>
      <c r="Z1254" s="57">
        <v>45597</v>
      </c>
      <c r="AA1254" t="s">
        <v>3099</v>
      </c>
      <c r="AB1254" s="18"/>
      <c r="AC1254" s="18"/>
      <c r="AD1254" s="18"/>
      <c r="AE1254" s="18"/>
      <c r="AF1254" s="18">
        <v>0</v>
      </c>
      <c r="AG1254" s="18"/>
      <c r="AH1254" s="18">
        <v>0</v>
      </c>
    </row>
    <row r="1255" spans="23:34" x14ac:dyDescent="0.3">
      <c r="W1255" s="36" t="s">
        <v>3206</v>
      </c>
      <c r="X1255" s="36"/>
      <c r="Y1255" s="36"/>
      <c r="Z1255" s="36"/>
      <c r="AA1255" s="36"/>
      <c r="AB1255" s="37"/>
      <c r="AC1255" s="37"/>
      <c r="AD1255" s="37"/>
      <c r="AE1255" s="37"/>
      <c r="AF1255" s="37">
        <v>0</v>
      </c>
      <c r="AG1255" s="37"/>
      <c r="AH1255" s="37">
        <v>0</v>
      </c>
    </row>
    <row r="1256" spans="23:34" x14ac:dyDescent="0.3">
      <c r="W1256" t="s">
        <v>3225</v>
      </c>
      <c r="X1256">
        <v>2024</v>
      </c>
      <c r="Y1256">
        <v>12</v>
      </c>
      <c r="Z1256" t="s">
        <v>3223</v>
      </c>
      <c r="AA1256" t="s">
        <v>3224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3:34" x14ac:dyDescent="0.3">
      <c r="W1257" s="36" t="s">
        <v>3285</v>
      </c>
      <c r="X1257" s="36"/>
      <c r="Y1257" s="36"/>
      <c r="Z1257" s="36"/>
      <c r="AA1257" s="36"/>
      <c r="AB1257" s="37">
        <v>0</v>
      </c>
      <c r="AC1257" s="37"/>
      <c r="AD1257" s="37"/>
      <c r="AE1257" s="37"/>
      <c r="AF1257" s="37"/>
      <c r="AG1257" s="37"/>
      <c r="AH1257" s="37">
        <v>0</v>
      </c>
    </row>
    <row r="1258" spans="23:34" x14ac:dyDescent="0.3">
      <c r="W1258" t="s">
        <v>3230</v>
      </c>
      <c r="X1258">
        <v>2024</v>
      </c>
      <c r="Y1258">
        <v>12</v>
      </c>
      <c r="Z1258" t="s">
        <v>3223</v>
      </c>
      <c r="AA1258" t="s">
        <v>3229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3:34" x14ac:dyDescent="0.3">
      <c r="Z1259" t="s">
        <v>3276</v>
      </c>
      <c r="AA1259" t="s">
        <v>3277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3:34" x14ac:dyDescent="0.3">
      <c r="X1260">
        <v>2025</v>
      </c>
      <c r="Y1260">
        <v>1</v>
      </c>
      <c r="Z1260" s="57">
        <v>45659</v>
      </c>
      <c r="AA1260" t="s">
        <v>3334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3:34" x14ac:dyDescent="0.3">
      <c r="W1261" s="36" t="s">
        <v>3286</v>
      </c>
      <c r="X1261" s="36"/>
      <c r="Y1261" s="36"/>
      <c r="Z1261" s="36"/>
      <c r="AA1261" s="36"/>
      <c r="AB1261" s="37">
        <v>0</v>
      </c>
      <c r="AC1261" s="37"/>
      <c r="AD1261" s="37"/>
      <c r="AE1261" s="37"/>
      <c r="AF1261" s="37"/>
      <c r="AG1261" s="37"/>
      <c r="AH1261" s="37">
        <v>0</v>
      </c>
    </row>
    <row r="1262" spans="23:34" x14ac:dyDescent="0.3">
      <c r="W1262" t="s">
        <v>3268</v>
      </c>
      <c r="X1262">
        <v>2024</v>
      </c>
      <c r="Y1262">
        <v>12</v>
      </c>
      <c r="Z1262" t="s">
        <v>3262</v>
      </c>
      <c r="AA1262" t="s">
        <v>3267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3:34" x14ac:dyDescent="0.3">
      <c r="W1263" s="36" t="s">
        <v>3287</v>
      </c>
      <c r="X1263" s="36"/>
      <c r="Y1263" s="36"/>
      <c r="Z1263" s="36"/>
      <c r="AA1263" s="36"/>
      <c r="AB1263" s="37">
        <v>0</v>
      </c>
      <c r="AC1263" s="37"/>
      <c r="AD1263" s="37"/>
      <c r="AE1263" s="37"/>
      <c r="AF1263" s="37"/>
      <c r="AG1263" s="37"/>
      <c r="AH1263" s="37">
        <v>0</v>
      </c>
    </row>
    <row r="1264" spans="23:34" x14ac:dyDescent="0.3">
      <c r="W1264" t="s">
        <v>3330</v>
      </c>
      <c r="X1264">
        <v>2025</v>
      </c>
      <c r="Y1264">
        <v>1</v>
      </c>
      <c r="Z1264" s="57">
        <v>45682</v>
      </c>
      <c r="AA1264" t="s">
        <v>3360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">
      <c r="W1265" s="36" t="s">
        <v>3441</v>
      </c>
      <c r="X1265" s="36"/>
      <c r="Y1265" s="36"/>
      <c r="Z1265" s="36"/>
      <c r="AA1265" s="36"/>
      <c r="AB1265" s="37">
        <v>0</v>
      </c>
      <c r="AC1265" s="37"/>
      <c r="AD1265" s="37"/>
      <c r="AE1265" s="37"/>
      <c r="AF1265" s="37"/>
      <c r="AG1265" s="37"/>
      <c r="AH1265" s="37">
        <v>0</v>
      </c>
    </row>
    <row r="1266" spans="23:34" x14ac:dyDescent="0.3">
      <c r="W1266" t="s">
        <v>3532</v>
      </c>
      <c r="X1266">
        <v>2025</v>
      </c>
      <c r="Y1266">
        <v>3</v>
      </c>
      <c r="Z1266" s="57">
        <v>45730</v>
      </c>
      <c r="AA1266" t="s">
        <v>3530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">
      <c r="Z1267" s="57">
        <v>45736</v>
      </c>
      <c r="AA1267" t="s">
        <v>3540</v>
      </c>
      <c r="AB1267" s="18">
        <v>0</v>
      </c>
      <c r="AC1267" s="18"/>
      <c r="AD1267" s="18"/>
      <c r="AE1267" s="18"/>
      <c r="AF1267" s="18"/>
      <c r="AG1267" s="18"/>
      <c r="AH1267" s="18">
        <v>0</v>
      </c>
    </row>
    <row r="1268" spans="23:34" x14ac:dyDescent="0.3">
      <c r="Z1268" s="57">
        <v>45740</v>
      </c>
      <c r="AA1268" t="s">
        <v>3545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">
      <c r="Z1269" s="57">
        <v>45745</v>
      </c>
      <c r="AA1269" t="s">
        <v>3553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">
      <c r="Y1270">
        <v>4</v>
      </c>
      <c r="Z1270" t="s">
        <v>3630</v>
      </c>
      <c r="AA1270" t="s">
        <v>3631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">
      <c r="Z1271" t="s">
        <v>3635</v>
      </c>
      <c r="AA1271" t="s">
        <v>3636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">
      <c r="Z1272" t="s">
        <v>3639</v>
      </c>
      <c r="AA1272" t="s">
        <v>3640</v>
      </c>
      <c r="AB1272" s="18">
        <v>4622.3999999999996</v>
      </c>
      <c r="AC1272" s="18"/>
      <c r="AD1272" s="18"/>
      <c r="AE1272" s="18"/>
      <c r="AF1272" s="18"/>
      <c r="AG1272" s="18"/>
      <c r="AH1272" s="18">
        <v>4622.3999999999996</v>
      </c>
    </row>
    <row r="1273" spans="23:34" x14ac:dyDescent="0.3">
      <c r="Z1273" t="s">
        <v>3654</v>
      </c>
      <c r="AA1273" t="s">
        <v>3655</v>
      </c>
      <c r="AB1273" s="18">
        <v>345</v>
      </c>
      <c r="AC1273" s="18"/>
      <c r="AD1273" s="18"/>
      <c r="AE1273" s="18"/>
      <c r="AF1273" s="18"/>
      <c r="AG1273" s="18"/>
      <c r="AH1273" s="18">
        <v>345</v>
      </c>
    </row>
    <row r="1274" spans="23:34" x14ac:dyDescent="0.3">
      <c r="W1274" s="36" t="s">
        <v>3610</v>
      </c>
      <c r="X1274" s="36"/>
      <c r="Y1274" s="36"/>
      <c r="Z1274" s="36"/>
      <c r="AA1274" s="36"/>
      <c r="AB1274" s="37">
        <v>4967.3999999999996</v>
      </c>
      <c r="AC1274" s="37"/>
      <c r="AD1274" s="37"/>
      <c r="AE1274" s="37"/>
      <c r="AF1274" s="37"/>
      <c r="AG1274" s="37"/>
      <c r="AH1274" s="37">
        <v>4967.3999999999996</v>
      </c>
    </row>
    <row r="1275" spans="23:34" x14ac:dyDescent="0.3">
      <c r="W1275" t="s">
        <v>3549</v>
      </c>
      <c r="X1275">
        <v>2025</v>
      </c>
      <c r="Y1275">
        <v>3</v>
      </c>
      <c r="Z1275" s="57">
        <v>45743</v>
      </c>
      <c r="AA1275" t="s">
        <v>3548</v>
      </c>
      <c r="AB1275" s="18">
        <v>0</v>
      </c>
      <c r="AC1275" s="18"/>
      <c r="AD1275" s="18"/>
      <c r="AE1275" s="18"/>
      <c r="AF1275" s="18"/>
      <c r="AG1275" s="18"/>
      <c r="AH1275" s="18">
        <v>0</v>
      </c>
    </row>
    <row r="1276" spans="23:34" x14ac:dyDescent="0.3">
      <c r="Y1276">
        <v>4</v>
      </c>
      <c r="Z1276" t="s">
        <v>3624</v>
      </c>
      <c r="AA1276" t="s">
        <v>3625</v>
      </c>
      <c r="AB1276" s="18">
        <v>0.5</v>
      </c>
      <c r="AC1276" s="18"/>
      <c r="AD1276" s="18"/>
      <c r="AE1276" s="18"/>
      <c r="AF1276" s="18"/>
      <c r="AG1276" s="18"/>
      <c r="AH1276" s="18">
        <v>0.5</v>
      </c>
    </row>
    <row r="1277" spans="23:34" x14ac:dyDescent="0.3">
      <c r="W1277" s="36" t="s">
        <v>3611</v>
      </c>
      <c r="X1277" s="36"/>
      <c r="Y1277" s="36"/>
      <c r="Z1277" s="36"/>
      <c r="AA1277" s="36"/>
      <c r="AB1277" s="37">
        <v>0.5</v>
      </c>
      <c r="AC1277" s="37"/>
      <c r="AD1277" s="37"/>
      <c r="AE1277" s="37"/>
      <c r="AF1277" s="37"/>
      <c r="AG1277" s="37"/>
      <c r="AH1277" s="37">
        <v>0.5</v>
      </c>
    </row>
    <row r="1278" spans="23:34" x14ac:dyDescent="0.3">
      <c r="W1278" t="s">
        <v>131</v>
      </c>
      <c r="AB1278" s="18">
        <v>707030.7</v>
      </c>
      <c r="AC1278" s="18">
        <v>1170</v>
      </c>
      <c r="AD1278" s="18">
        <v>0</v>
      </c>
      <c r="AE1278" s="18">
        <v>58092</v>
      </c>
      <c r="AF1278" s="18">
        <v>0</v>
      </c>
      <c r="AG1278" s="18">
        <v>18660</v>
      </c>
      <c r="AH1278" s="18">
        <v>784952.70000000007</v>
      </c>
    </row>
  </sheetData>
  <pageMargins left="0.39370078740157483" right="0" top="0" bottom="0" header="0.31496062992125984" footer="0.31496062992125984"/>
  <pageSetup scale="7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4033"/>
  <sheetViews>
    <sheetView tabSelected="1" topLeftCell="A3996" zoomScale="66" zoomScaleNormal="66" workbookViewId="0">
      <selection activeCell="K4023" sqref="K4023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15.664062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162</v>
      </c>
      <c r="C1" s="3" t="s">
        <v>225</v>
      </c>
      <c r="D1" s="3" t="s">
        <v>2</v>
      </c>
      <c r="E1" s="150" t="s">
        <v>0</v>
      </c>
      <c r="F1" s="3" t="s">
        <v>1</v>
      </c>
      <c r="G1" s="75" t="s">
        <v>8</v>
      </c>
      <c r="H1" s="3" t="s">
        <v>69</v>
      </c>
      <c r="I1" s="150" t="s">
        <v>4</v>
      </c>
      <c r="J1" s="150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1" t="s">
        <v>192</v>
      </c>
      <c r="R1" s="150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ref="B1845:B1898" si="566">MONTH(A1845)</f>
        <v>7</v>
      </c>
      <c r="C1845" s="5">
        <f t="shared" ref="C1845:C189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ref="B1899:B1962" si="584">MONTH(A1899)</f>
        <v>7</v>
      </c>
      <c r="C1899" s="5">
        <f t="shared" ref="C1899:C1962" si="585">YEAR(A1899)</f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584"/>
        <v>7</v>
      </c>
      <c r="C1900" s="5">
        <f t="shared" si="585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584"/>
        <v>7</v>
      </c>
      <c r="C1901" s="5">
        <f t="shared" si="585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584"/>
        <v>7</v>
      </c>
      <c r="C1902" s="5">
        <f t="shared" si="585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584"/>
        <v>7</v>
      </c>
      <c r="C1903" s="5">
        <f t="shared" si="585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6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584"/>
        <v>7</v>
      </c>
      <c r="C1904" s="5">
        <f t="shared" si="585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6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584"/>
        <v>7</v>
      </c>
      <c r="C1905" s="5">
        <f t="shared" si="585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6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584"/>
        <v>7</v>
      </c>
      <c r="C1906" s="5">
        <f t="shared" si="585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6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584"/>
        <v>7</v>
      </c>
      <c r="C1907" s="5">
        <f t="shared" si="585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584"/>
        <v>7</v>
      </c>
      <c r="C1908" s="5">
        <f t="shared" si="585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6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si="584"/>
        <v>7</v>
      </c>
      <c r="C1909" s="5">
        <f t="shared" si="585"/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6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584"/>
        <v>7</v>
      </c>
      <c r="C1910" s="5">
        <f t="shared" si="585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584"/>
        <v>7</v>
      </c>
      <c r="C1911" s="5">
        <f t="shared" si="585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584"/>
        <v>7</v>
      </c>
      <c r="C1912" s="5">
        <f t="shared" si="585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584"/>
        <v>7</v>
      </c>
      <c r="C1913" s="5">
        <f t="shared" si="585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584"/>
        <v>7</v>
      </c>
      <c r="C1914" s="5">
        <f t="shared" si="585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">
      <c r="A1936" s="4">
        <v>45139</v>
      </c>
      <c r="B1936" s="5">
        <f t="shared" si="584"/>
        <v>8</v>
      </c>
      <c r="C1936" s="5">
        <f t="shared" si="585"/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5">SUM(N1936+O1936)</f>
        <v>0</v>
      </c>
      <c r="Q1936" s="7">
        <f t="shared" ref="Q1936:Q1999" si="596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584"/>
        <v>8</v>
      </c>
      <c r="C1937" s="5">
        <f t="shared" si="585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7">-N1937</f>
        <v>-225</v>
      </c>
      <c r="P1937" s="6">
        <f t="shared" si="595"/>
        <v>0</v>
      </c>
      <c r="Q1937" s="7">
        <f t="shared" si="596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584"/>
        <v>8</v>
      </c>
      <c r="C1938" s="5">
        <f t="shared" si="585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7"/>
        <v>-160</v>
      </c>
      <c r="P1938" s="6">
        <f t="shared" si="595"/>
        <v>0</v>
      </c>
      <c r="Q1938" s="7">
        <f t="shared" si="596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584"/>
        <v>8</v>
      </c>
      <c r="C1939" s="5">
        <f t="shared" si="585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7"/>
        <v>-3124</v>
      </c>
      <c r="P1939" s="6">
        <f t="shared" si="595"/>
        <v>0</v>
      </c>
      <c r="Q1939" s="7">
        <f t="shared" si="596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584"/>
        <v>8</v>
      </c>
      <c r="C1940" s="5">
        <f t="shared" si="585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598">-N1940</f>
        <v>-3388</v>
      </c>
      <c r="P1940" s="6">
        <f t="shared" si="595"/>
        <v>0</v>
      </c>
      <c r="Q1940" s="7">
        <f t="shared" si="596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584"/>
        <v>8</v>
      </c>
      <c r="C1941" s="5">
        <f t="shared" si="585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598"/>
        <v>-936</v>
      </c>
      <c r="P1941" s="6">
        <f t="shared" si="595"/>
        <v>0</v>
      </c>
      <c r="Q1941" s="7">
        <f t="shared" si="596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584"/>
        <v>8</v>
      </c>
      <c r="C1942" s="5">
        <f t="shared" si="585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598"/>
        <v>-62.5</v>
      </c>
      <c r="P1942" s="6">
        <f t="shared" si="595"/>
        <v>0</v>
      </c>
      <c r="Q1942" s="7">
        <f t="shared" si="596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584"/>
        <v>8</v>
      </c>
      <c r="C1943" s="5">
        <f t="shared" si="585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599">-N1943</f>
        <v>-9636</v>
      </c>
      <c r="P1943" s="6">
        <f t="shared" si="595"/>
        <v>0</v>
      </c>
      <c r="Q1943" s="7">
        <f t="shared" si="596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584"/>
        <v>8</v>
      </c>
      <c r="C1944" s="5">
        <f t="shared" si="585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599"/>
        <v>-1800</v>
      </c>
      <c r="P1944" s="6">
        <f t="shared" si="595"/>
        <v>0</v>
      </c>
      <c r="Q1944" s="7">
        <f t="shared" si="596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584"/>
        <v>8</v>
      </c>
      <c r="C1945" s="5">
        <f t="shared" si="585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599"/>
        <v>-862.5</v>
      </c>
      <c r="P1945" s="6">
        <f t="shared" si="595"/>
        <v>0</v>
      </c>
      <c r="Q1945" s="7">
        <f t="shared" si="596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584"/>
        <v>8</v>
      </c>
      <c r="C1946" s="5">
        <f t="shared" si="585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599"/>
        <v>-420</v>
      </c>
      <c r="P1946" s="6">
        <f t="shared" si="595"/>
        <v>0</v>
      </c>
      <c r="Q1946" s="7">
        <f t="shared" si="596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584"/>
        <v>8</v>
      </c>
      <c r="C1947" s="5">
        <f t="shared" si="585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599"/>
        <v>-420</v>
      </c>
      <c r="P1947" s="6">
        <f t="shared" si="595"/>
        <v>0</v>
      </c>
      <c r="Q1947" s="7">
        <f t="shared" si="596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584"/>
        <v>8</v>
      </c>
      <c r="C1948" s="5">
        <f t="shared" si="585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599"/>
        <v>-395</v>
      </c>
      <c r="P1948" s="6">
        <f t="shared" si="595"/>
        <v>0</v>
      </c>
      <c r="Q1948" s="7">
        <f t="shared" si="596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584"/>
        <v>8</v>
      </c>
      <c r="C1949" s="5">
        <f t="shared" si="585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599"/>
        <v>-1738</v>
      </c>
      <c r="P1949" s="6">
        <f t="shared" si="595"/>
        <v>0</v>
      </c>
      <c r="Q1949" s="7">
        <f t="shared" si="596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584"/>
        <v>8</v>
      </c>
      <c r="C1950" s="5">
        <f t="shared" si="585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599"/>
        <v>-468</v>
      </c>
      <c r="P1950" s="6">
        <f t="shared" si="595"/>
        <v>0</v>
      </c>
      <c r="Q1950" s="7">
        <f t="shared" si="596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584"/>
        <v>8</v>
      </c>
      <c r="C1951" s="5">
        <f t="shared" si="585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599"/>
        <v>-175</v>
      </c>
      <c r="P1951" s="6">
        <f t="shared" si="595"/>
        <v>0</v>
      </c>
      <c r="Q1951" s="7">
        <f t="shared" si="596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584"/>
        <v>8</v>
      </c>
      <c r="C1952" s="5">
        <f t="shared" si="585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5"/>
        <v>0</v>
      </c>
      <c r="Q1952" s="7">
        <f t="shared" si="596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584"/>
        <v>8</v>
      </c>
      <c r="C1953" s="5">
        <f t="shared" si="585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599"/>
        <v>-125</v>
      </c>
      <c r="P1953" s="6">
        <f t="shared" si="595"/>
        <v>0</v>
      </c>
      <c r="Q1953" s="7">
        <f t="shared" si="596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584"/>
        <v>8</v>
      </c>
      <c r="C1954" s="5">
        <f t="shared" si="585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599"/>
        <v>-390</v>
      </c>
      <c r="P1954" s="6">
        <f t="shared" si="595"/>
        <v>0</v>
      </c>
      <c r="Q1954" s="7">
        <f t="shared" si="596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584"/>
        <v>8</v>
      </c>
      <c r="C1955" s="5">
        <f t="shared" si="585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5"/>
        <v>0</v>
      </c>
      <c r="Q1955" s="7">
        <f t="shared" si="596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584"/>
        <v>8</v>
      </c>
      <c r="C1956" s="5">
        <f t="shared" si="585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599"/>
        <v>-160</v>
      </c>
      <c r="P1956" s="6">
        <f t="shared" si="595"/>
        <v>0</v>
      </c>
      <c r="Q1956" s="7">
        <f t="shared" si="596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584"/>
        <v>8</v>
      </c>
      <c r="C1957" s="5">
        <f t="shared" si="585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599"/>
        <v>-150</v>
      </c>
      <c r="P1957" s="6">
        <f t="shared" si="595"/>
        <v>0</v>
      </c>
      <c r="Q1957" s="7">
        <f t="shared" si="596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584"/>
        <v>8</v>
      </c>
      <c r="C1958" s="5">
        <f t="shared" si="585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599"/>
        <v>-260</v>
      </c>
      <c r="P1958" s="6">
        <f t="shared" si="595"/>
        <v>0</v>
      </c>
      <c r="Q1958" s="7">
        <f t="shared" si="596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584"/>
        <v>8</v>
      </c>
      <c r="C1959" s="5">
        <f t="shared" si="585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5"/>
        <v>0</v>
      </c>
      <c r="Q1959" s="7">
        <f t="shared" si="596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584"/>
        <v>8</v>
      </c>
      <c r="C1960" s="5">
        <f t="shared" si="585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5"/>
        <v>0</v>
      </c>
      <c r="Q1960" s="7">
        <f t="shared" si="596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584"/>
        <v>8</v>
      </c>
      <c r="C1961" s="5">
        <f t="shared" si="585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5"/>
        <v>0</v>
      </c>
      <c r="Q1961" s="7">
        <f t="shared" si="596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584"/>
        <v>8</v>
      </c>
      <c r="C1962" s="5">
        <f t="shared" si="585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5"/>
        <v>0</v>
      </c>
      <c r="Q1962" s="7">
        <f t="shared" si="596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ref="B1963:B2026" si="600">MONTH(A1963)</f>
        <v>8</v>
      </c>
      <c r="C1963" s="5">
        <f t="shared" ref="C1963:C2026" si="601">YEAR(A1963)</f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5"/>
        <v>0</v>
      </c>
      <c r="Q1963" s="7">
        <f t="shared" si="596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600"/>
        <v>8</v>
      </c>
      <c r="C1964" s="5">
        <f t="shared" si="601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5"/>
        <v>0</v>
      </c>
      <c r="Q1964" s="7">
        <f t="shared" si="596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600"/>
        <v>8</v>
      </c>
      <c r="C1965" s="5">
        <f t="shared" si="601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5"/>
        <v>0</v>
      </c>
      <c r="Q1965" s="7">
        <f t="shared" si="596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600"/>
        <v>8</v>
      </c>
      <c r="C1966" s="5">
        <f t="shared" si="601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5"/>
        <v>0</v>
      </c>
      <c r="Q1966" s="7">
        <f t="shared" si="596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600"/>
        <v>8</v>
      </c>
      <c r="C1967" s="5">
        <f t="shared" si="601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5"/>
        <v>0</v>
      </c>
      <c r="Q1967" s="7">
        <f t="shared" si="596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600"/>
        <v>8</v>
      </c>
      <c r="C1968" s="5">
        <f t="shared" si="601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5"/>
        <v>0</v>
      </c>
      <c r="Q1968" s="7">
        <f t="shared" si="596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600"/>
        <v>8</v>
      </c>
      <c r="C1969" s="5">
        <f t="shared" si="601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5"/>
        <v>0</v>
      </c>
      <c r="Q1969" s="7">
        <f t="shared" si="596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600"/>
        <v>8</v>
      </c>
      <c r="C1970" s="5">
        <f t="shared" si="601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5"/>
        <v>0</v>
      </c>
      <c r="Q1970" s="7">
        <f t="shared" si="596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600"/>
        <v>8</v>
      </c>
      <c r="C1971" s="5">
        <f t="shared" si="601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5"/>
        <v>0</v>
      </c>
      <c r="Q1971" s="7">
        <f t="shared" si="596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600"/>
        <v>8</v>
      </c>
      <c r="C1972" s="5">
        <f t="shared" si="601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5"/>
        <v>0</v>
      </c>
      <c r="Q1972" s="7">
        <f t="shared" si="596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600"/>
        <v>8</v>
      </c>
      <c r="C1973" s="5">
        <f t="shared" si="601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5"/>
        <v>0</v>
      </c>
      <c r="Q1973" s="7">
        <f t="shared" si="596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600"/>
        <v>8</v>
      </c>
      <c r="C1974" s="5">
        <f t="shared" si="601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5"/>
        <v>0</v>
      </c>
      <c r="Q1974" s="7">
        <f t="shared" si="596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600"/>
        <v>8</v>
      </c>
      <c r="C1975" s="5">
        <f t="shared" si="601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5"/>
        <v>0</v>
      </c>
      <c r="Q1975" s="7">
        <f t="shared" si="596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600"/>
        <v>8</v>
      </c>
      <c r="C1976" s="5">
        <f t="shared" si="601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5"/>
        <v>0</v>
      </c>
      <c r="Q1976" s="7">
        <f t="shared" si="596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600"/>
        <v>8</v>
      </c>
      <c r="C1977" s="5">
        <f t="shared" si="601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5"/>
        <v>0</v>
      </c>
      <c r="Q1977" s="7">
        <f t="shared" si="596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600"/>
        <v>8</v>
      </c>
      <c r="C1978" s="5">
        <f t="shared" si="601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5"/>
        <v>0</v>
      </c>
      <c r="Q1978" s="7">
        <f t="shared" si="596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600"/>
        <v>8</v>
      </c>
      <c r="C1979" s="5">
        <f t="shared" si="601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5"/>
        <v>0</v>
      </c>
      <c r="Q1979" s="7">
        <f t="shared" si="596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600"/>
        <v>8</v>
      </c>
      <c r="C1980" s="5">
        <f t="shared" si="601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5"/>
        <v>0</v>
      </c>
      <c r="Q1980" s="7">
        <f t="shared" si="596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600"/>
        <v>8</v>
      </c>
      <c r="C1981" s="5">
        <f t="shared" si="601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5"/>
        <v>0</v>
      </c>
      <c r="Q1981" s="7">
        <f t="shared" si="596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600"/>
        <v>8</v>
      </c>
      <c r="C1982" s="5">
        <f t="shared" si="601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5"/>
        <v>0</v>
      </c>
      <c r="Q1982" s="7">
        <f t="shared" si="596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600"/>
        <v>8</v>
      </c>
      <c r="C1983" s="5">
        <f t="shared" si="601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5"/>
        <v>0</v>
      </c>
      <c r="Q1983" s="7">
        <f t="shared" si="596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600"/>
        <v>8</v>
      </c>
      <c r="C1984" s="5">
        <f t="shared" si="601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5"/>
        <v>0</v>
      </c>
      <c r="Q1984" s="7">
        <f t="shared" si="596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">
      <c r="A1985" s="4" t="s">
        <v>1815</v>
      </c>
      <c r="B1985" s="5">
        <f t="shared" si="600"/>
        <v>8</v>
      </c>
      <c r="C1985" s="5">
        <f t="shared" si="601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5"/>
        <v>0</v>
      </c>
      <c r="Q1985" s="7">
        <f t="shared" si="596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">
      <c r="A1986" s="4" t="s">
        <v>1815</v>
      </c>
      <c r="B1986" s="5">
        <f t="shared" si="600"/>
        <v>8</v>
      </c>
      <c r="C1986" s="5">
        <f t="shared" si="601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5"/>
        <v>0</v>
      </c>
      <c r="Q1986" s="7">
        <f t="shared" si="596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">
      <c r="A1987" s="4" t="s">
        <v>1815</v>
      </c>
      <c r="B1987" s="5">
        <f t="shared" si="600"/>
        <v>8</v>
      </c>
      <c r="C1987" s="5">
        <f t="shared" si="601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5"/>
        <v>0</v>
      </c>
      <c r="Q1987" s="7">
        <f t="shared" si="596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">
      <c r="A1988" s="4" t="s">
        <v>1815</v>
      </c>
      <c r="B1988" s="5">
        <f t="shared" si="600"/>
        <v>8</v>
      </c>
      <c r="C1988" s="5">
        <f t="shared" si="601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5"/>
        <v>0</v>
      </c>
      <c r="Q1988" s="7">
        <f t="shared" si="596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">
      <c r="A1989" s="4" t="s">
        <v>1815</v>
      </c>
      <c r="B1989" s="5">
        <f t="shared" si="600"/>
        <v>8</v>
      </c>
      <c r="C1989" s="5">
        <f t="shared" si="601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5"/>
        <v>0</v>
      </c>
      <c r="Q1989" s="7">
        <f t="shared" si="596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">
      <c r="A1990" s="4">
        <v>45154</v>
      </c>
      <c r="B1990" s="5">
        <f t="shared" si="600"/>
        <v>8</v>
      </c>
      <c r="C1990" s="5">
        <f t="shared" si="601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5"/>
        <v>0</v>
      </c>
      <c r="Q1990" s="7">
        <f t="shared" si="596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">
      <c r="A1991" s="4">
        <v>45154</v>
      </c>
      <c r="B1991" s="5">
        <f t="shared" si="600"/>
        <v>8</v>
      </c>
      <c r="C1991" s="5">
        <f t="shared" si="601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5"/>
        <v>0</v>
      </c>
      <c r="Q1991" s="7">
        <f t="shared" si="596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">
      <c r="A1992" s="4">
        <v>45154</v>
      </c>
      <c r="B1992" s="5">
        <f t="shared" si="600"/>
        <v>8</v>
      </c>
      <c r="C1992" s="5">
        <f t="shared" si="601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5"/>
        <v>0</v>
      </c>
      <c r="Q1992" s="7">
        <f t="shared" si="596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">
      <c r="A1993" s="4">
        <v>45154</v>
      </c>
      <c r="B1993" s="5">
        <f t="shared" si="600"/>
        <v>8</v>
      </c>
      <c r="C1993" s="5">
        <f t="shared" si="601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5"/>
        <v>0</v>
      </c>
      <c r="Q1993" s="7">
        <f t="shared" si="596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">
      <c r="A1994" s="4">
        <v>45154</v>
      </c>
      <c r="B1994" s="5">
        <f t="shared" si="600"/>
        <v>8</v>
      </c>
      <c r="C1994" s="5">
        <f t="shared" si="601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5"/>
        <v>0</v>
      </c>
      <c r="Q1994" s="7">
        <f t="shared" si="596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">
      <c r="A1995" s="4">
        <v>45154</v>
      </c>
      <c r="B1995" s="5">
        <f t="shared" si="600"/>
        <v>8</v>
      </c>
      <c r="C1995" s="5">
        <f t="shared" si="601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5"/>
        <v>0</v>
      </c>
      <c r="Q1995" s="7">
        <f t="shared" si="596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">
      <c r="A1996" s="4">
        <v>45154</v>
      </c>
      <c r="B1996" s="5">
        <f t="shared" si="600"/>
        <v>8</v>
      </c>
      <c r="C1996" s="5">
        <f t="shared" si="601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5"/>
        <v>0</v>
      </c>
      <c r="Q1996" s="7">
        <f t="shared" si="596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">
      <c r="A1997" s="4">
        <v>45154</v>
      </c>
      <c r="B1997" s="5">
        <f t="shared" si="600"/>
        <v>8</v>
      </c>
      <c r="C1997" s="5">
        <f t="shared" si="601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5"/>
        <v>0</v>
      </c>
      <c r="Q1997" s="7">
        <f t="shared" si="596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">
      <c r="A1998" s="4">
        <v>45154</v>
      </c>
      <c r="B1998" s="5">
        <f t="shared" si="600"/>
        <v>8</v>
      </c>
      <c r="C1998" s="5">
        <f t="shared" si="601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5"/>
        <v>0</v>
      </c>
      <c r="Q1998" s="7">
        <f t="shared" si="596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">
      <c r="A1999" s="4">
        <v>45154</v>
      </c>
      <c r="B1999" s="5">
        <f t="shared" si="600"/>
        <v>8</v>
      </c>
      <c r="C1999" s="5">
        <f t="shared" si="601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5"/>
        <v>0</v>
      </c>
      <c r="Q1999" s="7">
        <f t="shared" si="596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">
      <c r="A2000" s="4">
        <v>45154</v>
      </c>
      <c r="B2000" s="5">
        <f t="shared" si="600"/>
        <v>8</v>
      </c>
      <c r="C2000" s="5">
        <f t="shared" si="601"/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0">SUM(N2000+O2000)</f>
        <v>0</v>
      </c>
      <c r="Q2000" s="7">
        <f t="shared" ref="Q2000:Q2029" si="611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">
      <c r="A2001" s="4">
        <v>45154</v>
      </c>
      <c r="B2001" s="5">
        <f t="shared" si="600"/>
        <v>8</v>
      </c>
      <c r="C2001" s="5">
        <f t="shared" si="60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0"/>
        <v>0</v>
      </c>
      <c r="Q2001" s="7">
        <f t="shared" si="611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">
      <c r="A2002" s="4">
        <v>45155</v>
      </c>
      <c r="B2002" s="5">
        <f t="shared" si="600"/>
        <v>8</v>
      </c>
      <c r="C2002" s="5">
        <f t="shared" si="60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2">-N2002</f>
        <v>-1694</v>
      </c>
      <c r="P2002" s="6">
        <f t="shared" si="610"/>
        <v>0</v>
      </c>
      <c r="Q2002" s="7">
        <f t="shared" si="611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">
      <c r="A2003" s="4">
        <v>45155</v>
      </c>
      <c r="B2003" s="5">
        <f t="shared" si="600"/>
        <v>8</v>
      </c>
      <c r="C2003" s="5">
        <f t="shared" si="60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2"/>
        <v>-702</v>
      </c>
      <c r="P2003" s="6">
        <f t="shared" si="610"/>
        <v>0</v>
      </c>
      <c r="Q2003" s="7">
        <f t="shared" si="611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">
      <c r="A2004" s="4">
        <v>45155</v>
      </c>
      <c r="B2004" s="5">
        <f t="shared" si="600"/>
        <v>8</v>
      </c>
      <c r="C2004" s="5">
        <f t="shared" si="60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2"/>
        <v>-322.5</v>
      </c>
      <c r="P2004" s="6">
        <f t="shared" si="610"/>
        <v>0</v>
      </c>
      <c r="Q2004" s="7">
        <f t="shared" si="611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">
      <c r="A2005" s="4">
        <v>45155</v>
      </c>
      <c r="B2005" s="5">
        <f t="shared" si="600"/>
        <v>8</v>
      </c>
      <c r="C2005" s="5">
        <f t="shared" si="60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2"/>
        <v>-160</v>
      </c>
      <c r="P2005" s="6">
        <f t="shared" si="610"/>
        <v>0</v>
      </c>
      <c r="Q2005" s="7">
        <f t="shared" si="611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">
      <c r="A2006" s="4">
        <v>45155</v>
      </c>
      <c r="B2006" s="5">
        <f t="shared" si="600"/>
        <v>8</v>
      </c>
      <c r="C2006" s="5">
        <f t="shared" si="60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2"/>
        <v>-250</v>
      </c>
      <c r="P2006" s="6">
        <f t="shared" si="610"/>
        <v>0</v>
      </c>
      <c r="Q2006" s="7">
        <f t="shared" si="611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">
      <c r="A2007" s="4">
        <v>45159</v>
      </c>
      <c r="B2007" s="5">
        <f t="shared" si="600"/>
        <v>8</v>
      </c>
      <c r="C2007" s="5">
        <f t="shared" si="60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0"/>
        <v>0</v>
      </c>
      <c r="Q2007" s="7">
        <f t="shared" si="611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">
      <c r="A2008" s="4">
        <v>45159</v>
      </c>
      <c r="B2008" s="5">
        <f t="shared" si="600"/>
        <v>8</v>
      </c>
      <c r="C2008" s="5">
        <f t="shared" si="60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0"/>
        <v>0</v>
      </c>
      <c r="Q2008" s="7">
        <f t="shared" si="611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">
      <c r="A2009" s="4">
        <v>45160</v>
      </c>
      <c r="B2009" s="5">
        <f t="shared" si="600"/>
        <v>8</v>
      </c>
      <c r="C2009" s="5">
        <f t="shared" si="60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3">-N2009</f>
        <v>-6952</v>
      </c>
      <c r="P2009" s="6">
        <f t="shared" si="610"/>
        <v>0</v>
      </c>
      <c r="Q2009" s="7">
        <f t="shared" si="611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">
      <c r="A2010" s="4">
        <v>45160</v>
      </c>
      <c r="B2010" s="5">
        <f t="shared" si="600"/>
        <v>8</v>
      </c>
      <c r="C2010" s="5">
        <f t="shared" si="60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3"/>
        <v>-2106</v>
      </c>
      <c r="P2010" s="6">
        <f t="shared" si="610"/>
        <v>0</v>
      </c>
      <c r="Q2010" s="7">
        <f t="shared" si="611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">
      <c r="A2011" s="4">
        <v>45160</v>
      </c>
      <c r="B2011" s="5">
        <f t="shared" si="600"/>
        <v>8</v>
      </c>
      <c r="C2011" s="5">
        <f t="shared" si="60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3"/>
        <v>-144</v>
      </c>
      <c r="P2011" s="6">
        <f t="shared" si="610"/>
        <v>0</v>
      </c>
      <c r="Q2011" s="7">
        <f t="shared" si="611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">
      <c r="A2012" s="4">
        <v>45160</v>
      </c>
      <c r="B2012" s="5">
        <f t="shared" si="600"/>
        <v>8</v>
      </c>
      <c r="C2012" s="5">
        <f t="shared" si="60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3"/>
        <v>-187.5</v>
      </c>
      <c r="P2012" s="6">
        <f t="shared" si="610"/>
        <v>0</v>
      </c>
      <c r="Q2012" s="7">
        <f t="shared" si="611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">
      <c r="A2013" s="4">
        <v>45160</v>
      </c>
      <c r="B2013" s="5">
        <f t="shared" si="600"/>
        <v>8</v>
      </c>
      <c r="C2013" s="5">
        <f t="shared" si="60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3"/>
        <v>-650</v>
      </c>
      <c r="P2013" s="6">
        <f t="shared" si="610"/>
        <v>0</v>
      </c>
      <c r="Q2013" s="7">
        <f t="shared" si="611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">
      <c r="A2014" s="4">
        <v>45160</v>
      </c>
      <c r="B2014" s="5">
        <f t="shared" si="600"/>
        <v>8</v>
      </c>
      <c r="C2014" s="5">
        <f t="shared" si="60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3"/>
        <v>-930</v>
      </c>
      <c r="P2014" s="6">
        <f t="shared" si="610"/>
        <v>0</v>
      </c>
      <c r="Q2014" s="7">
        <f t="shared" si="611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">
      <c r="A2015" s="4">
        <v>45160</v>
      </c>
      <c r="B2015" s="5">
        <f t="shared" si="600"/>
        <v>8</v>
      </c>
      <c r="C2015" s="5">
        <f t="shared" si="60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0"/>
        <v>0</v>
      </c>
      <c r="Q2015" s="7">
        <f t="shared" si="611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">
      <c r="A2016" s="4">
        <v>45160</v>
      </c>
      <c r="B2016" s="5">
        <f t="shared" si="600"/>
        <v>8</v>
      </c>
      <c r="C2016" s="5">
        <f t="shared" si="60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0"/>
        <v>0</v>
      </c>
      <c r="Q2016" s="7">
        <f t="shared" si="611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600"/>
        <v>8</v>
      </c>
      <c r="C2017" s="5">
        <f t="shared" si="60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0"/>
        <v>0</v>
      </c>
      <c r="Q2017" s="7">
        <f t="shared" si="611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600"/>
        <v>8</v>
      </c>
      <c r="C2018" s="5">
        <f t="shared" si="60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0"/>
        <v>0</v>
      </c>
      <c r="Q2018" s="7">
        <f t="shared" si="611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600"/>
        <v>8</v>
      </c>
      <c r="C2019" s="5">
        <f t="shared" si="60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0"/>
        <v>0</v>
      </c>
      <c r="Q2019" s="7">
        <f t="shared" si="611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600"/>
        <v>8</v>
      </c>
      <c r="C2020" s="5">
        <f t="shared" si="60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4">-N2020</f>
        <v>-1738</v>
      </c>
      <c r="P2020" s="6">
        <f t="shared" si="610"/>
        <v>0</v>
      </c>
      <c r="Q2020" s="7">
        <f t="shared" si="611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600"/>
        <v>8</v>
      </c>
      <c r="C2021" s="5">
        <f t="shared" si="60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4"/>
        <v>-1738</v>
      </c>
      <c r="P2021" s="6">
        <f t="shared" si="610"/>
        <v>0</v>
      </c>
      <c r="Q2021" s="7">
        <f t="shared" si="611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600"/>
        <v>8</v>
      </c>
      <c r="C2022" s="5">
        <f t="shared" si="60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4"/>
        <v>-472</v>
      </c>
      <c r="P2022" s="6">
        <f t="shared" si="610"/>
        <v>0</v>
      </c>
      <c r="Q2022" s="7">
        <f t="shared" si="611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600"/>
        <v>8</v>
      </c>
      <c r="C2023" s="5">
        <f t="shared" si="60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4"/>
        <v>-1738</v>
      </c>
      <c r="P2023" s="6">
        <f t="shared" si="610"/>
        <v>0</v>
      </c>
      <c r="Q2023" s="7">
        <f t="shared" si="611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600"/>
        <v>8</v>
      </c>
      <c r="C2024" s="5">
        <f t="shared" si="60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4"/>
        <v>-702</v>
      </c>
      <c r="P2024" s="6">
        <f t="shared" si="610"/>
        <v>0</v>
      </c>
      <c r="Q2024" s="7">
        <f t="shared" si="611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600"/>
        <v>8</v>
      </c>
      <c r="C2025" s="5">
        <f t="shared" si="60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4"/>
        <v>-95</v>
      </c>
      <c r="P2025" s="6">
        <f t="shared" si="610"/>
        <v>0</v>
      </c>
      <c r="Q2025" s="7">
        <f t="shared" si="611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600"/>
        <v>8</v>
      </c>
      <c r="C2026" s="5">
        <f t="shared" si="60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4"/>
        <v>-312.5</v>
      </c>
      <c r="P2026" s="6">
        <f t="shared" si="610"/>
        <v>0</v>
      </c>
      <c r="Q2026" s="7">
        <f t="shared" si="611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ref="B2027:B2090" si="615">MONTH(A2027)</f>
        <v>8</v>
      </c>
      <c r="C2027" s="5">
        <f t="shared" ref="C2027:C2090" si="616">YEAR(A2027)</f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4"/>
        <v>-421.2</v>
      </c>
      <c r="P2027" s="6">
        <f t="shared" si="610"/>
        <v>0</v>
      </c>
      <c r="Q2027" s="7">
        <f t="shared" si="611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615"/>
        <v>8</v>
      </c>
      <c r="C2028" s="5">
        <f t="shared" si="616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4"/>
        <v>-390</v>
      </c>
      <c r="P2028" s="6">
        <f t="shared" si="610"/>
        <v>0</v>
      </c>
      <c r="Q2028" s="7">
        <f t="shared" si="611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615"/>
        <v>8</v>
      </c>
      <c r="C2029" s="5">
        <f t="shared" si="616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0"/>
        <v>0</v>
      </c>
      <c r="Q2029" s="7">
        <f t="shared" si="611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si="615"/>
        <v>8</v>
      </c>
      <c r="C2030" s="5">
        <f t="shared" si="616"/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18">SUM(N2030+O2030)</f>
        <v>0</v>
      </c>
      <c r="Q2030" s="7">
        <f t="shared" ref="Q2030:Q2043" si="619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615"/>
        <v>8</v>
      </c>
      <c r="C2031" s="5">
        <f t="shared" si="616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18"/>
        <v>0</v>
      </c>
      <c r="Q2031" s="7">
        <f t="shared" si="619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615"/>
        <v>8</v>
      </c>
      <c r="C2032" s="5">
        <f t="shared" si="616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18"/>
        <v>0</v>
      </c>
      <c r="Q2032" s="7">
        <f t="shared" si="619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615"/>
        <v>8</v>
      </c>
      <c r="C2033" s="5">
        <f t="shared" si="616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18"/>
        <v>0</v>
      </c>
      <c r="Q2033" s="7">
        <f t="shared" si="619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615"/>
        <v>8</v>
      </c>
      <c r="C2034" s="5">
        <f t="shared" si="616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18"/>
        <v>0</v>
      </c>
      <c r="Q2034" s="7">
        <f t="shared" si="619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615"/>
        <v>8</v>
      </c>
      <c r="C2035" s="5">
        <f t="shared" si="616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18"/>
        <v>0</v>
      </c>
      <c r="Q2035" s="7">
        <f t="shared" si="619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615"/>
        <v>8</v>
      </c>
      <c r="C2036" s="5">
        <f t="shared" si="616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18"/>
        <v>0</v>
      </c>
      <c r="Q2036" s="7">
        <f t="shared" si="619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615"/>
        <v>8</v>
      </c>
      <c r="C2037" s="5">
        <f t="shared" si="616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18"/>
        <v>0</v>
      </c>
      <c r="Q2037" s="7">
        <f t="shared" si="619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615"/>
        <v>8</v>
      </c>
      <c r="C2038" s="5">
        <f t="shared" si="616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18"/>
        <v>0</v>
      </c>
      <c r="Q2038" s="7">
        <f t="shared" si="619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615"/>
        <v>8</v>
      </c>
      <c r="C2039" s="5">
        <f t="shared" si="616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18"/>
        <v>0</v>
      </c>
      <c r="Q2039" s="7">
        <f t="shared" si="619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615"/>
        <v>8</v>
      </c>
      <c r="C2040" s="5">
        <f t="shared" si="616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18"/>
        <v>0</v>
      </c>
      <c r="Q2040" s="7">
        <f t="shared" si="619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615"/>
        <v>8</v>
      </c>
      <c r="C2041" s="5">
        <f t="shared" si="616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18"/>
        <v>0</v>
      </c>
      <c r="Q2041" s="7">
        <f t="shared" si="619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615"/>
        <v>8</v>
      </c>
      <c r="C2042" s="5">
        <f t="shared" si="616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18"/>
        <v>0</v>
      </c>
      <c r="Q2042" s="7">
        <f t="shared" si="619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615"/>
        <v>8</v>
      </c>
      <c r="C2043" s="5">
        <f t="shared" si="616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18"/>
        <v>0</v>
      </c>
      <c r="Q2043" s="7">
        <f t="shared" si="619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si="615"/>
        <v>9</v>
      </c>
      <c r="C2044" s="5">
        <f t="shared" si="616"/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18"/>
        <v>0</v>
      </c>
      <c r="Q2044" s="7">
        <f t="shared" ref="Q2044:Q2107" si="620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615"/>
        <v>9</v>
      </c>
      <c r="C2045" s="5">
        <f t="shared" si="616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18"/>
        <v>0</v>
      </c>
      <c r="Q2045" s="7">
        <f t="shared" si="620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615"/>
        <v>9</v>
      </c>
      <c r="C2046" s="5">
        <f t="shared" si="616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18"/>
        <v>0</v>
      </c>
      <c r="Q2046" s="7">
        <f t="shared" si="620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615"/>
        <v>9</v>
      </c>
      <c r="C2047" s="5">
        <f t="shared" si="616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18"/>
        <v>0</v>
      </c>
      <c r="Q2047" s="7">
        <f t="shared" si="620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615"/>
        <v>9</v>
      </c>
      <c r="C2048" s="5">
        <f t="shared" si="616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1">-N2048</f>
        <v>-1738</v>
      </c>
      <c r="P2048" s="6">
        <f t="shared" si="618"/>
        <v>0</v>
      </c>
      <c r="Q2048" s="7">
        <f t="shared" si="620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615"/>
        <v>9</v>
      </c>
      <c r="C2049" s="5">
        <f t="shared" si="616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1"/>
        <v>-62.5</v>
      </c>
      <c r="P2049" s="6">
        <f t="shared" si="618"/>
        <v>0</v>
      </c>
      <c r="Q2049" s="7">
        <f t="shared" si="620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615"/>
        <v>9</v>
      </c>
      <c r="C2050" s="5">
        <f t="shared" si="616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1"/>
        <v>-9130</v>
      </c>
      <c r="P2050" s="6">
        <f t="shared" si="618"/>
        <v>0</v>
      </c>
      <c r="Q2050" s="7">
        <f t="shared" si="620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si="615"/>
        <v>9</v>
      </c>
      <c r="C2051" s="5">
        <f t="shared" si="616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2">A2051+J2051</f>
        <v>45170</v>
      </c>
      <c r="L2051" s="5">
        <f t="shared" ref="L2051:L2114" si="623">MONTH(K2051)</f>
        <v>9</v>
      </c>
      <c r="M2051" s="5">
        <f t="shared" ref="M2051:M2114" si="624">YEAR(K2051)</f>
        <v>2023</v>
      </c>
      <c r="N2051" s="96">
        <v>2986.2000000000003</v>
      </c>
      <c r="O2051" s="6">
        <f t="shared" si="621"/>
        <v>-2986.2000000000003</v>
      </c>
      <c r="P2051" s="6">
        <f t="shared" si="618"/>
        <v>0</v>
      </c>
      <c r="Q2051" s="7">
        <f t="shared" si="620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615"/>
        <v>9</v>
      </c>
      <c r="C2052" s="5">
        <f t="shared" si="616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2"/>
        <v>45170</v>
      </c>
      <c r="L2052" s="5">
        <f t="shared" si="623"/>
        <v>9</v>
      </c>
      <c r="M2052" s="5">
        <f t="shared" si="624"/>
        <v>2023</v>
      </c>
      <c r="N2052" s="96">
        <v>2580</v>
      </c>
      <c r="O2052" s="6">
        <f t="shared" si="621"/>
        <v>-2580</v>
      </c>
      <c r="P2052" s="6">
        <f t="shared" si="618"/>
        <v>0</v>
      </c>
      <c r="Q2052" s="7">
        <f t="shared" si="620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615"/>
        <v>9</v>
      </c>
      <c r="C2053" s="5">
        <f t="shared" si="616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2"/>
        <v>45170</v>
      </c>
      <c r="L2053" s="5">
        <f t="shared" si="623"/>
        <v>9</v>
      </c>
      <c r="M2053" s="5">
        <f t="shared" si="624"/>
        <v>2023</v>
      </c>
      <c r="N2053" s="96">
        <v>440</v>
      </c>
      <c r="O2053" s="6">
        <f t="shared" si="621"/>
        <v>-440</v>
      </c>
      <c r="P2053" s="6">
        <f t="shared" si="618"/>
        <v>0</v>
      </c>
      <c r="Q2053" s="7">
        <f t="shared" si="620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615"/>
        <v>9</v>
      </c>
      <c r="C2054" s="5">
        <f t="shared" si="616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2"/>
        <v>45170</v>
      </c>
      <c r="L2054" s="5">
        <f t="shared" si="623"/>
        <v>9</v>
      </c>
      <c r="M2054" s="5">
        <f t="shared" si="624"/>
        <v>2023</v>
      </c>
      <c r="N2054" s="96">
        <v>60</v>
      </c>
      <c r="O2054" s="6">
        <f t="shared" si="621"/>
        <v>-60</v>
      </c>
      <c r="P2054" s="6">
        <f t="shared" si="618"/>
        <v>0</v>
      </c>
      <c r="Q2054" s="7">
        <f t="shared" si="620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615"/>
        <v>9</v>
      </c>
      <c r="C2055" s="5">
        <f t="shared" si="616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2"/>
        <v>45170</v>
      </c>
      <c r="L2055" s="5">
        <f t="shared" si="623"/>
        <v>9</v>
      </c>
      <c r="M2055" s="5">
        <f t="shared" si="624"/>
        <v>2023</v>
      </c>
      <c r="N2055" s="96">
        <v>55.2</v>
      </c>
      <c r="O2055" s="6">
        <f t="shared" si="621"/>
        <v>-55.2</v>
      </c>
      <c r="P2055" s="6">
        <f t="shared" si="618"/>
        <v>0</v>
      </c>
      <c r="Q2055" s="7">
        <f t="shared" si="620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615"/>
        <v>9</v>
      </c>
      <c r="C2056" s="5">
        <f t="shared" si="616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2"/>
        <v>45170</v>
      </c>
      <c r="L2056" s="5">
        <f t="shared" si="623"/>
        <v>9</v>
      </c>
      <c r="M2056" s="5">
        <f t="shared" si="624"/>
        <v>2023</v>
      </c>
      <c r="N2056" s="96">
        <v>100</v>
      </c>
      <c r="O2056" s="6">
        <f t="shared" si="621"/>
        <v>-100</v>
      </c>
      <c r="P2056" s="6">
        <f t="shared" si="618"/>
        <v>0</v>
      </c>
      <c r="Q2056" s="7">
        <f t="shared" si="620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615"/>
        <v>9</v>
      </c>
      <c r="C2057" s="5">
        <f t="shared" si="616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2"/>
        <v>45170</v>
      </c>
      <c r="L2057" s="5">
        <f t="shared" si="623"/>
        <v>9</v>
      </c>
      <c r="M2057" s="5">
        <f t="shared" si="624"/>
        <v>2023</v>
      </c>
      <c r="N2057" s="96">
        <v>430</v>
      </c>
      <c r="O2057" s="6">
        <f t="shared" si="621"/>
        <v>-430</v>
      </c>
      <c r="P2057" s="6">
        <f t="shared" si="618"/>
        <v>0</v>
      </c>
      <c r="Q2057" s="7">
        <f t="shared" si="620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615"/>
        <v>9</v>
      </c>
      <c r="C2058" s="5">
        <f t="shared" si="616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2"/>
        <v>45170</v>
      </c>
      <c r="L2058" s="5">
        <f t="shared" si="623"/>
        <v>9</v>
      </c>
      <c r="M2058" s="5">
        <f t="shared" si="624"/>
        <v>2023</v>
      </c>
      <c r="N2058" s="96">
        <v>125</v>
      </c>
      <c r="O2058" s="6">
        <f>-N2058</f>
        <v>-125</v>
      </c>
      <c r="P2058" s="6">
        <f t="shared" si="618"/>
        <v>0</v>
      </c>
      <c r="Q2058" s="7">
        <f t="shared" si="620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615"/>
        <v>9</v>
      </c>
      <c r="C2059" s="5">
        <f t="shared" si="616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2"/>
        <v>45170</v>
      </c>
      <c r="L2059" s="5">
        <f t="shared" si="623"/>
        <v>9</v>
      </c>
      <c r="M2059" s="5">
        <f t="shared" si="624"/>
        <v>2023</v>
      </c>
      <c r="N2059" s="96">
        <v>3212</v>
      </c>
      <c r="O2059" s="6">
        <f>-N2059</f>
        <v>-3212</v>
      </c>
      <c r="P2059" s="6">
        <f t="shared" si="618"/>
        <v>0</v>
      </c>
      <c r="Q2059" s="7">
        <f t="shared" si="620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615"/>
        <v>9</v>
      </c>
      <c r="C2060" s="5">
        <f t="shared" si="616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2"/>
        <v>45170</v>
      </c>
      <c r="L2060" s="5">
        <f t="shared" si="623"/>
        <v>9</v>
      </c>
      <c r="M2060" s="5">
        <f t="shared" si="624"/>
        <v>2023</v>
      </c>
      <c r="N2060" s="96">
        <v>1134</v>
      </c>
      <c r="O2060" s="6">
        <f>-N2060</f>
        <v>-1134</v>
      </c>
      <c r="P2060" s="6">
        <f t="shared" si="618"/>
        <v>0</v>
      </c>
      <c r="Q2060" s="7">
        <f t="shared" si="620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615"/>
        <v>9</v>
      </c>
      <c r="C2061" s="5">
        <f t="shared" si="616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2"/>
        <v>45170</v>
      </c>
      <c r="L2061" s="5">
        <f t="shared" si="623"/>
        <v>9</v>
      </c>
      <c r="M2061" s="5">
        <f t="shared" si="624"/>
        <v>2023</v>
      </c>
      <c r="N2061" s="96">
        <v>600</v>
      </c>
      <c r="O2061" s="6">
        <f>-N2061</f>
        <v>-600</v>
      </c>
      <c r="P2061" s="6">
        <f t="shared" si="618"/>
        <v>0</v>
      </c>
      <c r="Q2061" s="7">
        <f t="shared" si="620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615"/>
        <v>9</v>
      </c>
      <c r="C2062" s="5">
        <f t="shared" si="616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2"/>
        <v>45170</v>
      </c>
      <c r="L2062" s="5">
        <f t="shared" si="623"/>
        <v>9</v>
      </c>
      <c r="M2062" s="5">
        <f t="shared" si="624"/>
        <v>2023</v>
      </c>
      <c r="N2062" s="96">
        <v>1000</v>
      </c>
      <c r="O2062" s="6">
        <f>-N2062</f>
        <v>-1000</v>
      </c>
      <c r="P2062" s="6">
        <f t="shared" si="618"/>
        <v>0</v>
      </c>
      <c r="Q2062" s="7">
        <f t="shared" si="620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615"/>
        <v>9</v>
      </c>
      <c r="C2063" s="5">
        <f t="shared" si="616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2"/>
        <v>45294</v>
      </c>
      <c r="L2063" s="5">
        <f t="shared" si="623"/>
        <v>1</v>
      </c>
      <c r="M2063" s="5">
        <f t="shared" si="624"/>
        <v>2024</v>
      </c>
      <c r="N2063" s="96">
        <v>9372</v>
      </c>
      <c r="O2063" s="6">
        <f t="shared" ref="O2063:O2066" si="625">-N2063</f>
        <v>-9372</v>
      </c>
      <c r="P2063" s="6">
        <f t="shared" si="618"/>
        <v>0</v>
      </c>
      <c r="Q2063" s="7">
        <f t="shared" si="620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615"/>
        <v>9</v>
      </c>
      <c r="C2064" s="5">
        <f t="shared" si="616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2"/>
        <v>45294</v>
      </c>
      <c r="L2064" s="5">
        <f t="shared" si="623"/>
        <v>1</v>
      </c>
      <c r="M2064" s="5">
        <f t="shared" si="624"/>
        <v>2024</v>
      </c>
      <c r="N2064" s="96">
        <v>1800</v>
      </c>
      <c r="O2064" s="6">
        <f t="shared" si="625"/>
        <v>-1800</v>
      </c>
      <c r="P2064" s="6">
        <f t="shared" si="618"/>
        <v>0</v>
      </c>
      <c r="Q2064" s="7">
        <f t="shared" si="620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615"/>
        <v>9</v>
      </c>
      <c r="C2065" s="5">
        <f t="shared" si="616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2"/>
        <v>45294</v>
      </c>
      <c r="L2065" s="5">
        <f t="shared" si="623"/>
        <v>1</v>
      </c>
      <c r="M2065" s="5">
        <f t="shared" si="624"/>
        <v>2024</v>
      </c>
      <c r="N2065" s="96">
        <v>575</v>
      </c>
      <c r="O2065" s="6">
        <f t="shared" si="625"/>
        <v>-575</v>
      </c>
      <c r="P2065" s="6">
        <f t="shared" si="618"/>
        <v>0</v>
      </c>
      <c r="Q2065" s="7">
        <f t="shared" si="620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615"/>
        <v>9</v>
      </c>
      <c r="C2066" s="5">
        <f t="shared" si="616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2"/>
        <v>45294</v>
      </c>
      <c r="L2066" s="5">
        <f t="shared" si="623"/>
        <v>1</v>
      </c>
      <c r="M2066" s="5">
        <f t="shared" si="624"/>
        <v>2024</v>
      </c>
      <c r="N2066" s="96">
        <v>420</v>
      </c>
      <c r="O2066" s="6">
        <f t="shared" si="625"/>
        <v>-420</v>
      </c>
      <c r="P2066" s="6">
        <f t="shared" si="618"/>
        <v>0</v>
      </c>
      <c r="Q2066" s="7">
        <f t="shared" si="620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615"/>
        <v>9</v>
      </c>
      <c r="C2067" s="5">
        <f t="shared" si="616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2"/>
        <v>45174</v>
      </c>
      <c r="L2067" s="5">
        <f t="shared" si="623"/>
        <v>9</v>
      </c>
      <c r="M2067" s="5">
        <f t="shared" si="624"/>
        <v>2023</v>
      </c>
      <c r="N2067" s="96">
        <v>1738</v>
      </c>
      <c r="O2067" s="6">
        <f t="shared" ref="O2067:O2078" si="626">-N2067</f>
        <v>-1738</v>
      </c>
      <c r="P2067" s="6">
        <f t="shared" si="618"/>
        <v>0</v>
      </c>
      <c r="Q2067" s="7">
        <f t="shared" si="620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615"/>
        <v>9</v>
      </c>
      <c r="C2068" s="5">
        <f t="shared" si="616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2"/>
        <v>45175</v>
      </c>
      <c r="L2068" s="5">
        <f t="shared" si="623"/>
        <v>9</v>
      </c>
      <c r="M2068" s="5">
        <f t="shared" si="624"/>
        <v>2023</v>
      </c>
      <c r="N2068" s="96">
        <v>3388</v>
      </c>
      <c r="O2068" s="6">
        <f t="shared" si="626"/>
        <v>-3388</v>
      </c>
      <c r="P2068" s="6">
        <f t="shared" si="618"/>
        <v>0</v>
      </c>
      <c r="Q2068" s="7">
        <f t="shared" si="620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615"/>
        <v>9</v>
      </c>
      <c r="C2069" s="5">
        <f t="shared" si="616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2"/>
        <v>45175</v>
      </c>
      <c r="L2069" s="5">
        <f t="shared" si="623"/>
        <v>9</v>
      </c>
      <c r="M2069" s="5">
        <f t="shared" si="624"/>
        <v>2023</v>
      </c>
      <c r="N2069" s="96">
        <v>1404</v>
      </c>
      <c r="O2069" s="6">
        <f t="shared" si="626"/>
        <v>-1404</v>
      </c>
      <c r="P2069" s="6">
        <f t="shared" si="618"/>
        <v>0</v>
      </c>
      <c r="Q2069" s="7">
        <f t="shared" si="620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615"/>
        <v>9</v>
      </c>
      <c r="C2070" s="5">
        <f t="shared" si="616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2"/>
        <v>45175</v>
      </c>
      <c r="L2070" s="5">
        <f t="shared" si="623"/>
        <v>9</v>
      </c>
      <c r="M2070" s="5">
        <f t="shared" si="624"/>
        <v>2023</v>
      </c>
      <c r="N2070" s="96">
        <v>645</v>
      </c>
      <c r="O2070" s="6">
        <f t="shared" si="626"/>
        <v>-645</v>
      </c>
      <c r="P2070" s="6">
        <f t="shared" si="618"/>
        <v>0</v>
      </c>
      <c r="Q2070" s="7">
        <f t="shared" si="620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615"/>
        <v>9</v>
      </c>
      <c r="C2071" s="5">
        <f t="shared" si="616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2"/>
        <v>45175</v>
      </c>
      <c r="L2071" s="5">
        <f t="shared" si="623"/>
        <v>9</v>
      </c>
      <c r="M2071" s="5">
        <f t="shared" si="624"/>
        <v>2023</v>
      </c>
      <c r="N2071" s="96">
        <v>320</v>
      </c>
      <c r="O2071" s="6">
        <f t="shared" si="626"/>
        <v>-320</v>
      </c>
      <c r="P2071" s="6">
        <f t="shared" si="618"/>
        <v>0</v>
      </c>
      <c r="Q2071" s="7">
        <f t="shared" si="620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615"/>
        <v>9</v>
      </c>
      <c r="C2072" s="5">
        <f t="shared" si="616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2"/>
        <v>45175</v>
      </c>
      <c r="L2072" s="5">
        <f t="shared" si="623"/>
        <v>9</v>
      </c>
      <c r="M2072" s="5">
        <f t="shared" si="624"/>
        <v>2023</v>
      </c>
      <c r="N2072" s="96">
        <v>165</v>
      </c>
      <c r="O2072" s="6">
        <f t="shared" si="626"/>
        <v>-165</v>
      </c>
      <c r="P2072" s="6">
        <f t="shared" si="618"/>
        <v>0</v>
      </c>
      <c r="Q2072" s="7">
        <f t="shared" si="620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615"/>
        <v>9</v>
      </c>
      <c r="C2073" s="5">
        <f t="shared" si="616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2"/>
        <v>45175</v>
      </c>
      <c r="L2073" s="5">
        <f t="shared" si="623"/>
        <v>9</v>
      </c>
      <c r="M2073" s="5">
        <f t="shared" si="624"/>
        <v>2023</v>
      </c>
      <c r="N2073" s="96">
        <v>95</v>
      </c>
      <c r="O2073" s="6">
        <f t="shared" si="626"/>
        <v>-95</v>
      </c>
      <c r="P2073" s="6">
        <f t="shared" si="618"/>
        <v>0</v>
      </c>
      <c r="Q2073" s="7">
        <f t="shared" si="620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615"/>
        <v>9</v>
      </c>
      <c r="C2074" s="5">
        <f t="shared" si="616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2"/>
        <v>45175</v>
      </c>
      <c r="L2074" s="5">
        <f t="shared" si="623"/>
        <v>9</v>
      </c>
      <c r="M2074" s="5">
        <f t="shared" si="624"/>
        <v>2023</v>
      </c>
      <c r="N2074" s="96">
        <v>62.5</v>
      </c>
      <c r="O2074" s="6">
        <f t="shared" si="626"/>
        <v>-62.5</v>
      </c>
      <c r="P2074" s="6">
        <f t="shared" si="618"/>
        <v>0</v>
      </c>
      <c r="Q2074" s="7">
        <f t="shared" si="620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615"/>
        <v>9</v>
      </c>
      <c r="C2075" s="5">
        <f t="shared" si="616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2"/>
        <v>45176</v>
      </c>
      <c r="L2075" s="5">
        <f t="shared" si="623"/>
        <v>9</v>
      </c>
      <c r="M2075" s="5">
        <f t="shared" si="624"/>
        <v>2023</v>
      </c>
      <c r="N2075" s="96">
        <v>1738</v>
      </c>
      <c r="O2075" s="6">
        <f t="shared" si="626"/>
        <v>-1738</v>
      </c>
      <c r="P2075" s="6">
        <f t="shared" si="618"/>
        <v>0</v>
      </c>
      <c r="Q2075" s="7">
        <f t="shared" si="620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615"/>
        <v>9</v>
      </c>
      <c r="C2076" s="5">
        <f t="shared" si="616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2"/>
        <v>45176</v>
      </c>
      <c r="L2076" s="5">
        <f t="shared" si="623"/>
        <v>9</v>
      </c>
      <c r="M2076" s="5">
        <f t="shared" si="624"/>
        <v>2023</v>
      </c>
      <c r="N2076" s="96">
        <v>468</v>
      </c>
      <c r="O2076" s="6">
        <f t="shared" si="626"/>
        <v>-468</v>
      </c>
      <c r="P2076" s="6">
        <f t="shared" si="618"/>
        <v>0</v>
      </c>
      <c r="Q2076" s="7">
        <f t="shared" si="620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615"/>
        <v>9</v>
      </c>
      <c r="C2077" s="5">
        <f t="shared" si="616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2"/>
        <v>45176</v>
      </c>
      <c r="L2077" s="5">
        <f t="shared" si="623"/>
        <v>9</v>
      </c>
      <c r="M2077" s="5">
        <f t="shared" si="624"/>
        <v>2023</v>
      </c>
      <c r="N2077" s="96">
        <v>95</v>
      </c>
      <c r="O2077" s="6">
        <f t="shared" si="626"/>
        <v>-95</v>
      </c>
      <c r="P2077" s="6">
        <f t="shared" si="618"/>
        <v>0</v>
      </c>
      <c r="Q2077" s="7">
        <f t="shared" si="620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615"/>
        <v>9</v>
      </c>
      <c r="C2078" s="5">
        <f t="shared" si="616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2"/>
        <v>45176</v>
      </c>
      <c r="L2078" s="5">
        <f t="shared" si="623"/>
        <v>9</v>
      </c>
      <c r="M2078" s="5">
        <f t="shared" si="624"/>
        <v>2023</v>
      </c>
      <c r="N2078" s="96">
        <v>312.5</v>
      </c>
      <c r="O2078" s="6">
        <f t="shared" si="626"/>
        <v>-312.5</v>
      </c>
      <c r="P2078" s="6">
        <f t="shared" si="618"/>
        <v>0</v>
      </c>
      <c r="Q2078" s="7">
        <f t="shared" si="620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615"/>
        <v>9</v>
      </c>
      <c r="C2079" s="5">
        <f t="shared" si="616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2"/>
        <v>45177</v>
      </c>
      <c r="L2079" s="5">
        <f t="shared" si="623"/>
        <v>9</v>
      </c>
      <c r="M2079" s="5">
        <f t="shared" si="624"/>
        <v>2023</v>
      </c>
      <c r="N2079" s="96">
        <v>1738</v>
      </c>
      <c r="O2079" s="6">
        <f>-158.6-1500-79.4</f>
        <v>-1738</v>
      </c>
      <c r="P2079" s="6">
        <f t="shared" si="618"/>
        <v>0</v>
      </c>
      <c r="Q2079" s="7">
        <f t="shared" si="620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615"/>
        <v>9</v>
      </c>
      <c r="C2080" s="5">
        <f t="shared" si="616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2"/>
        <v>45177</v>
      </c>
      <c r="L2080" s="5">
        <f t="shared" si="623"/>
        <v>9</v>
      </c>
      <c r="M2080" s="5">
        <f t="shared" si="624"/>
        <v>2023</v>
      </c>
      <c r="N2080" s="96">
        <v>522.6</v>
      </c>
      <c r="O2080" s="6">
        <f t="shared" ref="O2080:O2083" si="627">-N2080</f>
        <v>-522.6</v>
      </c>
      <c r="P2080" s="6">
        <f t="shared" si="618"/>
        <v>0</v>
      </c>
      <c r="Q2080" s="7">
        <f t="shared" si="620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615"/>
        <v>9</v>
      </c>
      <c r="C2081" s="5">
        <f t="shared" si="616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2"/>
        <v>45177</v>
      </c>
      <c r="L2081" s="5">
        <f t="shared" si="623"/>
        <v>9</v>
      </c>
      <c r="M2081" s="5">
        <f t="shared" si="624"/>
        <v>2023</v>
      </c>
      <c r="N2081" s="96">
        <v>250</v>
      </c>
      <c r="O2081" s="6">
        <f t="shared" si="627"/>
        <v>-250</v>
      </c>
      <c r="P2081" s="6">
        <f t="shared" si="618"/>
        <v>0</v>
      </c>
      <c r="Q2081" s="7">
        <f t="shared" si="620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615"/>
        <v>9</v>
      </c>
      <c r="C2082" s="5">
        <f t="shared" si="616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2"/>
        <v>45177</v>
      </c>
      <c r="L2082" s="5">
        <f t="shared" si="623"/>
        <v>9</v>
      </c>
      <c r="M2082" s="5">
        <f t="shared" si="624"/>
        <v>2023</v>
      </c>
      <c r="N2082" s="96">
        <v>105</v>
      </c>
      <c r="O2082" s="6">
        <f t="shared" si="627"/>
        <v>-105</v>
      </c>
      <c r="P2082" s="6">
        <f t="shared" si="618"/>
        <v>0</v>
      </c>
      <c r="Q2082" s="7">
        <f t="shared" si="620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615"/>
        <v>9</v>
      </c>
      <c r="C2083" s="5">
        <f t="shared" si="616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2"/>
        <v>45177</v>
      </c>
      <c r="L2083" s="5">
        <f t="shared" si="623"/>
        <v>9</v>
      </c>
      <c r="M2083" s="5">
        <f t="shared" si="624"/>
        <v>2023</v>
      </c>
      <c r="N2083" s="96">
        <v>390</v>
      </c>
      <c r="O2083" s="6">
        <f t="shared" si="627"/>
        <v>-390</v>
      </c>
      <c r="P2083" s="6">
        <f t="shared" si="618"/>
        <v>0</v>
      </c>
      <c r="Q2083" s="7">
        <f t="shared" si="620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615"/>
        <v>9</v>
      </c>
      <c r="C2084" s="5">
        <f t="shared" si="616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2"/>
        <v>45237</v>
      </c>
      <c r="L2084" s="5">
        <f t="shared" si="623"/>
        <v>11</v>
      </c>
      <c r="M2084" s="5">
        <f t="shared" si="624"/>
        <v>2023</v>
      </c>
      <c r="N2084" s="96">
        <v>540</v>
      </c>
      <c r="O2084" s="6">
        <f t="shared" ref="O2084" si="628">-N2084</f>
        <v>-540</v>
      </c>
      <c r="P2084" s="6">
        <f t="shared" si="618"/>
        <v>0</v>
      </c>
      <c r="Q2084" s="7">
        <f t="shared" si="620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615"/>
        <v>9</v>
      </c>
      <c r="C2085" s="5">
        <f t="shared" si="616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2"/>
        <v>45178</v>
      </c>
      <c r="L2085" s="5">
        <f t="shared" si="623"/>
        <v>9</v>
      </c>
      <c r="M2085" s="5">
        <f t="shared" si="624"/>
        <v>2023</v>
      </c>
      <c r="N2085" s="96">
        <v>125</v>
      </c>
      <c r="O2085" s="6">
        <f>-N2085</f>
        <v>-125</v>
      </c>
      <c r="P2085" s="6">
        <f t="shared" si="618"/>
        <v>0</v>
      </c>
      <c r="Q2085" s="7">
        <f t="shared" si="620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615"/>
        <v>9</v>
      </c>
      <c r="C2086" s="5">
        <f t="shared" si="616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2"/>
        <v>45178</v>
      </c>
      <c r="L2086" s="5">
        <f t="shared" si="623"/>
        <v>9</v>
      </c>
      <c r="M2086" s="5">
        <f t="shared" si="624"/>
        <v>2023</v>
      </c>
      <c r="N2086" s="96">
        <v>3212</v>
      </c>
      <c r="O2086" s="6">
        <f>-N2086</f>
        <v>-3212</v>
      </c>
      <c r="P2086" s="6">
        <f t="shared" si="618"/>
        <v>0</v>
      </c>
      <c r="Q2086" s="7">
        <f t="shared" si="620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615"/>
        <v>9</v>
      </c>
      <c r="C2087" s="5">
        <f t="shared" si="616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2"/>
        <v>45178</v>
      </c>
      <c r="L2087" s="5">
        <f t="shared" si="623"/>
        <v>9</v>
      </c>
      <c r="M2087" s="5">
        <f t="shared" si="624"/>
        <v>2023</v>
      </c>
      <c r="N2087" s="96">
        <v>1134</v>
      </c>
      <c r="O2087" s="6">
        <f>-N2087</f>
        <v>-1134</v>
      </c>
      <c r="P2087" s="6">
        <f t="shared" si="618"/>
        <v>0</v>
      </c>
      <c r="Q2087" s="7">
        <f t="shared" si="620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615"/>
        <v>9</v>
      </c>
      <c r="C2088" s="5">
        <f t="shared" si="616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2"/>
        <v>45178</v>
      </c>
      <c r="L2088" s="5">
        <f t="shared" si="623"/>
        <v>9</v>
      </c>
      <c r="M2088" s="5">
        <f t="shared" si="624"/>
        <v>2023</v>
      </c>
      <c r="N2088" s="96">
        <v>400</v>
      </c>
      <c r="O2088" s="6">
        <f>-N2088</f>
        <v>-400</v>
      </c>
      <c r="P2088" s="6">
        <f t="shared" si="618"/>
        <v>0</v>
      </c>
      <c r="Q2088" s="7">
        <f t="shared" si="620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615"/>
        <v>9</v>
      </c>
      <c r="C2089" s="5">
        <f t="shared" si="616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2"/>
        <v>45178</v>
      </c>
      <c r="L2089" s="5">
        <f t="shared" si="623"/>
        <v>9</v>
      </c>
      <c r="M2089" s="5">
        <f t="shared" si="624"/>
        <v>2023</v>
      </c>
      <c r="N2089" s="96">
        <v>1000</v>
      </c>
      <c r="O2089" s="6">
        <f>-N2089</f>
        <v>-1000</v>
      </c>
      <c r="P2089" s="6">
        <f t="shared" si="618"/>
        <v>0</v>
      </c>
      <c r="Q2089" s="7">
        <f t="shared" si="620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615"/>
        <v>9</v>
      </c>
      <c r="C2090" s="5">
        <f t="shared" si="616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2"/>
        <v>45178</v>
      </c>
      <c r="L2090" s="5">
        <f t="shared" si="623"/>
        <v>9</v>
      </c>
      <c r="M2090" s="5">
        <f t="shared" si="624"/>
        <v>2023</v>
      </c>
      <c r="N2090" s="96">
        <v>48</v>
      </c>
      <c r="O2090" s="6">
        <f t="shared" ref="O2090:O2093" si="629">-N2090</f>
        <v>-48</v>
      </c>
      <c r="P2090" s="6">
        <f t="shared" si="618"/>
        <v>0</v>
      </c>
      <c r="Q2090" s="7">
        <f t="shared" si="620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ref="B2091:B2154" si="630">MONTH(A2091)</f>
        <v>9</v>
      </c>
      <c r="C2091" s="5">
        <f t="shared" ref="C2091:C2154" si="631">YEAR(A2091)</f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2"/>
        <v>45180</v>
      </c>
      <c r="L2091" s="5">
        <f t="shared" si="623"/>
        <v>9</v>
      </c>
      <c r="M2091" s="5">
        <f t="shared" si="624"/>
        <v>2023</v>
      </c>
      <c r="N2091" s="96">
        <v>1738</v>
      </c>
      <c r="O2091" s="6">
        <f t="shared" si="629"/>
        <v>-1738</v>
      </c>
      <c r="P2091" s="6">
        <f t="shared" si="618"/>
        <v>0</v>
      </c>
      <c r="Q2091" s="7">
        <f t="shared" si="620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630"/>
        <v>9</v>
      </c>
      <c r="C2092" s="5">
        <f t="shared" si="631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2"/>
        <v>45180</v>
      </c>
      <c r="L2092" s="5">
        <f t="shared" si="623"/>
        <v>9</v>
      </c>
      <c r="M2092" s="5">
        <f t="shared" si="624"/>
        <v>2023</v>
      </c>
      <c r="N2092" s="96">
        <v>48</v>
      </c>
      <c r="O2092" s="6">
        <f t="shared" si="629"/>
        <v>-48</v>
      </c>
      <c r="P2092" s="6">
        <f t="shared" si="618"/>
        <v>0</v>
      </c>
      <c r="Q2092" s="7">
        <f t="shared" si="620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630"/>
        <v>9</v>
      </c>
      <c r="C2093" s="5">
        <f t="shared" si="631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2"/>
        <v>45180</v>
      </c>
      <c r="L2093" s="5">
        <f t="shared" si="623"/>
        <v>9</v>
      </c>
      <c r="M2093" s="5">
        <f t="shared" si="624"/>
        <v>2023</v>
      </c>
      <c r="N2093" s="96">
        <v>340</v>
      </c>
      <c r="O2093" s="6">
        <f t="shared" si="629"/>
        <v>-340</v>
      </c>
      <c r="P2093" s="6">
        <f t="shared" si="618"/>
        <v>0</v>
      </c>
      <c r="Q2093" s="7">
        <f t="shared" si="620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630"/>
        <v>9</v>
      </c>
      <c r="C2094" s="5">
        <f t="shared" si="631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2"/>
        <v>45181</v>
      </c>
      <c r="L2094" s="5">
        <f t="shared" si="623"/>
        <v>9</v>
      </c>
      <c r="M2094" s="5">
        <f t="shared" si="624"/>
        <v>2023</v>
      </c>
      <c r="N2094" s="96">
        <v>1738</v>
      </c>
      <c r="O2094" s="6">
        <f>-6.7-1731.3</f>
        <v>-1738</v>
      </c>
      <c r="P2094" s="6">
        <f t="shared" ref="P2094:P2118" si="632">SUM(N2094+O2094)</f>
        <v>0</v>
      </c>
      <c r="Q2094" s="7">
        <f t="shared" si="620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630"/>
        <v>9</v>
      </c>
      <c r="C2095" s="5">
        <f t="shared" si="631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2"/>
        <v>45181</v>
      </c>
      <c r="L2095" s="5">
        <f t="shared" si="623"/>
        <v>9</v>
      </c>
      <c r="M2095" s="5">
        <f t="shared" si="624"/>
        <v>2023</v>
      </c>
      <c r="N2095" s="96">
        <v>219</v>
      </c>
      <c r="O2095" s="6">
        <f t="shared" ref="O2095:O2100" si="633">-N2095</f>
        <v>-219</v>
      </c>
      <c r="P2095" s="6">
        <f t="shared" si="632"/>
        <v>0</v>
      </c>
      <c r="Q2095" s="7">
        <f t="shared" si="620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630"/>
        <v>9</v>
      </c>
      <c r="C2096" s="5">
        <f t="shared" si="631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2"/>
        <v>45181</v>
      </c>
      <c r="L2096" s="5">
        <f t="shared" si="623"/>
        <v>9</v>
      </c>
      <c r="M2096" s="5">
        <f t="shared" si="624"/>
        <v>2023</v>
      </c>
      <c r="N2096" s="96">
        <v>438</v>
      </c>
      <c r="O2096" s="6">
        <f>-49.7-388.3</f>
        <v>-438</v>
      </c>
      <c r="P2096" s="6">
        <f t="shared" si="632"/>
        <v>0</v>
      </c>
      <c r="Q2096" s="7">
        <f t="shared" si="620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">
      <c r="A2097" s="4">
        <v>45181</v>
      </c>
      <c r="B2097" s="5">
        <f t="shared" si="630"/>
        <v>9</v>
      </c>
      <c r="C2097" s="5">
        <f t="shared" si="631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2"/>
        <v>45181</v>
      </c>
      <c r="L2097" s="5">
        <f t="shared" si="623"/>
        <v>9</v>
      </c>
      <c r="M2097" s="5">
        <f t="shared" si="624"/>
        <v>2023</v>
      </c>
      <c r="N2097" s="96">
        <v>236</v>
      </c>
      <c r="O2097" s="6">
        <f t="shared" si="633"/>
        <v>-236</v>
      </c>
      <c r="P2097" s="6">
        <f t="shared" si="632"/>
        <v>0</v>
      </c>
      <c r="Q2097" s="7">
        <f t="shared" si="620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">
      <c r="A2098" s="4">
        <v>45181</v>
      </c>
      <c r="B2098" s="5">
        <f t="shared" si="630"/>
        <v>9</v>
      </c>
      <c r="C2098" s="5">
        <f t="shared" si="631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2"/>
        <v>45181</v>
      </c>
      <c r="L2098" s="5">
        <f t="shared" si="623"/>
        <v>9</v>
      </c>
      <c r="M2098" s="5">
        <f t="shared" si="624"/>
        <v>2023</v>
      </c>
      <c r="N2098" s="96">
        <v>190</v>
      </c>
      <c r="O2098" s="6">
        <f t="shared" si="633"/>
        <v>-190</v>
      </c>
      <c r="P2098" s="6">
        <f t="shared" si="632"/>
        <v>0</v>
      </c>
      <c r="Q2098" s="7">
        <f t="shared" si="620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">
      <c r="A2099" s="4">
        <v>45181</v>
      </c>
      <c r="B2099" s="5">
        <f t="shared" si="630"/>
        <v>9</v>
      </c>
      <c r="C2099" s="5">
        <f t="shared" si="631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2"/>
        <v>45181</v>
      </c>
      <c r="L2099" s="5">
        <f t="shared" si="623"/>
        <v>9</v>
      </c>
      <c r="M2099" s="5">
        <f t="shared" si="624"/>
        <v>2023</v>
      </c>
      <c r="N2099" s="96">
        <v>125</v>
      </c>
      <c r="O2099" s="6">
        <f t="shared" si="633"/>
        <v>-125</v>
      </c>
      <c r="P2099" s="6">
        <f t="shared" si="632"/>
        <v>0</v>
      </c>
      <c r="Q2099" s="7">
        <f t="shared" si="620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">
      <c r="A2100" s="4">
        <v>45181</v>
      </c>
      <c r="B2100" s="5">
        <f t="shared" si="630"/>
        <v>9</v>
      </c>
      <c r="C2100" s="5">
        <f t="shared" si="631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2"/>
        <v>45181</v>
      </c>
      <c r="L2100" s="5">
        <f t="shared" si="623"/>
        <v>9</v>
      </c>
      <c r="M2100" s="5">
        <f t="shared" si="624"/>
        <v>2023</v>
      </c>
      <c r="N2100" s="96">
        <v>834</v>
      </c>
      <c r="O2100" s="6">
        <f t="shared" si="633"/>
        <v>-834</v>
      </c>
      <c r="P2100" s="6">
        <f t="shared" si="632"/>
        <v>0</v>
      </c>
      <c r="Q2100" s="7">
        <f t="shared" si="620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">
      <c r="A2101" s="4">
        <v>45180</v>
      </c>
      <c r="B2101" s="5">
        <f t="shared" si="630"/>
        <v>9</v>
      </c>
      <c r="C2101" s="5">
        <f t="shared" si="631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2"/>
        <v>45225</v>
      </c>
      <c r="L2101" s="5">
        <f t="shared" si="623"/>
        <v>10</v>
      </c>
      <c r="M2101" s="5">
        <f t="shared" si="624"/>
        <v>2023</v>
      </c>
      <c r="N2101" s="96">
        <v>1870</v>
      </c>
      <c r="O2101" s="6">
        <f>-N2101</f>
        <v>-1870</v>
      </c>
      <c r="P2101" s="6">
        <f t="shared" si="632"/>
        <v>0</v>
      </c>
      <c r="Q2101" s="7">
        <f t="shared" si="620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">
      <c r="A2102" s="4">
        <v>45180</v>
      </c>
      <c r="B2102" s="5">
        <f t="shared" si="630"/>
        <v>9</v>
      </c>
      <c r="C2102" s="5">
        <f t="shared" si="631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2"/>
        <v>45225</v>
      </c>
      <c r="L2102" s="5">
        <f t="shared" si="623"/>
        <v>10</v>
      </c>
      <c r="M2102" s="5">
        <f t="shared" si="624"/>
        <v>2023</v>
      </c>
      <c r="N2102" s="96">
        <v>220</v>
      </c>
      <c r="O2102" s="6">
        <f>-N2102</f>
        <v>-220</v>
      </c>
      <c r="P2102" s="6">
        <f t="shared" si="632"/>
        <v>0</v>
      </c>
      <c r="Q2102" s="7">
        <f t="shared" si="620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">
      <c r="A2103" s="4">
        <v>45183</v>
      </c>
      <c r="B2103" s="5">
        <f t="shared" si="630"/>
        <v>9</v>
      </c>
      <c r="C2103" s="5">
        <f t="shared" si="631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2"/>
        <v>45183</v>
      </c>
      <c r="L2103" s="5">
        <f t="shared" si="623"/>
        <v>9</v>
      </c>
      <c r="M2103" s="5">
        <f t="shared" si="624"/>
        <v>2023</v>
      </c>
      <c r="N2103" s="96">
        <v>5082</v>
      </c>
      <c r="O2103" s="6">
        <f t="shared" ref="O2103:O2108" si="634">-N2103</f>
        <v>-5082</v>
      </c>
      <c r="P2103" s="6">
        <f t="shared" si="632"/>
        <v>0</v>
      </c>
      <c r="Q2103" s="7">
        <f t="shared" si="620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">
      <c r="A2104" s="4">
        <v>45183</v>
      </c>
      <c r="B2104" s="5">
        <f t="shared" si="630"/>
        <v>9</v>
      </c>
      <c r="C2104" s="5">
        <f t="shared" si="631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2"/>
        <v>45183</v>
      </c>
      <c r="L2104" s="5">
        <f t="shared" si="623"/>
        <v>9</v>
      </c>
      <c r="M2104" s="5">
        <f t="shared" si="624"/>
        <v>2023</v>
      </c>
      <c r="N2104" s="96">
        <v>1170</v>
      </c>
      <c r="O2104" s="6">
        <f t="shared" si="634"/>
        <v>-1170</v>
      </c>
      <c r="P2104" s="6">
        <f t="shared" si="632"/>
        <v>0</v>
      </c>
      <c r="Q2104" s="7">
        <f t="shared" si="620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">
      <c r="A2105" s="4">
        <v>45183</v>
      </c>
      <c r="B2105" s="5">
        <f t="shared" si="630"/>
        <v>9</v>
      </c>
      <c r="C2105" s="5">
        <f t="shared" si="631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2"/>
        <v>45183</v>
      </c>
      <c r="L2105" s="5">
        <f t="shared" si="623"/>
        <v>9</v>
      </c>
      <c r="M2105" s="5">
        <f t="shared" si="624"/>
        <v>2023</v>
      </c>
      <c r="N2105" s="96">
        <v>645</v>
      </c>
      <c r="O2105" s="6">
        <f t="shared" si="634"/>
        <v>-645</v>
      </c>
      <c r="P2105" s="6">
        <f t="shared" si="632"/>
        <v>0</v>
      </c>
      <c r="Q2105" s="7">
        <f t="shared" si="620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">
      <c r="A2106" s="4">
        <v>45183</v>
      </c>
      <c r="B2106" s="5">
        <f t="shared" si="630"/>
        <v>9</v>
      </c>
      <c r="C2106" s="5">
        <f t="shared" si="631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2"/>
        <v>45183</v>
      </c>
      <c r="L2106" s="5">
        <f t="shared" si="623"/>
        <v>9</v>
      </c>
      <c r="M2106" s="5">
        <f t="shared" si="624"/>
        <v>2023</v>
      </c>
      <c r="N2106" s="96">
        <v>640</v>
      </c>
      <c r="O2106" s="6">
        <f t="shared" si="634"/>
        <v>-640</v>
      </c>
      <c r="P2106" s="6">
        <f t="shared" si="632"/>
        <v>0</v>
      </c>
      <c r="Q2106" s="7">
        <f t="shared" si="620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">
      <c r="A2107" s="4">
        <v>45183</v>
      </c>
      <c r="B2107" s="5">
        <f t="shared" si="630"/>
        <v>9</v>
      </c>
      <c r="C2107" s="5">
        <f t="shared" si="631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2"/>
        <v>45183</v>
      </c>
      <c r="L2107" s="5">
        <f t="shared" si="623"/>
        <v>9</v>
      </c>
      <c r="M2107" s="5">
        <f t="shared" si="624"/>
        <v>2023</v>
      </c>
      <c r="N2107" s="96">
        <v>330</v>
      </c>
      <c r="O2107" s="6">
        <f t="shared" si="634"/>
        <v>-330</v>
      </c>
      <c r="P2107" s="6">
        <f t="shared" si="632"/>
        <v>0</v>
      </c>
      <c r="Q2107" s="7">
        <f t="shared" si="620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">
      <c r="A2108" s="4">
        <v>45183</v>
      </c>
      <c r="B2108" s="5">
        <f t="shared" si="630"/>
        <v>9</v>
      </c>
      <c r="C2108" s="5">
        <f t="shared" si="631"/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2"/>
        <v>45183</v>
      </c>
      <c r="L2108" s="5">
        <f t="shared" si="623"/>
        <v>9</v>
      </c>
      <c r="M2108" s="5">
        <f t="shared" si="624"/>
        <v>2023</v>
      </c>
      <c r="N2108" s="96">
        <v>95</v>
      </c>
      <c r="O2108" s="6">
        <f t="shared" si="634"/>
        <v>-95</v>
      </c>
      <c r="P2108" s="6">
        <f t="shared" si="632"/>
        <v>0</v>
      </c>
      <c r="Q2108" s="7">
        <f t="shared" ref="Q2108:Q2118" si="635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">
      <c r="A2109" s="4">
        <v>45183</v>
      </c>
      <c r="B2109" s="5">
        <f t="shared" si="630"/>
        <v>9</v>
      </c>
      <c r="C2109" s="5">
        <f t="shared" si="631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2"/>
        <v>45183</v>
      </c>
      <c r="L2109" s="5">
        <f t="shared" si="623"/>
        <v>9</v>
      </c>
      <c r="M2109" s="5">
        <f t="shared" si="624"/>
        <v>2023</v>
      </c>
      <c r="N2109" s="96">
        <v>125</v>
      </c>
      <c r="O2109" s="6">
        <f t="shared" ref="O2109" si="636">-N2109</f>
        <v>-125</v>
      </c>
      <c r="P2109" s="6">
        <f t="shared" si="632"/>
        <v>0</v>
      </c>
      <c r="Q2109" s="7">
        <f t="shared" si="635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">
      <c r="A2110" s="4">
        <v>45182</v>
      </c>
      <c r="B2110" s="5">
        <f t="shared" si="630"/>
        <v>9</v>
      </c>
      <c r="C2110" s="5">
        <f t="shared" si="631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2"/>
        <v>45182</v>
      </c>
      <c r="L2110" s="5">
        <f t="shared" si="623"/>
        <v>9</v>
      </c>
      <c r="M2110" s="5">
        <f t="shared" si="624"/>
        <v>2023</v>
      </c>
      <c r="N2110" s="96">
        <v>125</v>
      </c>
      <c r="O2110" s="6">
        <f>-N2110</f>
        <v>-125</v>
      </c>
      <c r="P2110" s="6">
        <f t="shared" si="632"/>
        <v>0</v>
      </c>
      <c r="Q2110" s="7">
        <f t="shared" si="635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">
      <c r="A2111" s="4">
        <v>45182</v>
      </c>
      <c r="B2111" s="5">
        <f t="shared" si="630"/>
        <v>9</v>
      </c>
      <c r="C2111" s="5">
        <f t="shared" si="631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2"/>
        <v>45182</v>
      </c>
      <c r="L2111" s="5">
        <f t="shared" si="623"/>
        <v>9</v>
      </c>
      <c r="M2111" s="5">
        <f t="shared" si="624"/>
        <v>2023</v>
      </c>
      <c r="N2111" s="96">
        <v>3212</v>
      </c>
      <c r="O2111" s="6">
        <f>-N2111</f>
        <v>-3212</v>
      </c>
      <c r="P2111" s="6">
        <f t="shared" si="632"/>
        <v>0</v>
      </c>
      <c r="Q2111" s="7">
        <f t="shared" si="635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">
      <c r="A2112" s="4">
        <v>45182</v>
      </c>
      <c r="B2112" s="5">
        <f t="shared" si="630"/>
        <v>9</v>
      </c>
      <c r="C2112" s="5">
        <f t="shared" si="631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2"/>
        <v>45182</v>
      </c>
      <c r="L2112" s="5">
        <f t="shared" si="623"/>
        <v>9</v>
      </c>
      <c r="M2112" s="5">
        <f t="shared" si="624"/>
        <v>2023</v>
      </c>
      <c r="N2112" s="96">
        <v>1134</v>
      </c>
      <c r="O2112" s="6">
        <f>-544.2-589.8</f>
        <v>-1134</v>
      </c>
      <c r="P2112" s="6">
        <f t="shared" si="632"/>
        <v>0</v>
      </c>
      <c r="Q2112" s="7">
        <f t="shared" si="635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630"/>
        <v>9</v>
      </c>
      <c r="C2113" s="5">
        <f t="shared" si="631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2"/>
        <v>45182</v>
      </c>
      <c r="L2113" s="5">
        <f t="shared" si="623"/>
        <v>9</v>
      </c>
      <c r="M2113" s="5">
        <f t="shared" si="624"/>
        <v>2023</v>
      </c>
      <c r="N2113" s="96">
        <v>600</v>
      </c>
      <c r="O2113" s="6">
        <f>-N2113</f>
        <v>-600</v>
      </c>
      <c r="P2113" s="6">
        <f t="shared" si="632"/>
        <v>0</v>
      </c>
      <c r="Q2113" s="7">
        <f t="shared" si="635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630"/>
        <v>9</v>
      </c>
      <c r="C2114" s="5">
        <f t="shared" si="631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2"/>
        <v>45182</v>
      </c>
      <c r="L2114" s="5">
        <f t="shared" si="623"/>
        <v>9</v>
      </c>
      <c r="M2114" s="5">
        <f t="shared" si="624"/>
        <v>2023</v>
      </c>
      <c r="N2114" s="96">
        <v>380</v>
      </c>
      <c r="O2114" s="6">
        <f>-N2114</f>
        <v>-380</v>
      </c>
      <c r="P2114" s="6">
        <f t="shared" si="632"/>
        <v>0</v>
      </c>
      <c r="Q2114" s="7">
        <f t="shared" si="635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si="630"/>
        <v>9</v>
      </c>
      <c r="C2115" s="5">
        <f t="shared" si="631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37">A2115+J2115</f>
        <v>45182</v>
      </c>
      <c r="L2115" s="5">
        <f t="shared" ref="L2115:L2178" si="638">MONTH(K2115)</f>
        <v>9</v>
      </c>
      <c r="M2115" s="5">
        <f t="shared" ref="M2115:M2178" si="639">YEAR(K2115)</f>
        <v>2023</v>
      </c>
      <c r="N2115" s="96">
        <v>322.5</v>
      </c>
      <c r="O2115" s="6">
        <f t="shared" ref="O2115" si="640">-N2115</f>
        <v>-322.5</v>
      </c>
      <c r="P2115" s="6">
        <f t="shared" si="632"/>
        <v>0</v>
      </c>
      <c r="Q2115" s="7">
        <f t="shared" si="635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630"/>
        <v>9</v>
      </c>
      <c r="C2116" s="5">
        <f t="shared" si="631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37"/>
        <v>45184</v>
      </c>
      <c r="L2116" s="5">
        <f t="shared" si="638"/>
        <v>9</v>
      </c>
      <c r="M2116" s="5">
        <f t="shared" si="639"/>
        <v>2023</v>
      </c>
      <c r="N2116" s="96">
        <v>125</v>
      </c>
      <c r="O2116" s="6">
        <f>-N2116</f>
        <v>-125</v>
      </c>
      <c r="P2116" s="6">
        <f t="shared" si="632"/>
        <v>0</v>
      </c>
      <c r="Q2116" s="7">
        <f t="shared" si="635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630"/>
        <v>9</v>
      </c>
      <c r="C2117" s="5">
        <f t="shared" si="631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37"/>
        <v>45184</v>
      </c>
      <c r="L2117" s="5">
        <f t="shared" si="638"/>
        <v>9</v>
      </c>
      <c r="M2117" s="5">
        <f t="shared" si="639"/>
        <v>2023</v>
      </c>
      <c r="N2117" s="96">
        <v>3212</v>
      </c>
      <c r="O2117" s="6">
        <f>-N2117</f>
        <v>-3212</v>
      </c>
      <c r="P2117" s="6">
        <f t="shared" si="632"/>
        <v>0</v>
      </c>
      <c r="Q2117" s="7">
        <f t="shared" si="635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630"/>
        <v>9</v>
      </c>
      <c r="C2118" s="5">
        <f t="shared" si="631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37"/>
        <v>45184</v>
      </c>
      <c r="L2118" s="5">
        <f t="shared" si="638"/>
        <v>9</v>
      </c>
      <c r="M2118" s="5">
        <f t="shared" si="639"/>
        <v>2023</v>
      </c>
      <c r="N2118" s="96">
        <v>1890</v>
      </c>
      <c r="O2118" s="6">
        <f>-N2118</f>
        <v>-1890</v>
      </c>
      <c r="P2118" s="6">
        <f t="shared" si="632"/>
        <v>0</v>
      </c>
      <c r="Q2118" s="7">
        <f t="shared" si="635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si="630"/>
        <v>9</v>
      </c>
      <c r="C2119" s="5">
        <f t="shared" si="631"/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37"/>
        <v>45184</v>
      </c>
      <c r="L2119" s="5">
        <f t="shared" si="638"/>
        <v>9</v>
      </c>
      <c r="M2119" s="5">
        <f t="shared" si="639"/>
        <v>2023</v>
      </c>
      <c r="N2119" s="96">
        <v>400</v>
      </c>
      <c r="O2119" s="6">
        <f>-N2119</f>
        <v>-400</v>
      </c>
      <c r="P2119" s="6">
        <f t="shared" ref="P2119:P2139" si="641">SUM(N2119+O2119)</f>
        <v>0</v>
      </c>
      <c r="Q2119" s="7">
        <f t="shared" ref="Q2119:Q2139" si="642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630"/>
        <v>9</v>
      </c>
      <c r="C2120" s="5">
        <f t="shared" si="631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37"/>
        <v>45187</v>
      </c>
      <c r="L2120" s="5">
        <f t="shared" si="638"/>
        <v>9</v>
      </c>
      <c r="M2120" s="5">
        <f t="shared" si="639"/>
        <v>2023</v>
      </c>
      <c r="N2120" s="96">
        <v>1738</v>
      </c>
      <c r="O2120" s="6">
        <f t="shared" ref="O2120:O2124" si="643">-N2120</f>
        <v>-1738</v>
      </c>
      <c r="P2120" s="6">
        <f t="shared" si="641"/>
        <v>0</v>
      </c>
      <c r="Q2120" s="7">
        <f t="shared" si="642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630"/>
        <v>9</v>
      </c>
      <c r="C2121" s="5">
        <f t="shared" si="631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37"/>
        <v>45187</v>
      </c>
      <c r="L2121" s="5">
        <f t="shared" si="638"/>
        <v>9</v>
      </c>
      <c r="M2121" s="5">
        <f t="shared" si="639"/>
        <v>2023</v>
      </c>
      <c r="N2121" s="96">
        <v>3600</v>
      </c>
      <c r="O2121" s="6">
        <f>-1644.8-1955.2</f>
        <v>-3600</v>
      </c>
      <c r="P2121" s="6">
        <f t="shared" si="641"/>
        <v>0</v>
      </c>
      <c r="Q2121" s="7">
        <f t="shared" si="642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630"/>
        <v>9</v>
      </c>
      <c r="C2122" s="5">
        <f t="shared" si="631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37"/>
        <v>45187</v>
      </c>
      <c r="L2122" s="5">
        <f t="shared" si="638"/>
        <v>9</v>
      </c>
      <c r="M2122" s="5">
        <f t="shared" si="639"/>
        <v>2023</v>
      </c>
      <c r="N2122" s="96">
        <v>702</v>
      </c>
      <c r="O2122" s="6">
        <f t="shared" si="643"/>
        <v>-702</v>
      </c>
      <c r="P2122" s="6">
        <f t="shared" si="641"/>
        <v>0</v>
      </c>
      <c r="Q2122" s="7">
        <f t="shared" si="642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630"/>
        <v>9</v>
      </c>
      <c r="C2123" s="5">
        <f t="shared" si="631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37"/>
        <v>45187</v>
      </c>
      <c r="L2123" s="5">
        <f t="shared" si="638"/>
        <v>9</v>
      </c>
      <c r="M2123" s="5">
        <f t="shared" si="639"/>
        <v>2023</v>
      </c>
      <c r="N2123" s="96">
        <v>234</v>
      </c>
      <c r="O2123" s="6">
        <f t="shared" si="643"/>
        <v>-234</v>
      </c>
      <c r="P2123" s="6">
        <f t="shared" si="641"/>
        <v>0</v>
      </c>
      <c r="Q2123" s="7">
        <f t="shared" si="642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630"/>
        <v>9</v>
      </c>
      <c r="C2124" s="5">
        <f t="shared" si="631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37"/>
        <v>45187</v>
      </c>
      <c r="L2124" s="5">
        <f t="shared" si="638"/>
        <v>9</v>
      </c>
      <c r="M2124" s="5">
        <f t="shared" si="639"/>
        <v>2023</v>
      </c>
      <c r="N2124" s="96">
        <v>250</v>
      </c>
      <c r="O2124" s="6">
        <f t="shared" si="643"/>
        <v>-250</v>
      </c>
      <c r="P2124" s="6">
        <f t="shared" si="641"/>
        <v>0</v>
      </c>
      <c r="Q2124" s="7">
        <f t="shared" si="642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630"/>
        <v>9</v>
      </c>
      <c r="C2125" s="5">
        <f t="shared" si="631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37"/>
        <v>45187</v>
      </c>
      <c r="L2125" s="5">
        <f t="shared" si="638"/>
        <v>9</v>
      </c>
      <c r="M2125" s="5">
        <f t="shared" si="639"/>
        <v>2023</v>
      </c>
      <c r="N2125" s="96">
        <v>175</v>
      </c>
      <c r="O2125" s="6">
        <f t="shared" ref="O2125" si="644">-N2125</f>
        <v>-175</v>
      </c>
      <c r="P2125" s="6">
        <f t="shared" si="641"/>
        <v>0</v>
      </c>
      <c r="Q2125" s="7">
        <f t="shared" si="642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630"/>
        <v>9</v>
      </c>
      <c r="C2126" s="5">
        <f t="shared" si="631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37"/>
        <v>45188</v>
      </c>
      <c r="L2126" s="5">
        <f t="shared" si="638"/>
        <v>9</v>
      </c>
      <c r="M2126" s="5">
        <f t="shared" si="639"/>
        <v>2023</v>
      </c>
      <c r="N2126" s="96">
        <v>560</v>
      </c>
      <c r="O2126" s="6">
        <f t="shared" ref="O2126" si="645">-N2126</f>
        <v>-560</v>
      </c>
      <c r="P2126" s="6">
        <f t="shared" si="641"/>
        <v>0</v>
      </c>
      <c r="Q2126" s="7">
        <f t="shared" si="642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630"/>
        <v>9</v>
      </c>
      <c r="C2127" s="5">
        <f t="shared" si="631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37"/>
        <v>45189</v>
      </c>
      <c r="L2127" s="5">
        <f t="shared" si="638"/>
        <v>9</v>
      </c>
      <c r="M2127" s="5">
        <f t="shared" si="639"/>
        <v>2023</v>
      </c>
      <c r="N2127" s="96">
        <v>125</v>
      </c>
      <c r="O2127" s="6">
        <f t="shared" ref="O2127:O2132" si="646">-N2127</f>
        <v>-125</v>
      </c>
      <c r="P2127" s="6">
        <f t="shared" si="641"/>
        <v>0</v>
      </c>
      <c r="Q2127" s="7">
        <f t="shared" si="642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630"/>
        <v>9</v>
      </c>
      <c r="C2128" s="5">
        <f t="shared" si="631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37"/>
        <v>45189</v>
      </c>
      <c r="L2128" s="5">
        <f t="shared" si="638"/>
        <v>9</v>
      </c>
      <c r="M2128" s="5">
        <f t="shared" si="639"/>
        <v>2023</v>
      </c>
      <c r="N2128" s="96">
        <v>3212</v>
      </c>
      <c r="O2128" s="6">
        <f t="shared" si="646"/>
        <v>-3212</v>
      </c>
      <c r="P2128" s="6">
        <f t="shared" si="641"/>
        <v>0</v>
      </c>
      <c r="Q2128" s="7">
        <f t="shared" si="642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630"/>
        <v>9</v>
      </c>
      <c r="C2129" s="5">
        <f t="shared" si="631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37"/>
        <v>45189</v>
      </c>
      <c r="L2129" s="5">
        <f t="shared" si="638"/>
        <v>9</v>
      </c>
      <c r="M2129" s="5">
        <f t="shared" si="639"/>
        <v>2023</v>
      </c>
      <c r="N2129" s="96">
        <v>1134</v>
      </c>
      <c r="O2129" s="6">
        <f t="shared" si="646"/>
        <v>-1134</v>
      </c>
      <c r="P2129" s="6">
        <f t="shared" si="641"/>
        <v>0</v>
      </c>
      <c r="Q2129" s="7">
        <f t="shared" si="642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630"/>
        <v>9</v>
      </c>
      <c r="C2130" s="5">
        <f t="shared" si="631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37"/>
        <v>45189</v>
      </c>
      <c r="L2130" s="5">
        <f t="shared" si="638"/>
        <v>9</v>
      </c>
      <c r="M2130" s="5">
        <f t="shared" si="639"/>
        <v>2023</v>
      </c>
      <c r="N2130" s="96">
        <v>600</v>
      </c>
      <c r="O2130" s="6">
        <f t="shared" si="646"/>
        <v>-600</v>
      </c>
      <c r="P2130" s="6">
        <f t="shared" si="641"/>
        <v>0</v>
      </c>
      <c r="Q2130" s="7">
        <f t="shared" si="642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630"/>
        <v>9</v>
      </c>
      <c r="C2131" s="5">
        <f t="shared" si="631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37"/>
        <v>45189</v>
      </c>
      <c r="L2131" s="5">
        <f t="shared" si="638"/>
        <v>9</v>
      </c>
      <c r="M2131" s="5">
        <f t="shared" si="639"/>
        <v>2023</v>
      </c>
      <c r="N2131" s="96">
        <v>1000</v>
      </c>
      <c r="O2131" s="6">
        <f t="shared" si="646"/>
        <v>-1000</v>
      </c>
      <c r="P2131" s="6">
        <f t="shared" si="641"/>
        <v>0</v>
      </c>
      <c r="Q2131" s="7">
        <f t="shared" si="642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630"/>
        <v>9</v>
      </c>
      <c r="C2132" s="5">
        <f t="shared" si="631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37"/>
        <v>45189</v>
      </c>
      <c r="L2132" s="5">
        <f t="shared" si="638"/>
        <v>9</v>
      </c>
      <c r="M2132" s="5">
        <f t="shared" si="639"/>
        <v>2023</v>
      </c>
      <c r="N2132" s="96">
        <v>380</v>
      </c>
      <c r="O2132" s="6">
        <f t="shared" si="646"/>
        <v>-380</v>
      </c>
      <c r="P2132" s="6">
        <f t="shared" si="641"/>
        <v>0</v>
      </c>
      <c r="Q2132" s="7">
        <f t="shared" si="642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630"/>
        <v>9</v>
      </c>
      <c r="C2133" s="5">
        <f t="shared" si="631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37"/>
        <v>45221</v>
      </c>
      <c r="L2133" s="5">
        <f t="shared" si="638"/>
        <v>10</v>
      </c>
      <c r="M2133" s="5">
        <f t="shared" si="639"/>
        <v>2023</v>
      </c>
      <c r="N2133" s="96">
        <v>10428</v>
      </c>
      <c r="O2133" s="6">
        <f t="shared" ref="O2133:O2139" si="647">-N2133</f>
        <v>-10428</v>
      </c>
      <c r="P2133" s="6">
        <f t="shared" si="641"/>
        <v>0</v>
      </c>
      <c r="Q2133" s="7">
        <f t="shared" si="642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630"/>
        <v>9</v>
      </c>
      <c r="C2134" s="5">
        <f t="shared" si="631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37"/>
        <v>45221</v>
      </c>
      <c r="L2134" s="5">
        <f t="shared" si="638"/>
        <v>10</v>
      </c>
      <c r="M2134" s="5">
        <f t="shared" si="639"/>
        <v>2023</v>
      </c>
      <c r="N2134" s="96">
        <v>2948.4</v>
      </c>
      <c r="O2134" s="6">
        <f t="shared" si="647"/>
        <v>-2948.4</v>
      </c>
      <c r="P2134" s="6">
        <f t="shared" si="641"/>
        <v>0</v>
      </c>
      <c r="Q2134" s="7">
        <f t="shared" si="642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630"/>
        <v>9</v>
      </c>
      <c r="C2135" s="5">
        <f t="shared" si="631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37"/>
        <v>45221</v>
      </c>
      <c r="L2135" s="5">
        <f t="shared" si="638"/>
        <v>10</v>
      </c>
      <c r="M2135" s="5">
        <f t="shared" si="639"/>
        <v>2023</v>
      </c>
      <c r="N2135" s="96">
        <v>288</v>
      </c>
      <c r="O2135" s="6">
        <f t="shared" si="647"/>
        <v>-288</v>
      </c>
      <c r="P2135" s="6">
        <f t="shared" si="641"/>
        <v>0</v>
      </c>
      <c r="Q2135" s="7">
        <f t="shared" si="642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630"/>
        <v>9</v>
      </c>
      <c r="C2136" s="5">
        <f t="shared" si="631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37"/>
        <v>45221</v>
      </c>
      <c r="L2136" s="5">
        <f t="shared" si="638"/>
        <v>10</v>
      </c>
      <c r="M2136" s="5">
        <f t="shared" si="639"/>
        <v>2023</v>
      </c>
      <c r="N2136" s="96">
        <v>312.5</v>
      </c>
      <c r="O2136" s="6">
        <f t="shared" si="647"/>
        <v>-312.5</v>
      </c>
      <c r="P2136" s="6">
        <f t="shared" si="641"/>
        <v>0</v>
      </c>
      <c r="Q2136" s="7">
        <f t="shared" si="642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630"/>
        <v>9</v>
      </c>
      <c r="C2137" s="5">
        <f t="shared" si="631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37"/>
        <v>45221</v>
      </c>
      <c r="L2137" s="5">
        <f t="shared" si="638"/>
        <v>10</v>
      </c>
      <c r="M2137" s="5">
        <f t="shared" si="639"/>
        <v>2023</v>
      </c>
      <c r="N2137" s="96">
        <v>520</v>
      </c>
      <c r="O2137" s="6">
        <f t="shared" si="647"/>
        <v>-520</v>
      </c>
      <c r="P2137" s="6">
        <f t="shared" si="641"/>
        <v>0</v>
      </c>
      <c r="Q2137" s="7">
        <f t="shared" si="642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630"/>
        <v>9</v>
      </c>
      <c r="C2138" s="5">
        <f t="shared" si="631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37"/>
        <v>45221</v>
      </c>
      <c r="L2138" s="5">
        <f t="shared" si="638"/>
        <v>10</v>
      </c>
      <c r="M2138" s="5">
        <f t="shared" si="639"/>
        <v>2023</v>
      </c>
      <c r="N2138" s="96">
        <v>930</v>
      </c>
      <c r="O2138" s="6">
        <f t="shared" si="647"/>
        <v>-930</v>
      </c>
      <c r="P2138" s="6">
        <f t="shared" si="641"/>
        <v>0</v>
      </c>
      <c r="Q2138" s="7">
        <f t="shared" si="642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630"/>
        <v>9</v>
      </c>
      <c r="C2139" s="5">
        <f t="shared" si="631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37"/>
        <v>45221</v>
      </c>
      <c r="L2139" s="5">
        <f t="shared" si="638"/>
        <v>10</v>
      </c>
      <c r="M2139" s="5">
        <f t="shared" si="639"/>
        <v>2023</v>
      </c>
      <c r="N2139" s="96">
        <v>190</v>
      </c>
      <c r="O2139" s="6">
        <f t="shared" si="647"/>
        <v>-190</v>
      </c>
      <c r="P2139" s="6">
        <f t="shared" si="641"/>
        <v>0</v>
      </c>
      <c r="Q2139" s="7">
        <f t="shared" si="642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si="630"/>
        <v>9</v>
      </c>
      <c r="C2140" s="5">
        <f t="shared" si="631"/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37"/>
        <v>45191</v>
      </c>
      <c r="L2140" s="5">
        <f t="shared" si="638"/>
        <v>9</v>
      </c>
      <c r="M2140" s="5">
        <f t="shared" si="639"/>
        <v>2023</v>
      </c>
      <c r="N2140" s="96">
        <v>3388</v>
      </c>
      <c r="O2140" s="6">
        <f t="shared" ref="O2140:O2146" si="648">-N2140</f>
        <v>-3388</v>
      </c>
      <c r="P2140" s="6">
        <f t="shared" ref="P2140:P2154" si="649">SUM(N2140+O2140)</f>
        <v>0</v>
      </c>
      <c r="Q2140" s="7">
        <f t="shared" ref="Q2140:Q2154" si="650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630"/>
        <v>9</v>
      </c>
      <c r="C2141" s="5">
        <f t="shared" si="631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37"/>
        <v>45191</v>
      </c>
      <c r="L2141" s="5">
        <f t="shared" si="638"/>
        <v>9</v>
      </c>
      <c r="M2141" s="5">
        <f t="shared" si="639"/>
        <v>2023</v>
      </c>
      <c r="N2141" s="96">
        <v>936</v>
      </c>
      <c r="O2141" s="6">
        <f t="shared" si="648"/>
        <v>-936</v>
      </c>
      <c r="P2141" s="6">
        <f t="shared" si="649"/>
        <v>0</v>
      </c>
      <c r="Q2141" s="7">
        <f t="shared" si="650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630"/>
        <v>9</v>
      </c>
      <c r="C2142" s="5">
        <f t="shared" si="631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37"/>
        <v>45191</v>
      </c>
      <c r="L2142" s="5">
        <f t="shared" si="638"/>
        <v>9</v>
      </c>
      <c r="M2142" s="5">
        <f t="shared" si="639"/>
        <v>2023</v>
      </c>
      <c r="N2142" s="96">
        <v>322.5</v>
      </c>
      <c r="O2142" s="6">
        <f t="shared" si="648"/>
        <v>-322.5</v>
      </c>
      <c r="P2142" s="6">
        <f t="shared" si="649"/>
        <v>0</v>
      </c>
      <c r="Q2142" s="7">
        <f t="shared" si="650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630"/>
        <v>9</v>
      </c>
      <c r="C2143" s="5">
        <f t="shared" si="631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37"/>
        <v>45191</v>
      </c>
      <c r="L2143" s="5">
        <f t="shared" si="638"/>
        <v>9</v>
      </c>
      <c r="M2143" s="5">
        <f t="shared" si="639"/>
        <v>2023</v>
      </c>
      <c r="N2143" s="96">
        <v>160</v>
      </c>
      <c r="O2143" s="6">
        <f t="shared" si="648"/>
        <v>-160</v>
      </c>
      <c r="P2143" s="6">
        <f t="shared" si="649"/>
        <v>0</v>
      </c>
      <c r="Q2143" s="7">
        <f t="shared" si="650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630"/>
        <v>9</v>
      </c>
      <c r="C2144" s="5">
        <f t="shared" si="631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37"/>
        <v>45191</v>
      </c>
      <c r="L2144" s="5">
        <f t="shared" si="638"/>
        <v>9</v>
      </c>
      <c r="M2144" s="5">
        <f t="shared" si="639"/>
        <v>2023</v>
      </c>
      <c r="N2144" s="96">
        <v>165</v>
      </c>
      <c r="O2144" s="6">
        <f t="shared" si="648"/>
        <v>-165</v>
      </c>
      <c r="P2144" s="6">
        <f t="shared" si="649"/>
        <v>0</v>
      </c>
      <c r="Q2144" s="7">
        <f t="shared" si="650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630"/>
        <v>9</v>
      </c>
      <c r="C2145" s="5">
        <f t="shared" si="631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37"/>
        <v>45191</v>
      </c>
      <c r="L2145" s="5">
        <f t="shared" si="638"/>
        <v>9</v>
      </c>
      <c r="M2145" s="5">
        <f t="shared" si="639"/>
        <v>2023</v>
      </c>
      <c r="N2145" s="96">
        <v>105</v>
      </c>
      <c r="O2145" s="6">
        <f t="shared" si="648"/>
        <v>-105</v>
      </c>
      <c r="P2145" s="6">
        <f t="shared" si="649"/>
        <v>0</v>
      </c>
      <c r="Q2145" s="7">
        <f t="shared" si="650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630"/>
        <v>9</v>
      </c>
      <c r="C2146" s="5">
        <f t="shared" si="631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37"/>
        <v>45191</v>
      </c>
      <c r="L2146" s="5">
        <f t="shared" si="638"/>
        <v>9</v>
      </c>
      <c r="M2146" s="5">
        <f t="shared" si="639"/>
        <v>2023</v>
      </c>
      <c r="N2146" s="96">
        <v>187.5</v>
      </c>
      <c r="O2146" s="6">
        <f t="shared" si="648"/>
        <v>-187.5</v>
      </c>
      <c r="P2146" s="6">
        <f t="shared" si="649"/>
        <v>0</v>
      </c>
      <c r="Q2146" s="7">
        <f t="shared" si="650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630"/>
        <v>9</v>
      </c>
      <c r="C2147" s="5">
        <f t="shared" si="631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37"/>
        <v>45192</v>
      </c>
      <c r="L2147" s="5">
        <f t="shared" si="638"/>
        <v>9</v>
      </c>
      <c r="M2147" s="5">
        <f t="shared" si="639"/>
        <v>2023</v>
      </c>
      <c r="N2147" s="96">
        <v>1738</v>
      </c>
      <c r="O2147" s="6">
        <f>-330.5-1400-7.5</f>
        <v>-1738</v>
      </c>
      <c r="P2147" s="6">
        <f t="shared" si="649"/>
        <v>0</v>
      </c>
      <c r="Q2147" s="7">
        <f t="shared" si="650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630"/>
        <v>9</v>
      </c>
      <c r="C2148" s="5">
        <f t="shared" si="631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37"/>
        <v>45192</v>
      </c>
      <c r="L2148" s="5">
        <f t="shared" si="638"/>
        <v>9</v>
      </c>
      <c r="M2148" s="5">
        <f t="shared" si="639"/>
        <v>2023</v>
      </c>
      <c r="N2148" s="96">
        <v>390</v>
      </c>
      <c r="O2148" s="6">
        <f>-N2148</f>
        <v>-390</v>
      </c>
      <c r="P2148" s="6">
        <f t="shared" si="649"/>
        <v>0</v>
      </c>
      <c r="Q2148" s="7">
        <f t="shared" si="650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630"/>
        <v>9</v>
      </c>
      <c r="C2149" s="5">
        <f t="shared" si="631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37"/>
        <v>45195</v>
      </c>
      <c r="L2149" s="5">
        <f t="shared" si="638"/>
        <v>9</v>
      </c>
      <c r="M2149" s="5">
        <f t="shared" si="639"/>
        <v>2023</v>
      </c>
      <c r="N2149" s="96">
        <v>390</v>
      </c>
      <c r="O2149" s="6">
        <f t="shared" ref="O2149:O2150" si="651">-N2149</f>
        <v>-390</v>
      </c>
      <c r="P2149" s="6">
        <f t="shared" si="649"/>
        <v>0</v>
      </c>
      <c r="Q2149" s="7">
        <f t="shared" si="650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630"/>
        <v>9</v>
      </c>
      <c r="C2150" s="5">
        <f t="shared" si="631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37"/>
        <v>45195</v>
      </c>
      <c r="L2150" s="5">
        <f t="shared" si="638"/>
        <v>9</v>
      </c>
      <c r="M2150" s="5">
        <f t="shared" si="639"/>
        <v>2023</v>
      </c>
      <c r="N2150" s="96">
        <v>219</v>
      </c>
      <c r="O2150" s="6">
        <f t="shared" si="651"/>
        <v>-219</v>
      </c>
      <c r="P2150" s="6">
        <f t="shared" si="649"/>
        <v>0</v>
      </c>
      <c r="Q2150" s="7">
        <f t="shared" si="650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630"/>
        <v>9</v>
      </c>
      <c r="C2151" s="5">
        <f t="shared" si="631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37"/>
        <v>45195</v>
      </c>
      <c r="L2151" s="5">
        <f t="shared" si="638"/>
        <v>9</v>
      </c>
      <c r="M2151" s="5">
        <f t="shared" si="639"/>
        <v>2023</v>
      </c>
      <c r="N2151" s="96">
        <v>531</v>
      </c>
      <c r="O2151" s="6">
        <f>-117.7-413.3</f>
        <v>-531</v>
      </c>
      <c r="P2151" s="6">
        <f t="shared" si="649"/>
        <v>0</v>
      </c>
      <c r="Q2151" s="7">
        <f t="shared" si="650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630"/>
        <v>9</v>
      </c>
      <c r="C2152" s="5">
        <f t="shared" si="631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37"/>
        <v>45195</v>
      </c>
      <c r="L2152" s="5">
        <f t="shared" si="638"/>
        <v>9</v>
      </c>
      <c r="M2152" s="5">
        <f t="shared" si="639"/>
        <v>2023</v>
      </c>
      <c r="N2152" s="96">
        <v>95</v>
      </c>
      <c r="O2152" s="6">
        <f t="shared" ref="O2152:O2156" si="652">-N2152</f>
        <v>-95</v>
      </c>
      <c r="P2152" s="6">
        <f t="shared" si="649"/>
        <v>0</v>
      </c>
      <c r="Q2152" s="7">
        <f t="shared" si="650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630"/>
        <v>9</v>
      </c>
      <c r="C2153" s="5">
        <f t="shared" si="631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37"/>
        <v>45195</v>
      </c>
      <c r="L2153" s="5">
        <f t="shared" si="638"/>
        <v>9</v>
      </c>
      <c r="M2153" s="5">
        <f t="shared" si="639"/>
        <v>2023</v>
      </c>
      <c r="N2153" s="96">
        <v>420</v>
      </c>
      <c r="O2153" s="6">
        <f t="shared" si="652"/>
        <v>-420</v>
      </c>
      <c r="P2153" s="6">
        <f t="shared" si="649"/>
        <v>0</v>
      </c>
      <c r="Q2153" s="7">
        <f t="shared" si="650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630"/>
        <v>9</v>
      </c>
      <c r="C2154" s="5">
        <f t="shared" si="631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37"/>
        <v>45195</v>
      </c>
      <c r="L2154" s="5">
        <f t="shared" si="638"/>
        <v>9</v>
      </c>
      <c r="M2154" s="5">
        <f t="shared" si="639"/>
        <v>2023</v>
      </c>
      <c r="N2154" s="96">
        <v>421.2</v>
      </c>
      <c r="O2154" s="6">
        <f>-182.5-238.7</f>
        <v>-421.2</v>
      </c>
      <c r="P2154" s="6">
        <f t="shared" si="649"/>
        <v>0</v>
      </c>
      <c r="Q2154" s="7">
        <f t="shared" si="650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ref="B2155:B2218" si="653">MONTH(A2155)</f>
        <v>9</v>
      </c>
      <c r="C2155" s="5">
        <f t="shared" ref="C2155:C2218" si="654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37"/>
        <v>45195</v>
      </c>
      <c r="L2155" s="5">
        <f t="shared" si="638"/>
        <v>9</v>
      </c>
      <c r="M2155" s="5">
        <f t="shared" si="639"/>
        <v>2023</v>
      </c>
      <c r="N2155" s="96">
        <v>250</v>
      </c>
      <c r="O2155" s="6">
        <f t="shared" si="652"/>
        <v>-250</v>
      </c>
      <c r="P2155" s="6">
        <f t="shared" ref="P2155:P2167" si="655">SUM(N2155+O2155)</f>
        <v>0</v>
      </c>
      <c r="Q2155" s="7">
        <f t="shared" ref="Q2155:Q2167" si="656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653"/>
        <v>9</v>
      </c>
      <c r="C2156" s="5">
        <f t="shared" si="654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37"/>
        <v>45195</v>
      </c>
      <c r="L2156" s="5">
        <f t="shared" si="638"/>
        <v>9</v>
      </c>
      <c r="M2156" s="5">
        <f t="shared" si="639"/>
        <v>2023</v>
      </c>
      <c r="N2156" s="96">
        <v>105</v>
      </c>
      <c r="O2156" s="6">
        <f t="shared" si="652"/>
        <v>-105</v>
      </c>
      <c r="P2156" s="6">
        <f t="shared" si="655"/>
        <v>0</v>
      </c>
      <c r="Q2156" s="7">
        <f t="shared" si="656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653"/>
        <v>9</v>
      </c>
      <c r="C2157" s="5">
        <f t="shared" si="654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37"/>
        <v>45196</v>
      </c>
      <c r="L2157" s="5">
        <f t="shared" si="638"/>
        <v>9</v>
      </c>
      <c r="M2157" s="5">
        <f t="shared" si="639"/>
        <v>2023</v>
      </c>
      <c r="N2157" s="96">
        <v>500</v>
      </c>
      <c r="O2157" s="6">
        <f>-N2157</f>
        <v>-500</v>
      </c>
      <c r="P2157" s="6">
        <f t="shared" si="655"/>
        <v>0</v>
      </c>
      <c r="Q2157" s="7">
        <f t="shared" si="656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653"/>
        <v>9</v>
      </c>
      <c r="C2158" s="5">
        <f t="shared" si="654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37"/>
        <v>45196</v>
      </c>
      <c r="L2158" s="5">
        <f t="shared" si="638"/>
        <v>9</v>
      </c>
      <c r="M2158" s="5">
        <f t="shared" si="639"/>
        <v>2023</v>
      </c>
      <c r="N2158" s="96">
        <v>12848</v>
      </c>
      <c r="O2158" s="6">
        <f>-4852.2-7995.8</f>
        <v>-12848</v>
      </c>
      <c r="P2158" s="6">
        <f t="shared" si="655"/>
        <v>0</v>
      </c>
      <c r="Q2158" s="7">
        <f t="shared" si="656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653"/>
        <v>9</v>
      </c>
      <c r="C2159" s="5">
        <f t="shared" si="654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37"/>
        <v>45196</v>
      </c>
      <c r="L2159" s="5">
        <f t="shared" si="638"/>
        <v>9</v>
      </c>
      <c r="M2159" s="5">
        <f t="shared" si="639"/>
        <v>2023</v>
      </c>
      <c r="N2159" s="96">
        <v>4536</v>
      </c>
      <c r="O2159" s="6">
        <f>-N2159</f>
        <v>-4536</v>
      </c>
      <c r="P2159" s="6">
        <f t="shared" si="655"/>
        <v>0</v>
      </c>
      <c r="Q2159" s="7">
        <f t="shared" si="656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653"/>
        <v>9</v>
      </c>
      <c r="C2160" s="5">
        <f t="shared" si="654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37"/>
        <v>45196</v>
      </c>
      <c r="L2160" s="5">
        <f t="shared" si="638"/>
        <v>9</v>
      </c>
      <c r="M2160" s="5">
        <f t="shared" si="639"/>
        <v>2023</v>
      </c>
      <c r="N2160" s="96">
        <v>2808</v>
      </c>
      <c r="O2160" s="6">
        <f>-N2160</f>
        <v>-2808</v>
      </c>
      <c r="P2160" s="6">
        <f t="shared" si="655"/>
        <v>0</v>
      </c>
      <c r="Q2160" s="7">
        <f t="shared" si="656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653"/>
        <v>9</v>
      </c>
      <c r="C2161" s="5">
        <f t="shared" si="654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37"/>
        <v>45196</v>
      </c>
      <c r="L2161" s="5">
        <f t="shared" si="638"/>
        <v>9</v>
      </c>
      <c r="M2161" s="5">
        <f t="shared" si="639"/>
        <v>2023</v>
      </c>
      <c r="N2161" s="96">
        <v>1000</v>
      </c>
      <c r="O2161" s="6">
        <f>-N2161</f>
        <v>-1000</v>
      </c>
      <c r="P2161" s="6">
        <f t="shared" si="655"/>
        <v>0</v>
      </c>
      <c r="Q2161" s="7">
        <f t="shared" si="656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653"/>
        <v>9</v>
      </c>
      <c r="C2162" s="5">
        <f t="shared" si="654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37"/>
        <v>45196</v>
      </c>
      <c r="L2162" s="5">
        <f t="shared" si="638"/>
        <v>9</v>
      </c>
      <c r="M2162" s="5">
        <f t="shared" si="639"/>
        <v>2023</v>
      </c>
      <c r="N2162" s="96">
        <v>380</v>
      </c>
      <c r="O2162" s="6">
        <f>-N2162</f>
        <v>-380</v>
      </c>
      <c r="P2162" s="6">
        <f t="shared" si="655"/>
        <v>0</v>
      </c>
      <c r="Q2162" s="7">
        <f t="shared" si="656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653"/>
        <v>9</v>
      </c>
      <c r="C2163" s="5">
        <f t="shared" si="654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37"/>
        <v>45198</v>
      </c>
      <c r="L2163" s="5">
        <f t="shared" si="638"/>
        <v>9</v>
      </c>
      <c r="M2163" s="5">
        <f t="shared" si="639"/>
        <v>2023</v>
      </c>
      <c r="N2163" s="96">
        <v>250</v>
      </c>
      <c r="O2163" s="6">
        <f t="shared" ref="O2163" si="657">-N2163</f>
        <v>-250</v>
      </c>
      <c r="P2163" s="6">
        <f t="shared" si="655"/>
        <v>0</v>
      </c>
      <c r="Q2163" s="7">
        <f t="shared" si="656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653"/>
        <v>9</v>
      </c>
      <c r="C2164" s="5">
        <f t="shared" si="654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37"/>
        <v>45199</v>
      </c>
      <c r="L2164" s="5">
        <f t="shared" si="638"/>
        <v>9</v>
      </c>
      <c r="M2164" s="5">
        <f t="shared" si="639"/>
        <v>2023</v>
      </c>
      <c r="N2164" s="96">
        <v>312.5</v>
      </c>
      <c r="O2164" s="6">
        <f>-N2164</f>
        <v>-312.5</v>
      </c>
      <c r="P2164" s="6">
        <f t="shared" si="655"/>
        <v>0</v>
      </c>
      <c r="Q2164" s="7">
        <f t="shared" si="656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653"/>
        <v>9</v>
      </c>
      <c r="C2165" s="5">
        <f t="shared" si="654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37"/>
        <v>45199</v>
      </c>
      <c r="L2165" s="5">
        <f t="shared" si="638"/>
        <v>9</v>
      </c>
      <c r="M2165" s="5">
        <f t="shared" si="639"/>
        <v>2023</v>
      </c>
      <c r="N2165" s="96">
        <v>8030</v>
      </c>
      <c r="O2165" s="6">
        <f>-4567.7-3462.3</f>
        <v>-8030</v>
      </c>
      <c r="P2165" s="6">
        <f t="shared" si="655"/>
        <v>0</v>
      </c>
      <c r="Q2165" s="7">
        <f t="shared" si="656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653"/>
        <v>9</v>
      </c>
      <c r="C2166" s="5">
        <f t="shared" si="654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37"/>
        <v>45199</v>
      </c>
      <c r="L2166" s="5">
        <f t="shared" si="638"/>
        <v>9</v>
      </c>
      <c r="M2166" s="5">
        <f t="shared" si="639"/>
        <v>2023</v>
      </c>
      <c r="N2166" s="96">
        <v>2835</v>
      </c>
      <c r="O2166" s="6">
        <f>-N2166</f>
        <v>-2835</v>
      </c>
      <c r="P2166" s="6">
        <f t="shared" si="655"/>
        <v>0</v>
      </c>
      <c r="Q2166" s="7">
        <f t="shared" si="656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653"/>
        <v>9</v>
      </c>
      <c r="C2167" s="5">
        <f t="shared" si="654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37"/>
        <v>45199</v>
      </c>
      <c r="L2167" s="5">
        <f t="shared" si="638"/>
        <v>9</v>
      </c>
      <c r="M2167" s="5">
        <f t="shared" si="639"/>
        <v>2023</v>
      </c>
      <c r="N2167" s="96">
        <v>1872</v>
      </c>
      <c r="O2167" s="6">
        <f>-N2167</f>
        <v>-1872</v>
      </c>
      <c r="P2167" s="6">
        <f t="shared" si="655"/>
        <v>0</v>
      </c>
      <c r="Q2167" s="7">
        <f t="shared" si="656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si="653"/>
        <v>9</v>
      </c>
      <c r="C2168" s="5">
        <f t="shared" si="654"/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37"/>
        <v>45199</v>
      </c>
      <c r="L2168" s="5">
        <f t="shared" si="638"/>
        <v>9</v>
      </c>
      <c r="M2168" s="5">
        <f t="shared" si="639"/>
        <v>2023</v>
      </c>
      <c r="N2168" s="96">
        <v>1000</v>
      </c>
      <c r="O2168" s="6">
        <f>-N2168</f>
        <v>-1000</v>
      </c>
      <c r="P2168" s="6">
        <f t="shared" ref="P2168:P2228" si="658">SUM(N2168+O2168)</f>
        <v>0</v>
      </c>
      <c r="Q2168" s="7">
        <f t="shared" ref="Q2168:Q2169" si="65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653"/>
        <v>9</v>
      </c>
      <c r="C2169" s="5">
        <f t="shared" si="654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37"/>
        <v>45199</v>
      </c>
      <c r="L2169" s="5">
        <f t="shared" si="638"/>
        <v>9</v>
      </c>
      <c r="M2169" s="5">
        <f t="shared" si="639"/>
        <v>2023</v>
      </c>
      <c r="N2169" s="96">
        <v>380</v>
      </c>
      <c r="O2169" s="6">
        <f>-N2169</f>
        <v>-380</v>
      </c>
      <c r="P2169" s="6">
        <f t="shared" si="658"/>
        <v>0</v>
      </c>
      <c r="Q2169" s="7">
        <f t="shared" si="65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653"/>
        <v>10</v>
      </c>
      <c r="C2170" s="5">
        <f t="shared" si="654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37"/>
        <v>45201</v>
      </c>
      <c r="L2170" s="5">
        <f t="shared" si="638"/>
        <v>10</v>
      </c>
      <c r="M2170" s="5">
        <f t="shared" si="639"/>
        <v>2023</v>
      </c>
      <c r="N2170" s="96">
        <v>3388</v>
      </c>
      <c r="O2170" s="6">
        <f t="shared" ref="O2170:O2178" si="660">-N2170</f>
        <v>-3388</v>
      </c>
      <c r="P2170" s="6">
        <f t="shared" si="658"/>
        <v>0</v>
      </c>
      <c r="Q2170" s="7">
        <f t="shared" ref="Q2170:Q2214" si="66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si="653"/>
        <v>10</v>
      </c>
      <c r="C2171" s="5">
        <f t="shared" si="654"/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37"/>
        <v>45201</v>
      </c>
      <c r="L2171" s="5">
        <f t="shared" si="638"/>
        <v>10</v>
      </c>
      <c r="M2171" s="5">
        <f t="shared" si="639"/>
        <v>2023</v>
      </c>
      <c r="N2171" s="96">
        <v>702</v>
      </c>
      <c r="O2171" s="6">
        <f t="shared" si="660"/>
        <v>-702</v>
      </c>
      <c r="P2171" s="6">
        <f t="shared" si="658"/>
        <v>0</v>
      </c>
      <c r="Q2171" s="7">
        <f t="shared" si="66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653"/>
        <v>10</v>
      </c>
      <c r="C2172" s="5">
        <f t="shared" si="654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37"/>
        <v>45201</v>
      </c>
      <c r="L2172" s="5">
        <f t="shared" si="638"/>
        <v>10</v>
      </c>
      <c r="M2172" s="5">
        <f t="shared" si="639"/>
        <v>2023</v>
      </c>
      <c r="N2172" s="96">
        <v>516</v>
      </c>
      <c r="O2172" s="6">
        <f t="shared" si="660"/>
        <v>-516</v>
      </c>
      <c r="P2172" s="6">
        <f t="shared" si="658"/>
        <v>0</v>
      </c>
      <c r="Q2172" s="7">
        <f t="shared" si="66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653"/>
        <v>10</v>
      </c>
      <c r="C2173" s="5">
        <f t="shared" si="654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37"/>
        <v>45201</v>
      </c>
      <c r="L2173" s="5">
        <f t="shared" si="638"/>
        <v>10</v>
      </c>
      <c r="M2173" s="5">
        <f t="shared" si="639"/>
        <v>2023</v>
      </c>
      <c r="N2173" s="96">
        <v>320</v>
      </c>
      <c r="O2173" s="6">
        <f t="shared" si="660"/>
        <v>-320</v>
      </c>
      <c r="P2173" s="6">
        <f t="shared" si="658"/>
        <v>0</v>
      </c>
      <c r="Q2173" s="7">
        <f t="shared" si="66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653"/>
        <v>10</v>
      </c>
      <c r="C2174" s="5">
        <f t="shared" si="654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37"/>
        <v>45201</v>
      </c>
      <c r="L2174" s="5">
        <f t="shared" si="638"/>
        <v>10</v>
      </c>
      <c r="M2174" s="5">
        <f t="shared" si="639"/>
        <v>2023</v>
      </c>
      <c r="N2174" s="96">
        <v>165</v>
      </c>
      <c r="O2174" s="6">
        <f t="shared" si="660"/>
        <v>-165</v>
      </c>
      <c r="P2174" s="6">
        <f t="shared" si="658"/>
        <v>0</v>
      </c>
      <c r="Q2174" s="7">
        <f t="shared" si="66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653"/>
        <v>10</v>
      </c>
      <c r="C2175" s="5">
        <f t="shared" si="654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37"/>
        <v>45201</v>
      </c>
      <c r="L2175" s="5">
        <f t="shared" si="638"/>
        <v>10</v>
      </c>
      <c r="M2175" s="5">
        <f t="shared" si="639"/>
        <v>2023</v>
      </c>
      <c r="N2175" s="96">
        <v>105</v>
      </c>
      <c r="O2175" s="6">
        <f t="shared" si="660"/>
        <v>-105</v>
      </c>
      <c r="P2175" s="6">
        <f t="shared" si="658"/>
        <v>0</v>
      </c>
      <c r="Q2175" s="7">
        <f t="shared" si="66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653"/>
        <v>10</v>
      </c>
      <c r="C2176" s="5">
        <f t="shared" si="654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37"/>
        <v>45201</v>
      </c>
      <c r="L2176" s="5">
        <f t="shared" si="638"/>
        <v>10</v>
      </c>
      <c r="M2176" s="5">
        <f t="shared" si="639"/>
        <v>2023</v>
      </c>
      <c r="N2176" s="96">
        <v>62.5</v>
      </c>
      <c r="O2176" s="6">
        <f t="shared" si="660"/>
        <v>-62.5</v>
      </c>
      <c r="P2176" s="6">
        <f t="shared" si="658"/>
        <v>0</v>
      </c>
      <c r="Q2176" s="7">
        <f t="shared" si="66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653"/>
        <v>10</v>
      </c>
      <c r="C2177" s="5">
        <f t="shared" si="654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37"/>
        <v>45202</v>
      </c>
      <c r="L2177" s="5">
        <f t="shared" si="638"/>
        <v>10</v>
      </c>
      <c r="M2177" s="5">
        <f t="shared" si="639"/>
        <v>2023</v>
      </c>
      <c r="N2177" s="96">
        <v>580</v>
      </c>
      <c r="O2177" s="6">
        <f t="shared" si="660"/>
        <v>-580</v>
      </c>
      <c r="P2177" s="6">
        <f t="shared" si="658"/>
        <v>0</v>
      </c>
      <c r="Q2177" s="7">
        <f t="shared" si="66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653"/>
        <v>10</v>
      </c>
      <c r="C2178" s="5">
        <f t="shared" si="654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37"/>
        <v>45202</v>
      </c>
      <c r="L2178" s="5">
        <f t="shared" si="638"/>
        <v>10</v>
      </c>
      <c r="M2178" s="5">
        <f t="shared" si="639"/>
        <v>2023</v>
      </c>
      <c r="N2178" s="96">
        <v>1032</v>
      </c>
      <c r="O2178" s="6">
        <f t="shared" si="660"/>
        <v>-1032</v>
      </c>
      <c r="P2178" s="6">
        <f t="shared" si="658"/>
        <v>0</v>
      </c>
      <c r="Q2178" s="7">
        <f t="shared" si="66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si="653"/>
        <v>10</v>
      </c>
      <c r="C2179" s="5">
        <f t="shared" si="654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62">A2179+J2179</f>
        <v>45202</v>
      </c>
      <c r="L2179" s="5">
        <f t="shared" ref="L2179:L2242" si="663">MONTH(K2179)</f>
        <v>10</v>
      </c>
      <c r="M2179" s="5">
        <f t="shared" ref="M2179:M2242" si="664">YEAR(K2179)</f>
        <v>2023</v>
      </c>
      <c r="N2179" s="96">
        <v>1804</v>
      </c>
      <c r="O2179" s="6">
        <f>-406.3-1397.7</f>
        <v>-1804</v>
      </c>
      <c r="P2179" s="6">
        <f t="shared" si="658"/>
        <v>0</v>
      </c>
      <c r="Q2179" s="7">
        <f t="shared" si="66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653"/>
        <v>10</v>
      </c>
      <c r="C2180" s="5">
        <f t="shared" si="654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62"/>
        <v>45202</v>
      </c>
      <c r="L2180" s="5">
        <f t="shared" si="663"/>
        <v>10</v>
      </c>
      <c r="M2180" s="5">
        <f t="shared" si="664"/>
        <v>2023</v>
      </c>
      <c r="N2180" s="96">
        <v>390</v>
      </c>
      <c r="O2180" s="6">
        <f t="shared" ref="O2180" si="665">-N2180</f>
        <v>-390</v>
      </c>
      <c r="P2180" s="6">
        <f t="shared" si="658"/>
        <v>0</v>
      </c>
      <c r="Q2180" s="7">
        <f t="shared" si="66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653"/>
        <v>10</v>
      </c>
      <c r="C2181" s="5">
        <f t="shared" si="654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62"/>
        <v>45202</v>
      </c>
      <c r="L2181" s="5">
        <f t="shared" si="663"/>
        <v>10</v>
      </c>
      <c r="M2181" s="5">
        <f t="shared" si="664"/>
        <v>2023</v>
      </c>
      <c r="N2181" s="96">
        <v>421.2</v>
      </c>
      <c r="O2181" s="6">
        <f>-212.3-208.9</f>
        <v>-421.20000000000005</v>
      </c>
      <c r="P2181" s="6">
        <f t="shared" si="658"/>
        <v>-5.6843418860808015E-14</v>
      </c>
      <c r="Q2181" s="7">
        <f t="shared" si="66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653"/>
        <v>10</v>
      </c>
      <c r="C2182" s="5">
        <f t="shared" si="654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62"/>
        <v>45203</v>
      </c>
      <c r="L2182" s="5">
        <f t="shared" si="663"/>
        <v>10</v>
      </c>
      <c r="M2182" s="5">
        <f t="shared" si="664"/>
        <v>2023</v>
      </c>
      <c r="N2182" s="96">
        <v>1738</v>
      </c>
      <c r="O2182" s="6">
        <f t="shared" ref="O2182:O2184" si="666">-N2182</f>
        <v>-1738</v>
      </c>
      <c r="P2182" s="6">
        <f t="shared" si="658"/>
        <v>0</v>
      </c>
      <c r="Q2182" s="7">
        <f t="shared" si="66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653"/>
        <v>10</v>
      </c>
      <c r="C2183" s="5">
        <f t="shared" si="654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62"/>
        <v>45203</v>
      </c>
      <c r="L2183" s="5">
        <f t="shared" si="663"/>
        <v>10</v>
      </c>
      <c r="M2183" s="5">
        <f t="shared" si="664"/>
        <v>2023</v>
      </c>
      <c r="N2183" s="96">
        <v>702</v>
      </c>
      <c r="O2183" s="6">
        <f t="shared" si="666"/>
        <v>-702</v>
      </c>
      <c r="P2183" s="6">
        <f t="shared" si="658"/>
        <v>0</v>
      </c>
      <c r="Q2183" s="7">
        <f t="shared" si="66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653"/>
        <v>10</v>
      </c>
      <c r="C2184" s="5">
        <f t="shared" si="654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62"/>
        <v>45203</v>
      </c>
      <c r="L2184" s="5">
        <f t="shared" si="663"/>
        <v>10</v>
      </c>
      <c r="M2184" s="5">
        <f t="shared" si="664"/>
        <v>2023</v>
      </c>
      <c r="N2184" s="96">
        <v>95</v>
      </c>
      <c r="O2184" s="6">
        <f t="shared" si="666"/>
        <v>-95</v>
      </c>
      <c r="P2184" s="6">
        <f t="shared" si="658"/>
        <v>0</v>
      </c>
      <c r="Q2184" s="7">
        <f t="shared" si="66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653"/>
        <v>10</v>
      </c>
      <c r="C2185" s="5">
        <f t="shared" si="654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62"/>
        <v>45204</v>
      </c>
      <c r="L2185" s="5">
        <f t="shared" si="663"/>
        <v>10</v>
      </c>
      <c r="M2185" s="5">
        <f t="shared" si="664"/>
        <v>2023</v>
      </c>
      <c r="N2185" s="96">
        <v>125</v>
      </c>
      <c r="O2185" s="6">
        <f>-N2185</f>
        <v>-125</v>
      </c>
      <c r="P2185" s="6">
        <f t="shared" si="658"/>
        <v>0</v>
      </c>
      <c r="Q2185" s="7">
        <f t="shared" si="66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653"/>
        <v>10</v>
      </c>
      <c r="C2186" s="5">
        <f t="shared" si="654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62"/>
        <v>45204</v>
      </c>
      <c r="L2186" s="5">
        <f t="shared" si="663"/>
        <v>10</v>
      </c>
      <c r="M2186" s="5">
        <f t="shared" si="664"/>
        <v>2023</v>
      </c>
      <c r="N2186" s="96">
        <v>3256</v>
      </c>
      <c r="O2186" s="6">
        <f>-N2186</f>
        <v>-3256</v>
      </c>
      <c r="P2186" s="6">
        <f t="shared" si="658"/>
        <v>0</v>
      </c>
      <c r="Q2186" s="7">
        <f t="shared" si="66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653"/>
        <v>10</v>
      </c>
      <c r="C2187" s="5">
        <f t="shared" si="654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62"/>
        <v>45204</v>
      </c>
      <c r="L2187" s="5">
        <f t="shared" si="663"/>
        <v>10</v>
      </c>
      <c r="M2187" s="5">
        <f t="shared" si="664"/>
        <v>2023</v>
      </c>
      <c r="N2187" s="96">
        <v>1080</v>
      </c>
      <c r="O2187" s="6">
        <f>-N2187</f>
        <v>-1080</v>
      </c>
      <c r="P2187" s="6">
        <f t="shared" si="658"/>
        <v>0</v>
      </c>
      <c r="Q2187" s="7">
        <f t="shared" si="66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653"/>
        <v>10</v>
      </c>
      <c r="C2188" s="5">
        <f t="shared" si="654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62"/>
        <v>45204</v>
      </c>
      <c r="L2188" s="5">
        <f t="shared" si="663"/>
        <v>10</v>
      </c>
      <c r="M2188" s="5">
        <f t="shared" si="664"/>
        <v>2023</v>
      </c>
      <c r="N2188" s="96">
        <v>702</v>
      </c>
      <c r="O2188" s="6">
        <f>-N2188</f>
        <v>-702</v>
      </c>
      <c r="P2188" s="6">
        <f t="shared" si="658"/>
        <v>0</v>
      </c>
      <c r="Q2188" s="7">
        <f t="shared" si="66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653"/>
        <v>10</v>
      </c>
      <c r="C2189" s="5">
        <f t="shared" si="654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62"/>
        <v>45204</v>
      </c>
      <c r="L2189" s="5">
        <f t="shared" si="663"/>
        <v>10</v>
      </c>
      <c r="M2189" s="5">
        <f t="shared" si="664"/>
        <v>2023</v>
      </c>
      <c r="N2189" s="96">
        <v>1000</v>
      </c>
      <c r="O2189" s="6">
        <f>-N2189</f>
        <v>-1000</v>
      </c>
      <c r="P2189" s="6">
        <f t="shared" si="658"/>
        <v>0</v>
      </c>
      <c r="Q2189" s="7">
        <f t="shared" si="66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653"/>
        <v>10</v>
      </c>
      <c r="C2190" s="5">
        <f t="shared" si="654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62"/>
        <v>45205</v>
      </c>
      <c r="L2190" s="5">
        <f t="shared" si="663"/>
        <v>10</v>
      </c>
      <c r="M2190" s="5">
        <f t="shared" si="664"/>
        <v>2023</v>
      </c>
      <c r="N2190" s="96">
        <v>3600</v>
      </c>
      <c r="O2190" s="6">
        <f>-653.8-2946.2</f>
        <v>-3600</v>
      </c>
      <c r="P2190" s="6">
        <f t="shared" si="658"/>
        <v>0</v>
      </c>
      <c r="Q2190" s="7">
        <f t="shared" si="66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653"/>
        <v>10</v>
      </c>
      <c r="C2191" s="5">
        <f t="shared" si="654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62"/>
        <v>45205</v>
      </c>
      <c r="L2191" s="5">
        <f t="shared" si="663"/>
        <v>10</v>
      </c>
      <c r="M2191" s="5">
        <f t="shared" si="664"/>
        <v>2023</v>
      </c>
      <c r="N2191" s="96">
        <v>468</v>
      </c>
      <c r="O2191" s="6">
        <f t="shared" ref="O2191" si="667">-N2191</f>
        <v>-468</v>
      </c>
      <c r="P2191" s="6">
        <f t="shared" si="658"/>
        <v>0</v>
      </c>
      <c r="Q2191" s="7">
        <f t="shared" si="66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653"/>
        <v>10</v>
      </c>
      <c r="C2192" s="5">
        <f t="shared" si="654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62"/>
        <v>45325</v>
      </c>
      <c r="L2192" s="5">
        <f t="shared" si="663"/>
        <v>2</v>
      </c>
      <c r="M2192" s="5">
        <f t="shared" si="664"/>
        <v>2024</v>
      </c>
      <c r="N2192" s="96">
        <v>9636</v>
      </c>
      <c r="O2192" s="6">
        <f t="shared" ref="O2192:O2196" si="668">-N2192</f>
        <v>-9636</v>
      </c>
      <c r="P2192" s="6">
        <f t="shared" si="658"/>
        <v>0</v>
      </c>
      <c r="Q2192" s="7">
        <f t="shared" si="66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653"/>
        <v>10</v>
      </c>
      <c r="C2193" s="5">
        <f t="shared" si="654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62"/>
        <v>45325</v>
      </c>
      <c r="L2193" s="5">
        <f t="shared" si="663"/>
        <v>2</v>
      </c>
      <c r="M2193" s="5">
        <f t="shared" si="664"/>
        <v>2024</v>
      </c>
      <c r="N2193" s="96">
        <v>900</v>
      </c>
      <c r="O2193" s="6">
        <f t="shared" si="668"/>
        <v>-900</v>
      </c>
      <c r="P2193" s="6">
        <f t="shared" si="658"/>
        <v>0</v>
      </c>
      <c r="Q2193" s="7">
        <f t="shared" si="66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653"/>
        <v>10</v>
      </c>
      <c r="C2194" s="5">
        <f t="shared" si="654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62"/>
        <v>45325</v>
      </c>
      <c r="L2194" s="5">
        <f t="shared" si="663"/>
        <v>2</v>
      </c>
      <c r="M2194" s="5">
        <f t="shared" si="664"/>
        <v>2024</v>
      </c>
      <c r="N2194" s="96">
        <v>575</v>
      </c>
      <c r="O2194" s="6">
        <f t="shared" si="668"/>
        <v>-575</v>
      </c>
      <c r="P2194" s="6">
        <f t="shared" si="658"/>
        <v>0</v>
      </c>
      <c r="Q2194" s="7">
        <f t="shared" si="66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653"/>
        <v>10</v>
      </c>
      <c r="C2195" s="5">
        <f t="shared" si="654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62"/>
        <v>45325</v>
      </c>
      <c r="L2195" s="5">
        <f t="shared" si="663"/>
        <v>2</v>
      </c>
      <c r="M2195" s="5">
        <f t="shared" si="664"/>
        <v>2024</v>
      </c>
      <c r="N2195" s="96">
        <v>420</v>
      </c>
      <c r="O2195" s="6">
        <f t="shared" si="668"/>
        <v>-420</v>
      </c>
      <c r="P2195" s="6">
        <f t="shared" si="658"/>
        <v>0</v>
      </c>
      <c r="Q2195" s="7">
        <f t="shared" si="66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653"/>
        <v>10</v>
      </c>
      <c r="C2196" s="5">
        <f t="shared" si="654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62"/>
        <v>45325</v>
      </c>
      <c r="L2196" s="5">
        <f t="shared" si="663"/>
        <v>2</v>
      </c>
      <c r="M2196" s="5">
        <f t="shared" si="664"/>
        <v>2024</v>
      </c>
      <c r="N2196" s="96">
        <v>238</v>
      </c>
      <c r="O2196" s="6">
        <f t="shared" si="668"/>
        <v>-238</v>
      </c>
      <c r="P2196" s="6">
        <f t="shared" si="658"/>
        <v>0</v>
      </c>
      <c r="Q2196" s="7">
        <f t="shared" si="66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653"/>
        <v>10</v>
      </c>
      <c r="C2197" s="5">
        <f t="shared" si="654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62"/>
        <v>45205</v>
      </c>
      <c r="L2197" s="5">
        <f t="shared" si="663"/>
        <v>10</v>
      </c>
      <c r="M2197" s="5">
        <f t="shared" si="664"/>
        <v>2023</v>
      </c>
      <c r="N2197" s="96">
        <v>250</v>
      </c>
      <c r="O2197" s="6">
        <f>-N2197</f>
        <v>-250</v>
      </c>
      <c r="P2197" s="6">
        <f t="shared" si="658"/>
        <v>0</v>
      </c>
      <c r="Q2197" s="7">
        <f t="shared" si="66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653"/>
        <v>10</v>
      </c>
      <c r="C2198" s="5">
        <f t="shared" si="654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62"/>
        <v>45205</v>
      </c>
      <c r="L2198" s="5">
        <f t="shared" si="663"/>
        <v>10</v>
      </c>
      <c r="M2198" s="5">
        <f t="shared" si="664"/>
        <v>2023</v>
      </c>
      <c r="N2198" s="96">
        <v>360</v>
      </c>
      <c r="O2198" s="6">
        <f>-N2198</f>
        <v>-360</v>
      </c>
      <c r="P2198" s="6">
        <f t="shared" si="658"/>
        <v>0</v>
      </c>
      <c r="Q2198" s="7">
        <f t="shared" si="66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653"/>
        <v>10</v>
      </c>
      <c r="C2199" s="5">
        <f t="shared" si="654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62"/>
        <v>45206</v>
      </c>
      <c r="L2199" s="5">
        <f t="shared" si="663"/>
        <v>10</v>
      </c>
      <c r="M2199" s="5">
        <f t="shared" si="664"/>
        <v>2023</v>
      </c>
      <c r="N2199" s="96">
        <v>3476</v>
      </c>
      <c r="O2199" s="6">
        <f>-N2199</f>
        <v>-3476</v>
      </c>
      <c r="P2199" s="6">
        <f t="shared" si="658"/>
        <v>0</v>
      </c>
      <c r="Q2199" s="7">
        <f t="shared" si="66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653"/>
        <v>10</v>
      </c>
      <c r="C2200" s="5">
        <f t="shared" si="654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62"/>
        <v>45206</v>
      </c>
      <c r="L2200" s="5">
        <f t="shared" si="663"/>
        <v>10</v>
      </c>
      <c r="M2200" s="5">
        <f t="shared" si="664"/>
        <v>2023</v>
      </c>
      <c r="N2200" s="96">
        <v>702</v>
      </c>
      <c r="O2200" s="6">
        <f>-N2200</f>
        <v>-702</v>
      </c>
      <c r="P2200" s="6">
        <f t="shared" si="658"/>
        <v>0</v>
      </c>
      <c r="Q2200" s="7">
        <f t="shared" si="66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653"/>
        <v>10</v>
      </c>
      <c r="C2201" s="5">
        <f t="shared" si="654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62"/>
        <v>45206</v>
      </c>
      <c r="L2201" s="5">
        <f t="shared" si="663"/>
        <v>10</v>
      </c>
      <c r="M2201" s="5">
        <f t="shared" si="664"/>
        <v>2023</v>
      </c>
      <c r="N2201" s="96">
        <v>421.2</v>
      </c>
      <c r="O2201" s="6">
        <f>-421</f>
        <v>-421</v>
      </c>
      <c r="P2201" s="6">
        <f t="shared" si="658"/>
        <v>0.19999999999998863</v>
      </c>
      <c r="Q2201" s="7">
        <f t="shared" si="66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653"/>
        <v>10</v>
      </c>
      <c r="C2202" s="5">
        <f t="shared" si="654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62"/>
        <v>45206</v>
      </c>
      <c r="L2202" s="5">
        <f t="shared" si="663"/>
        <v>10</v>
      </c>
      <c r="M2202" s="5">
        <f t="shared" si="664"/>
        <v>2023</v>
      </c>
      <c r="N2202" s="96">
        <v>210</v>
      </c>
      <c r="O2202" s="6">
        <f>-N2202</f>
        <v>-210</v>
      </c>
      <c r="P2202" s="6">
        <f t="shared" si="658"/>
        <v>0</v>
      </c>
      <c r="Q2202" s="7">
        <f t="shared" si="66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653"/>
        <v>10</v>
      </c>
      <c r="C2203" s="5">
        <f t="shared" si="654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62"/>
        <v>45206</v>
      </c>
      <c r="L2203" s="5">
        <f t="shared" si="663"/>
        <v>10</v>
      </c>
      <c r="M2203" s="5">
        <f t="shared" si="664"/>
        <v>2023</v>
      </c>
      <c r="N2203" s="96">
        <v>258</v>
      </c>
      <c r="O2203" s="6">
        <f>-N2203</f>
        <v>-258</v>
      </c>
      <c r="P2203" s="6">
        <f t="shared" si="658"/>
        <v>0</v>
      </c>
      <c r="Q2203" s="7">
        <f t="shared" si="66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653"/>
        <v>10</v>
      </c>
      <c r="C2204" s="5">
        <f t="shared" si="654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62"/>
        <v>45211</v>
      </c>
      <c r="L2204" s="5">
        <f t="shared" si="663"/>
        <v>10</v>
      </c>
      <c r="M2204" s="5">
        <f t="shared" si="664"/>
        <v>2023</v>
      </c>
      <c r="N2204" s="96">
        <v>125</v>
      </c>
      <c r="O2204" s="6">
        <f>-N2204</f>
        <v>-125</v>
      </c>
      <c r="P2204" s="6">
        <f t="shared" si="658"/>
        <v>0</v>
      </c>
      <c r="Q2204" s="7">
        <f t="shared" si="66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653"/>
        <v>10</v>
      </c>
      <c r="C2205" s="5">
        <f t="shared" si="654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62"/>
        <v>45211</v>
      </c>
      <c r="L2205" s="5">
        <f t="shared" si="663"/>
        <v>10</v>
      </c>
      <c r="M2205" s="5">
        <f t="shared" si="664"/>
        <v>2023</v>
      </c>
      <c r="N2205" s="96">
        <v>900</v>
      </c>
      <c r="O2205" s="6">
        <f>-N2205</f>
        <v>-900</v>
      </c>
      <c r="P2205" s="6">
        <f t="shared" si="658"/>
        <v>0</v>
      </c>
      <c r="Q2205" s="7">
        <f t="shared" si="66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653"/>
        <v>10</v>
      </c>
      <c r="C2206" s="5">
        <f t="shared" si="654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62"/>
        <v>45209</v>
      </c>
      <c r="L2206" s="5">
        <f t="shared" si="663"/>
        <v>10</v>
      </c>
      <c r="M2206" s="5">
        <f t="shared" si="664"/>
        <v>2023</v>
      </c>
      <c r="N2206" s="96">
        <v>234</v>
      </c>
      <c r="O2206" s="6">
        <f t="shared" ref="O2206:O2207" si="669">-N2206</f>
        <v>-234</v>
      </c>
      <c r="P2206" s="6">
        <f t="shared" si="658"/>
        <v>0</v>
      </c>
      <c r="Q2206" s="7">
        <f t="shared" si="66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653"/>
        <v>10</v>
      </c>
      <c r="C2207" s="5">
        <f t="shared" si="654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62"/>
        <v>45209</v>
      </c>
      <c r="L2207" s="5">
        <f t="shared" si="663"/>
        <v>10</v>
      </c>
      <c r="M2207" s="5">
        <f t="shared" si="664"/>
        <v>2023</v>
      </c>
      <c r="N2207" s="96">
        <v>110</v>
      </c>
      <c r="O2207" s="6">
        <f t="shared" si="669"/>
        <v>-110</v>
      </c>
      <c r="P2207" s="6">
        <f t="shared" si="658"/>
        <v>0</v>
      </c>
      <c r="Q2207" s="7">
        <f t="shared" si="66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653"/>
        <v>10</v>
      </c>
      <c r="C2208" s="5">
        <f t="shared" si="654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62"/>
        <v>45210</v>
      </c>
      <c r="L2208" s="5">
        <f t="shared" si="663"/>
        <v>10</v>
      </c>
      <c r="M2208" s="5">
        <f t="shared" si="664"/>
        <v>2023</v>
      </c>
      <c r="N2208" s="96">
        <v>1694</v>
      </c>
      <c r="O2208" s="6">
        <f t="shared" ref="O2208:O2212" si="670">-N2208</f>
        <v>-1694</v>
      </c>
      <c r="P2208" s="6">
        <f t="shared" si="658"/>
        <v>0</v>
      </c>
      <c r="Q2208" s="7">
        <f t="shared" si="66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653"/>
        <v>10</v>
      </c>
      <c r="C2209" s="5">
        <f t="shared" si="654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62"/>
        <v>45210</v>
      </c>
      <c r="L2209" s="5">
        <f t="shared" si="663"/>
        <v>10</v>
      </c>
      <c r="M2209" s="5">
        <f t="shared" si="664"/>
        <v>2023</v>
      </c>
      <c r="N2209" s="96">
        <v>702</v>
      </c>
      <c r="O2209" s="6">
        <f t="shared" si="670"/>
        <v>-702</v>
      </c>
      <c r="P2209" s="6">
        <f t="shared" si="658"/>
        <v>0</v>
      </c>
      <c r="Q2209" s="7">
        <f t="shared" si="66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653"/>
        <v>10</v>
      </c>
      <c r="C2210" s="5">
        <f t="shared" si="654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62"/>
        <v>45210</v>
      </c>
      <c r="L2210" s="5">
        <f t="shared" si="663"/>
        <v>10</v>
      </c>
      <c r="M2210" s="5">
        <f t="shared" si="664"/>
        <v>2023</v>
      </c>
      <c r="N2210" s="96">
        <v>258</v>
      </c>
      <c r="O2210" s="6">
        <f t="shared" si="670"/>
        <v>-258</v>
      </c>
      <c r="P2210" s="6">
        <f t="shared" si="658"/>
        <v>0</v>
      </c>
      <c r="Q2210" s="7">
        <f t="shared" si="66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653"/>
        <v>10</v>
      </c>
      <c r="C2211" s="5">
        <f t="shared" si="654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62"/>
        <v>45210</v>
      </c>
      <c r="L2211" s="5">
        <f t="shared" si="663"/>
        <v>10</v>
      </c>
      <c r="M2211" s="5">
        <f t="shared" si="664"/>
        <v>2023</v>
      </c>
      <c r="N2211" s="96">
        <v>105</v>
      </c>
      <c r="O2211" s="6">
        <f t="shared" si="670"/>
        <v>-105</v>
      </c>
      <c r="P2211" s="6">
        <f t="shared" si="658"/>
        <v>0</v>
      </c>
      <c r="Q2211" s="7">
        <f t="shared" si="66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653"/>
        <v>10</v>
      </c>
      <c r="C2212" s="5">
        <f t="shared" si="654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62"/>
        <v>45210</v>
      </c>
      <c r="L2212" s="5">
        <f t="shared" si="663"/>
        <v>10</v>
      </c>
      <c r="M2212" s="5">
        <f t="shared" si="664"/>
        <v>2023</v>
      </c>
      <c r="N2212" s="96">
        <v>150</v>
      </c>
      <c r="O2212" s="6">
        <f t="shared" si="670"/>
        <v>-150</v>
      </c>
      <c r="P2212" s="6">
        <f t="shared" si="658"/>
        <v>0</v>
      </c>
      <c r="Q2212" s="7">
        <f t="shared" si="66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653"/>
        <v>10</v>
      </c>
      <c r="C2213" s="5">
        <f t="shared" si="654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62"/>
        <v>45210</v>
      </c>
      <c r="L2213" s="5">
        <f t="shared" si="663"/>
        <v>10</v>
      </c>
      <c r="M2213" s="5">
        <f t="shared" si="664"/>
        <v>2023</v>
      </c>
      <c r="N2213" s="96">
        <v>1732.5</v>
      </c>
      <c r="O2213" s="6">
        <f>-241.7-1000-490.8</f>
        <v>-1732.5</v>
      </c>
      <c r="P2213" s="6">
        <f t="shared" si="658"/>
        <v>0</v>
      </c>
      <c r="Q2213" s="7">
        <f t="shared" si="66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653"/>
        <v>10</v>
      </c>
      <c r="C2214" s="5">
        <f t="shared" si="654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62"/>
        <v>45210</v>
      </c>
      <c r="L2214" s="5">
        <f t="shared" si="663"/>
        <v>10</v>
      </c>
      <c r="M2214" s="5">
        <f t="shared" si="664"/>
        <v>2023</v>
      </c>
      <c r="N2214" s="96">
        <v>312.5</v>
      </c>
      <c r="O2214" s="6">
        <f t="shared" ref="O2214" si="671">-N2214</f>
        <v>-312.5</v>
      </c>
      <c r="P2214" s="6">
        <f t="shared" si="658"/>
        <v>0</v>
      </c>
      <c r="Q2214" s="7">
        <f t="shared" si="66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si="653"/>
        <v>10</v>
      </c>
      <c r="C2215" s="5">
        <f t="shared" si="654"/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62"/>
        <v>45273</v>
      </c>
      <c r="L2215" s="5">
        <f t="shared" si="663"/>
        <v>12</v>
      </c>
      <c r="M2215" s="5">
        <f t="shared" si="664"/>
        <v>2023</v>
      </c>
      <c r="N2215" s="96">
        <v>594</v>
      </c>
      <c r="O2215" s="6">
        <f t="shared" ref="O2215:O2217" si="672">-N2215</f>
        <v>-594</v>
      </c>
      <c r="P2215" s="6">
        <f t="shared" si="658"/>
        <v>0</v>
      </c>
      <c r="Q2215" s="7">
        <f t="shared" ref="Q2215:Q2228" si="673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653"/>
        <v>10</v>
      </c>
      <c r="C2216" s="5">
        <f t="shared" si="654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62"/>
        <v>45273</v>
      </c>
      <c r="L2216" s="5">
        <f t="shared" si="663"/>
        <v>12</v>
      </c>
      <c r="M2216" s="5">
        <f t="shared" si="664"/>
        <v>2023</v>
      </c>
      <c r="N2216" s="96">
        <v>594</v>
      </c>
      <c r="O2216" s="6">
        <f t="shared" si="672"/>
        <v>-594</v>
      </c>
      <c r="P2216" s="6">
        <f t="shared" si="658"/>
        <v>0</v>
      </c>
      <c r="Q2216" s="7">
        <f t="shared" si="673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653"/>
        <v>10</v>
      </c>
      <c r="C2217" s="5">
        <f t="shared" si="654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62"/>
        <v>45273</v>
      </c>
      <c r="L2217" s="5">
        <f t="shared" si="663"/>
        <v>12</v>
      </c>
      <c r="M2217" s="5">
        <f t="shared" si="664"/>
        <v>2023</v>
      </c>
      <c r="N2217" s="96">
        <v>440</v>
      </c>
      <c r="O2217" s="6">
        <f t="shared" si="672"/>
        <v>-440</v>
      </c>
      <c r="P2217" s="6">
        <f t="shared" si="658"/>
        <v>0</v>
      </c>
      <c r="Q2217" s="7">
        <f t="shared" si="673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653"/>
        <v>10</v>
      </c>
      <c r="C2218" s="5">
        <f t="shared" si="654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62"/>
        <v>45213</v>
      </c>
      <c r="L2218" s="5">
        <f t="shared" si="663"/>
        <v>10</v>
      </c>
      <c r="M2218" s="5">
        <f t="shared" si="664"/>
        <v>2023</v>
      </c>
      <c r="N2218" s="96">
        <v>1738</v>
      </c>
      <c r="O2218" s="6">
        <f>-791.1-946.9</f>
        <v>-1738</v>
      </c>
      <c r="P2218" s="6">
        <f t="shared" si="658"/>
        <v>0</v>
      </c>
      <c r="Q2218" s="7">
        <f t="shared" si="673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ref="B2219:B2282" si="674">MONTH(A2219)</f>
        <v>10</v>
      </c>
      <c r="C2219" s="5">
        <f t="shared" ref="C2219:C2282" si="675">YEAR(A2219)</f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62"/>
        <v>45213</v>
      </c>
      <c r="L2219" s="5">
        <f t="shared" si="663"/>
        <v>10</v>
      </c>
      <c r="M2219" s="5">
        <f t="shared" si="664"/>
        <v>2023</v>
      </c>
      <c r="N2219" s="96">
        <v>1738</v>
      </c>
      <c r="O2219" s="6">
        <f>-241.8-1496.2</f>
        <v>-1738</v>
      </c>
      <c r="P2219" s="6">
        <f t="shared" si="658"/>
        <v>0</v>
      </c>
      <c r="Q2219" s="7">
        <f t="shared" si="673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674"/>
        <v>10</v>
      </c>
      <c r="C2220" s="5">
        <f t="shared" si="67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62"/>
        <v>45216</v>
      </c>
      <c r="L2220" s="5">
        <f t="shared" si="663"/>
        <v>10</v>
      </c>
      <c r="M2220" s="5">
        <f t="shared" si="664"/>
        <v>2023</v>
      </c>
      <c r="N2220" s="96">
        <v>312.5</v>
      </c>
      <c r="O2220" s="6">
        <f>-N2220</f>
        <v>-312.5</v>
      </c>
      <c r="P2220" s="6">
        <f t="shared" si="658"/>
        <v>0</v>
      </c>
      <c r="Q2220" s="7">
        <f t="shared" si="673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674"/>
        <v>10</v>
      </c>
      <c r="C2221" s="5">
        <f t="shared" si="67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62"/>
        <v>45216</v>
      </c>
      <c r="L2221" s="5">
        <f t="shared" si="663"/>
        <v>10</v>
      </c>
      <c r="M2221" s="5">
        <f t="shared" si="664"/>
        <v>2023</v>
      </c>
      <c r="N2221" s="96">
        <v>8140</v>
      </c>
      <c r="O2221" s="6">
        <f>-1340.2-6799.8</f>
        <v>-8140</v>
      </c>
      <c r="P2221" s="6">
        <f t="shared" si="658"/>
        <v>0</v>
      </c>
      <c r="Q2221" s="7">
        <f t="shared" si="673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674"/>
        <v>10</v>
      </c>
      <c r="C2222" s="5">
        <f t="shared" si="67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62"/>
        <v>45216</v>
      </c>
      <c r="L2222" s="5">
        <f t="shared" si="663"/>
        <v>10</v>
      </c>
      <c r="M2222" s="5">
        <f t="shared" si="664"/>
        <v>2023</v>
      </c>
      <c r="N2222" s="96">
        <v>2700</v>
      </c>
      <c r="O2222" s="6">
        <f>-N2222</f>
        <v>-2700</v>
      </c>
      <c r="P2222" s="6">
        <f t="shared" si="658"/>
        <v>0</v>
      </c>
      <c r="Q2222" s="7">
        <f t="shared" si="673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674"/>
        <v>10</v>
      </c>
      <c r="C2223" s="5">
        <f t="shared" si="67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62"/>
        <v>45216</v>
      </c>
      <c r="L2223" s="5">
        <f t="shared" si="663"/>
        <v>10</v>
      </c>
      <c r="M2223" s="5">
        <f t="shared" si="664"/>
        <v>2023</v>
      </c>
      <c r="N2223" s="96">
        <v>1638</v>
      </c>
      <c r="O2223" s="6">
        <f>-N2223</f>
        <v>-1638</v>
      </c>
      <c r="P2223" s="6">
        <f t="shared" si="658"/>
        <v>0</v>
      </c>
      <c r="Q2223" s="7">
        <f t="shared" si="673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674"/>
        <v>10</v>
      </c>
      <c r="C2224" s="5">
        <f t="shared" si="67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62"/>
        <v>45216</v>
      </c>
      <c r="L2224" s="5">
        <f t="shared" si="663"/>
        <v>10</v>
      </c>
      <c r="M2224" s="5">
        <f t="shared" si="664"/>
        <v>2023</v>
      </c>
      <c r="N2224" s="96">
        <v>1800</v>
      </c>
      <c r="O2224" s="6">
        <f>-N2224</f>
        <v>-1800</v>
      </c>
      <c r="P2224" s="6">
        <f t="shared" si="658"/>
        <v>0</v>
      </c>
      <c r="Q2224" s="7">
        <f t="shared" si="673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674"/>
        <v>10</v>
      </c>
      <c r="C2225" s="5">
        <f t="shared" si="67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62"/>
        <v>45216</v>
      </c>
      <c r="L2225" s="5">
        <f t="shared" si="663"/>
        <v>10</v>
      </c>
      <c r="M2225" s="5">
        <f t="shared" si="664"/>
        <v>2023</v>
      </c>
      <c r="N2225" s="96">
        <v>380</v>
      </c>
      <c r="O2225" s="6">
        <f>-N2225</f>
        <v>-380</v>
      </c>
      <c r="P2225" s="6">
        <f t="shared" si="658"/>
        <v>0</v>
      </c>
      <c r="Q2225" s="7">
        <f t="shared" si="673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674"/>
        <v>10</v>
      </c>
      <c r="C2226" s="5">
        <f t="shared" si="67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62"/>
        <v>45278</v>
      </c>
      <c r="L2226" s="5">
        <f t="shared" si="663"/>
        <v>12</v>
      </c>
      <c r="M2226" s="5">
        <f t="shared" si="664"/>
        <v>2023</v>
      </c>
      <c r="N2226" s="96">
        <v>3212</v>
      </c>
      <c r="O2226" s="6">
        <f t="shared" ref="O2226:O2227" si="676">-N2226</f>
        <v>-3212</v>
      </c>
      <c r="P2226" s="6">
        <f t="shared" si="658"/>
        <v>0</v>
      </c>
      <c r="Q2226" s="7">
        <f t="shared" si="673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674"/>
        <v>10</v>
      </c>
      <c r="C2227" s="5">
        <f t="shared" si="67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62"/>
        <v>45278</v>
      </c>
      <c r="L2227" s="5">
        <f t="shared" si="663"/>
        <v>12</v>
      </c>
      <c r="M2227" s="5">
        <f t="shared" si="664"/>
        <v>2023</v>
      </c>
      <c r="N2227" s="96">
        <v>1606</v>
      </c>
      <c r="O2227" s="6">
        <f t="shared" si="676"/>
        <v>-1606</v>
      </c>
      <c r="P2227" s="6">
        <f t="shared" si="658"/>
        <v>0</v>
      </c>
      <c r="Q2227" s="7">
        <f t="shared" si="673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674"/>
        <v>10</v>
      </c>
      <c r="C2228" s="5">
        <f t="shared" si="67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62"/>
        <v>45219</v>
      </c>
      <c r="L2228" s="5">
        <f t="shared" si="663"/>
        <v>10</v>
      </c>
      <c r="M2228" s="5">
        <f t="shared" si="664"/>
        <v>2023</v>
      </c>
      <c r="N2228" s="96">
        <v>2700</v>
      </c>
      <c r="O2228" s="6">
        <f>-1682.2-1017.8</f>
        <v>-2700</v>
      </c>
      <c r="P2228" s="6">
        <f t="shared" si="658"/>
        <v>0</v>
      </c>
      <c r="Q2228" s="7">
        <f t="shared" si="673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si="674"/>
        <v>10</v>
      </c>
      <c r="C2229" s="5">
        <f t="shared" si="675"/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62"/>
        <v>#N/A</v>
      </c>
      <c r="L2229" s="5" t="e">
        <f t="shared" si="663"/>
        <v>#N/A</v>
      </c>
      <c r="M2229" s="5" t="e">
        <f t="shared" si="664"/>
        <v>#N/A</v>
      </c>
      <c r="N2229" s="96">
        <v>0</v>
      </c>
      <c r="P2229" s="6">
        <f t="shared" ref="P2229:P2258" si="677">SUM(N2229+O2229)</f>
        <v>0</v>
      </c>
      <c r="Q2229" s="7">
        <f t="shared" ref="Q2229:Q2258" si="678">SUM(Q2228+N2229)</f>
        <v>3760811.0500000021</v>
      </c>
      <c r="R2229" s="44" t="e">
        <f>VLOOKUP(F2229,'Set up'!$A$2:$E$64,5,FALSE)</f>
        <v>#N/A</v>
      </c>
    </row>
    <row r="2230" spans="1:19" ht="15" customHeight="1" x14ac:dyDescent="0.3">
      <c r="A2230" s="4">
        <v>45220</v>
      </c>
      <c r="B2230" s="5">
        <f t="shared" si="674"/>
        <v>10</v>
      </c>
      <c r="C2230" s="5">
        <f t="shared" si="675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62"/>
        <v>#N/A</v>
      </c>
      <c r="L2230" s="5" t="e">
        <f t="shared" si="663"/>
        <v>#N/A</v>
      </c>
      <c r="M2230" s="5" t="e">
        <f t="shared" si="664"/>
        <v>#N/A</v>
      </c>
      <c r="N2230" s="96">
        <v>0</v>
      </c>
      <c r="P2230" s="6">
        <f t="shared" si="677"/>
        <v>0</v>
      </c>
      <c r="Q2230" s="7">
        <f t="shared" si="678"/>
        <v>3760811.0500000021</v>
      </c>
      <c r="R2230" s="44" t="e">
        <f>VLOOKUP(F2230,'Set up'!$A$2:$E$64,5,FALSE)</f>
        <v>#N/A</v>
      </c>
    </row>
    <row r="2231" spans="1:19" ht="15" customHeight="1" x14ac:dyDescent="0.3">
      <c r="A2231" s="4">
        <v>45220</v>
      </c>
      <c r="B2231" s="5">
        <f t="shared" si="674"/>
        <v>10</v>
      </c>
      <c r="C2231" s="5">
        <f t="shared" si="675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62"/>
        <v>#N/A</v>
      </c>
      <c r="L2231" s="5" t="e">
        <f t="shared" si="663"/>
        <v>#N/A</v>
      </c>
      <c r="M2231" s="5" t="e">
        <f t="shared" si="664"/>
        <v>#N/A</v>
      </c>
      <c r="N2231" s="96">
        <v>0</v>
      </c>
      <c r="P2231" s="6">
        <f t="shared" si="677"/>
        <v>0</v>
      </c>
      <c r="Q2231" s="7">
        <f t="shared" si="678"/>
        <v>3760811.0500000021</v>
      </c>
      <c r="R2231" s="44" t="e">
        <f>VLOOKUP(F2231,'Set up'!$A$2:$E$64,5,FALSE)</f>
        <v>#N/A</v>
      </c>
    </row>
    <row r="2232" spans="1:19" ht="15" customHeight="1" x14ac:dyDescent="0.3">
      <c r="A2232" s="4">
        <v>45220</v>
      </c>
      <c r="B2232" s="5">
        <f t="shared" si="674"/>
        <v>10</v>
      </c>
      <c r="C2232" s="5">
        <f t="shared" si="675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62"/>
        <v>#N/A</v>
      </c>
      <c r="L2232" s="5" t="e">
        <f t="shared" si="663"/>
        <v>#N/A</v>
      </c>
      <c r="M2232" s="5" t="e">
        <f t="shared" si="664"/>
        <v>#N/A</v>
      </c>
      <c r="N2232" s="96">
        <v>0</v>
      </c>
      <c r="P2232" s="6">
        <f t="shared" si="677"/>
        <v>0</v>
      </c>
      <c r="Q2232" s="7">
        <f t="shared" si="678"/>
        <v>3760811.0500000021</v>
      </c>
      <c r="R2232" s="44" t="e">
        <f>VLOOKUP(F2232,'Set up'!$A$2:$E$64,5,FALSE)</f>
        <v>#N/A</v>
      </c>
    </row>
    <row r="2233" spans="1:19" ht="15" customHeight="1" x14ac:dyDescent="0.3">
      <c r="A2233" s="4">
        <v>45220</v>
      </c>
      <c r="B2233" s="5">
        <f t="shared" si="674"/>
        <v>10</v>
      </c>
      <c r="C2233" s="5">
        <f t="shared" si="675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62"/>
        <v>#N/A</v>
      </c>
      <c r="L2233" s="5" t="e">
        <f t="shared" si="663"/>
        <v>#N/A</v>
      </c>
      <c r="M2233" s="5" t="e">
        <f t="shared" si="664"/>
        <v>#N/A</v>
      </c>
      <c r="N2233" s="96">
        <v>0</v>
      </c>
      <c r="P2233" s="6">
        <f t="shared" si="677"/>
        <v>0</v>
      </c>
      <c r="Q2233" s="7">
        <f t="shared" si="678"/>
        <v>3760811.0500000021</v>
      </c>
      <c r="R2233" s="44" t="e">
        <f>VLOOKUP(F2233,'Set up'!$A$2:$E$64,5,FALSE)</f>
        <v>#N/A</v>
      </c>
    </row>
    <row r="2234" spans="1:19" ht="15" customHeight="1" x14ac:dyDescent="0.3">
      <c r="A2234" s="4">
        <v>45220</v>
      </c>
      <c r="B2234" s="5">
        <f t="shared" si="674"/>
        <v>10</v>
      </c>
      <c r="C2234" s="5">
        <f t="shared" si="675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62"/>
        <v>#N/A</v>
      </c>
      <c r="L2234" s="5" t="e">
        <f t="shared" si="663"/>
        <v>#N/A</v>
      </c>
      <c r="M2234" s="5" t="e">
        <f t="shared" si="664"/>
        <v>#N/A</v>
      </c>
      <c r="N2234" s="96">
        <v>0</v>
      </c>
      <c r="P2234" s="6">
        <f t="shared" si="677"/>
        <v>0</v>
      </c>
      <c r="Q2234" s="7">
        <f t="shared" si="678"/>
        <v>3760811.0500000021</v>
      </c>
      <c r="R2234" s="44" t="e">
        <f>VLOOKUP(F2234,'Set up'!$A$2:$E$64,5,FALSE)</f>
        <v>#N/A</v>
      </c>
    </row>
    <row r="2235" spans="1:19" ht="15" customHeight="1" x14ac:dyDescent="0.3">
      <c r="A2235" s="4">
        <v>45224</v>
      </c>
      <c r="B2235" s="5">
        <f t="shared" si="674"/>
        <v>10</v>
      </c>
      <c r="C2235" s="5">
        <f t="shared" si="675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62"/>
        <v>45224</v>
      </c>
      <c r="L2235" s="5">
        <f t="shared" si="663"/>
        <v>10</v>
      </c>
      <c r="M2235" s="5">
        <f t="shared" si="664"/>
        <v>2023</v>
      </c>
      <c r="N2235" s="96">
        <v>250</v>
      </c>
      <c r="O2235" s="6">
        <f>-N2235</f>
        <v>-250</v>
      </c>
      <c r="P2235" s="6">
        <f t="shared" si="677"/>
        <v>0</v>
      </c>
      <c r="Q2235" s="7">
        <f t="shared" si="678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674"/>
        <v>10</v>
      </c>
      <c r="C2236" s="5">
        <f t="shared" si="675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62"/>
        <v>45224</v>
      </c>
      <c r="L2236" s="5">
        <f t="shared" si="663"/>
        <v>10</v>
      </c>
      <c r="M2236" s="5">
        <f t="shared" si="664"/>
        <v>2023</v>
      </c>
      <c r="N2236" s="96">
        <v>6512</v>
      </c>
      <c r="O2236" s="6">
        <f>-232.2-3500-2779.8</f>
        <v>-6512</v>
      </c>
      <c r="P2236" s="6">
        <f t="shared" si="677"/>
        <v>0</v>
      </c>
      <c r="Q2236" s="7">
        <f t="shared" si="678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674"/>
        <v>10</v>
      </c>
      <c r="C2237" s="5">
        <f t="shared" si="675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62"/>
        <v>45224</v>
      </c>
      <c r="L2237" s="5">
        <f t="shared" si="663"/>
        <v>10</v>
      </c>
      <c r="M2237" s="5">
        <f t="shared" si="664"/>
        <v>2023</v>
      </c>
      <c r="N2237" s="96">
        <v>1404</v>
      </c>
      <c r="O2237" s="6">
        <f>-N2237</f>
        <v>-1404</v>
      </c>
      <c r="P2237" s="6">
        <f t="shared" si="677"/>
        <v>0</v>
      </c>
      <c r="Q2237" s="7">
        <f t="shared" si="678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674"/>
        <v>10</v>
      </c>
      <c r="C2238" s="5">
        <f t="shared" si="675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62"/>
        <v>45224</v>
      </c>
      <c r="L2238" s="5">
        <f t="shared" si="663"/>
        <v>10</v>
      </c>
      <c r="M2238" s="5">
        <f t="shared" si="664"/>
        <v>2023</v>
      </c>
      <c r="N2238" s="96">
        <v>2530</v>
      </c>
      <c r="O2238" s="6">
        <f t="shared" ref="O2238:O2246" si="679">-N2238</f>
        <v>-2530</v>
      </c>
      <c r="P2238" s="6">
        <f t="shared" si="677"/>
        <v>0</v>
      </c>
      <c r="Q2238" s="7">
        <f t="shared" si="678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674"/>
        <v>10</v>
      </c>
      <c r="C2239" s="5">
        <f t="shared" si="675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62"/>
        <v>45224</v>
      </c>
      <c r="L2239" s="5">
        <f t="shared" si="663"/>
        <v>10</v>
      </c>
      <c r="M2239" s="5">
        <f t="shared" si="664"/>
        <v>2023</v>
      </c>
      <c r="N2239" s="96">
        <v>475.2</v>
      </c>
      <c r="O2239" s="6">
        <f t="shared" si="679"/>
        <v>-475.2</v>
      </c>
      <c r="P2239" s="6">
        <f t="shared" si="677"/>
        <v>0</v>
      </c>
      <c r="Q2239" s="7">
        <f t="shared" si="678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674"/>
        <v>10</v>
      </c>
      <c r="C2240" s="5">
        <f t="shared" si="675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62"/>
        <v>45224</v>
      </c>
      <c r="L2240" s="5">
        <f t="shared" si="663"/>
        <v>10</v>
      </c>
      <c r="M2240" s="5">
        <f t="shared" si="664"/>
        <v>2023</v>
      </c>
      <c r="N2240" s="96">
        <v>120</v>
      </c>
      <c r="O2240" s="6">
        <f t="shared" si="679"/>
        <v>-120</v>
      </c>
      <c r="P2240" s="6">
        <f t="shared" si="677"/>
        <v>0</v>
      </c>
      <c r="Q2240" s="7">
        <f t="shared" si="678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674"/>
        <v>10</v>
      </c>
      <c r="C2241" s="5">
        <f t="shared" si="675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62"/>
        <v>45224</v>
      </c>
      <c r="L2241" s="5">
        <f t="shared" si="663"/>
        <v>10</v>
      </c>
      <c r="M2241" s="5">
        <f t="shared" si="664"/>
        <v>2023</v>
      </c>
      <c r="N2241" s="96">
        <v>310</v>
      </c>
      <c r="O2241" s="6">
        <f t="shared" si="679"/>
        <v>-310</v>
      </c>
      <c r="P2241" s="6">
        <f t="shared" si="677"/>
        <v>0</v>
      </c>
      <c r="Q2241" s="7">
        <f t="shared" si="678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674"/>
        <v>10</v>
      </c>
      <c r="C2242" s="5">
        <f t="shared" si="675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62"/>
        <v>45224</v>
      </c>
      <c r="L2242" s="5">
        <f t="shared" si="663"/>
        <v>10</v>
      </c>
      <c r="M2242" s="5">
        <f t="shared" si="664"/>
        <v>2023</v>
      </c>
      <c r="N2242" s="96">
        <v>100</v>
      </c>
      <c r="O2242" s="6">
        <f t="shared" si="679"/>
        <v>-100</v>
      </c>
      <c r="P2242" s="6">
        <f t="shared" si="677"/>
        <v>0</v>
      </c>
      <c r="Q2242" s="7">
        <f t="shared" si="678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si="674"/>
        <v>10</v>
      </c>
      <c r="C2243" s="5">
        <f t="shared" si="675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80">A2243+J2243</f>
        <v>45224</v>
      </c>
      <c r="L2243" s="5">
        <f t="shared" ref="L2243:L2306" si="681">MONTH(K2243)</f>
        <v>10</v>
      </c>
      <c r="M2243" s="5">
        <f t="shared" ref="M2243:M2306" si="682">YEAR(K2243)</f>
        <v>2023</v>
      </c>
      <c r="N2243" s="96">
        <v>1738</v>
      </c>
      <c r="O2243" s="6">
        <f t="shared" si="679"/>
        <v>-1738</v>
      </c>
      <c r="P2243" s="6">
        <f t="shared" si="677"/>
        <v>0</v>
      </c>
      <c r="Q2243" s="7">
        <f t="shared" si="678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674"/>
        <v>10</v>
      </c>
      <c r="C2244" s="5">
        <f t="shared" si="675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80"/>
        <v>45224</v>
      </c>
      <c r="L2244" s="5">
        <f t="shared" si="681"/>
        <v>10</v>
      </c>
      <c r="M2244" s="5">
        <f t="shared" si="682"/>
        <v>2023</v>
      </c>
      <c r="N2244" s="96">
        <v>468</v>
      </c>
      <c r="O2244" s="6">
        <f t="shared" si="679"/>
        <v>-468</v>
      </c>
      <c r="P2244" s="6">
        <f t="shared" si="677"/>
        <v>0</v>
      </c>
      <c r="Q2244" s="7">
        <f t="shared" si="678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674"/>
        <v>10</v>
      </c>
      <c r="C2245" s="5">
        <f t="shared" si="675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80"/>
        <v>45224</v>
      </c>
      <c r="L2245" s="5">
        <f t="shared" si="681"/>
        <v>10</v>
      </c>
      <c r="M2245" s="5">
        <f t="shared" si="682"/>
        <v>2023</v>
      </c>
      <c r="N2245" s="96">
        <v>95</v>
      </c>
      <c r="O2245" s="6">
        <f t="shared" si="679"/>
        <v>-95</v>
      </c>
      <c r="P2245" s="6">
        <f t="shared" si="677"/>
        <v>0</v>
      </c>
      <c r="Q2245" s="7">
        <f t="shared" si="678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674"/>
        <v>10</v>
      </c>
      <c r="C2246" s="5">
        <f t="shared" si="675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80"/>
        <v>45224</v>
      </c>
      <c r="L2246" s="5">
        <f t="shared" si="681"/>
        <v>10</v>
      </c>
      <c r="M2246" s="5">
        <f t="shared" si="682"/>
        <v>2023</v>
      </c>
      <c r="N2246" s="96">
        <v>260</v>
      </c>
      <c r="O2246" s="6">
        <f t="shared" si="679"/>
        <v>-260</v>
      </c>
      <c r="P2246" s="6">
        <f t="shared" si="677"/>
        <v>0</v>
      </c>
      <c r="Q2246" s="7">
        <f t="shared" si="678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674"/>
        <v>10</v>
      </c>
      <c r="C2247" s="5">
        <f t="shared" si="675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80"/>
        <v>45225</v>
      </c>
      <c r="L2247" s="5">
        <f t="shared" si="681"/>
        <v>10</v>
      </c>
      <c r="M2247" s="5">
        <f t="shared" si="682"/>
        <v>2023</v>
      </c>
      <c r="N2247" s="96">
        <v>1738</v>
      </c>
      <c r="O2247" s="6">
        <f>-53.1-1500-184.9</f>
        <v>-1738</v>
      </c>
      <c r="P2247" s="6">
        <f t="shared" si="677"/>
        <v>0</v>
      </c>
      <c r="Q2247" s="7">
        <f t="shared" si="678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674"/>
        <v>10</v>
      </c>
      <c r="C2248" s="5">
        <f t="shared" si="675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80"/>
        <v>45225</v>
      </c>
      <c r="L2248" s="5">
        <f t="shared" si="681"/>
        <v>10</v>
      </c>
      <c r="M2248" s="5">
        <f t="shared" si="682"/>
        <v>2023</v>
      </c>
      <c r="N2248" s="96">
        <v>405</v>
      </c>
      <c r="O2248" s="6">
        <f t="shared" ref="O2248" si="683">-N2248</f>
        <v>-405</v>
      </c>
      <c r="P2248" s="6">
        <f t="shared" si="677"/>
        <v>0</v>
      </c>
      <c r="Q2248" s="7">
        <f t="shared" si="678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674"/>
        <v>10</v>
      </c>
      <c r="C2249" s="5">
        <f t="shared" si="675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80"/>
        <v>45225</v>
      </c>
      <c r="L2249" s="5">
        <f t="shared" si="681"/>
        <v>10</v>
      </c>
      <c r="M2249" s="5">
        <f t="shared" si="682"/>
        <v>2023</v>
      </c>
      <c r="N2249" s="96">
        <v>187.5</v>
      </c>
      <c r="O2249" s="6">
        <f>-110.1-77.4</f>
        <v>-187.5</v>
      </c>
      <c r="P2249" s="6">
        <f t="shared" si="677"/>
        <v>0</v>
      </c>
      <c r="Q2249" s="7">
        <f t="shared" si="678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674"/>
        <v>10</v>
      </c>
      <c r="C2250" s="5">
        <f t="shared" si="675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80"/>
        <v>45225</v>
      </c>
      <c r="L2250" s="5">
        <f t="shared" si="681"/>
        <v>10</v>
      </c>
      <c r="M2250" s="5">
        <f t="shared" si="682"/>
        <v>2023</v>
      </c>
      <c r="N2250" s="96">
        <v>105</v>
      </c>
      <c r="O2250" s="6">
        <f t="shared" ref="O2250:O2251" si="684">-N2250</f>
        <v>-105</v>
      </c>
      <c r="P2250" s="6">
        <f t="shared" si="677"/>
        <v>0</v>
      </c>
      <c r="Q2250" s="7">
        <f t="shared" si="678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674"/>
        <v>10</v>
      </c>
      <c r="C2251" s="5">
        <f t="shared" si="675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80"/>
        <v>45225</v>
      </c>
      <c r="L2251" s="5">
        <f t="shared" si="681"/>
        <v>10</v>
      </c>
      <c r="M2251" s="5">
        <f t="shared" si="682"/>
        <v>2023</v>
      </c>
      <c r="N2251" s="96">
        <v>100</v>
      </c>
      <c r="O2251" s="6">
        <f t="shared" si="684"/>
        <v>-100</v>
      </c>
      <c r="P2251" s="6">
        <f t="shared" si="677"/>
        <v>0</v>
      </c>
      <c r="Q2251" s="7">
        <f t="shared" si="678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674"/>
        <v>10</v>
      </c>
      <c r="C2252" s="5">
        <f t="shared" si="675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80"/>
        <v>45225</v>
      </c>
      <c r="L2252" s="5">
        <f t="shared" si="681"/>
        <v>10</v>
      </c>
      <c r="M2252" s="5">
        <f t="shared" si="682"/>
        <v>2023</v>
      </c>
      <c r="N2252" s="96">
        <v>1000</v>
      </c>
      <c r="O2252" s="6">
        <f>-N2252</f>
        <v>-1000</v>
      </c>
      <c r="P2252" s="6">
        <f t="shared" si="677"/>
        <v>0</v>
      </c>
      <c r="Q2252" s="7">
        <f t="shared" si="678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674"/>
        <v>10</v>
      </c>
      <c r="C2253" s="5">
        <f t="shared" si="675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80"/>
        <v>45226</v>
      </c>
      <c r="L2253" s="5">
        <f t="shared" si="681"/>
        <v>10</v>
      </c>
      <c r="M2253" s="5">
        <f t="shared" si="682"/>
        <v>2023</v>
      </c>
      <c r="N2253" s="96">
        <v>258</v>
      </c>
      <c r="O2253" s="6">
        <f t="shared" ref="O2253:O2254" si="685">-N2253</f>
        <v>-258</v>
      </c>
      <c r="P2253" s="6">
        <f t="shared" si="677"/>
        <v>0</v>
      </c>
      <c r="Q2253" s="7">
        <f t="shared" si="678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674"/>
        <v>10</v>
      </c>
      <c r="C2254" s="5">
        <f t="shared" si="675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80"/>
        <v>45226</v>
      </c>
      <c r="L2254" s="5">
        <f t="shared" si="681"/>
        <v>10</v>
      </c>
      <c r="M2254" s="5">
        <f t="shared" si="682"/>
        <v>2023</v>
      </c>
      <c r="N2254" s="96">
        <v>390</v>
      </c>
      <c r="O2254" s="6">
        <f t="shared" si="685"/>
        <v>-390</v>
      </c>
      <c r="P2254" s="6">
        <f t="shared" si="677"/>
        <v>0</v>
      </c>
      <c r="Q2254" s="7">
        <f t="shared" si="678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674"/>
        <v>10</v>
      </c>
      <c r="C2255" s="5">
        <f t="shared" si="675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80"/>
        <v>45226</v>
      </c>
      <c r="L2255" s="5">
        <f t="shared" si="681"/>
        <v>10</v>
      </c>
      <c r="M2255" s="5">
        <f t="shared" si="682"/>
        <v>2023</v>
      </c>
      <c r="N2255" s="96">
        <v>695</v>
      </c>
      <c r="O2255" s="6">
        <f>-196.7-498.3</f>
        <v>-695</v>
      </c>
      <c r="P2255" s="6">
        <f t="shared" si="677"/>
        <v>0</v>
      </c>
      <c r="Q2255" s="7">
        <f t="shared" si="678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674"/>
        <v>10</v>
      </c>
      <c r="C2256" s="5">
        <f t="shared" si="675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80"/>
        <v>45227</v>
      </c>
      <c r="L2256" s="5">
        <f t="shared" si="681"/>
        <v>10</v>
      </c>
      <c r="M2256" s="5">
        <f t="shared" si="682"/>
        <v>2023</v>
      </c>
      <c r="N2256" s="96">
        <v>187.5</v>
      </c>
      <c r="O2256" s="6">
        <f>-N2256</f>
        <v>-187.5</v>
      </c>
      <c r="P2256" s="6">
        <f t="shared" si="677"/>
        <v>0</v>
      </c>
      <c r="Q2256" s="7">
        <f t="shared" si="678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674"/>
        <v>10</v>
      </c>
      <c r="C2257" s="5">
        <f t="shared" si="675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80"/>
        <v>45227</v>
      </c>
      <c r="L2257" s="5">
        <f t="shared" si="681"/>
        <v>10</v>
      </c>
      <c r="M2257" s="5">
        <f t="shared" si="682"/>
        <v>2023</v>
      </c>
      <c r="N2257" s="96">
        <v>4884</v>
      </c>
      <c r="O2257" s="6">
        <f>-N2257</f>
        <v>-4884</v>
      </c>
      <c r="P2257" s="6">
        <f t="shared" si="677"/>
        <v>0</v>
      </c>
      <c r="Q2257" s="7">
        <f t="shared" si="678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674"/>
        <v>10</v>
      </c>
      <c r="C2258" s="5">
        <f t="shared" si="675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80"/>
        <v>45227</v>
      </c>
      <c r="L2258" s="5">
        <f t="shared" si="681"/>
        <v>10</v>
      </c>
      <c r="M2258" s="5">
        <f t="shared" si="682"/>
        <v>2023</v>
      </c>
      <c r="N2258" s="96">
        <v>1620</v>
      </c>
      <c r="O2258" s="6">
        <f>-N2258</f>
        <v>-1620</v>
      </c>
      <c r="P2258" s="6">
        <f t="shared" si="677"/>
        <v>0</v>
      </c>
      <c r="Q2258" s="7">
        <f t="shared" si="678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si="674"/>
        <v>10</v>
      </c>
      <c r="C2259" s="5">
        <f t="shared" si="675"/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80"/>
        <v>45227</v>
      </c>
      <c r="L2259" s="5">
        <f t="shared" si="681"/>
        <v>10</v>
      </c>
      <c r="M2259" s="5">
        <f t="shared" si="682"/>
        <v>2023</v>
      </c>
      <c r="N2259" s="96">
        <v>936</v>
      </c>
      <c r="O2259" s="6">
        <f>-N2259</f>
        <v>-936</v>
      </c>
      <c r="P2259" s="6">
        <f t="shared" ref="P2259:P2322" si="686">SUM(N2259+O2259)</f>
        <v>0</v>
      </c>
      <c r="Q2259" s="7">
        <f t="shared" ref="Q2259:Q2260" si="687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674"/>
        <v>10</v>
      </c>
      <c r="C2260" s="5">
        <f t="shared" si="675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80"/>
        <v>45259</v>
      </c>
      <c r="L2260" s="5">
        <f t="shared" si="681"/>
        <v>11</v>
      </c>
      <c r="M2260" s="5">
        <f t="shared" si="682"/>
        <v>2023</v>
      </c>
      <c r="N2260" s="96">
        <v>8690</v>
      </c>
      <c r="O2260" s="6">
        <f t="shared" ref="O2260:O2268" si="688">-N2260</f>
        <v>-8690</v>
      </c>
      <c r="P2260" s="6">
        <f t="shared" si="686"/>
        <v>0</v>
      </c>
      <c r="Q2260" s="7">
        <f t="shared" si="687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si="674"/>
        <v>10</v>
      </c>
      <c r="C2261" s="5">
        <f t="shared" si="675"/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80"/>
        <v>45259</v>
      </c>
      <c r="L2261" s="5">
        <f t="shared" si="681"/>
        <v>11</v>
      </c>
      <c r="M2261" s="5">
        <f t="shared" si="682"/>
        <v>2023</v>
      </c>
      <c r="N2261" s="96">
        <v>2613</v>
      </c>
      <c r="O2261" s="6">
        <f t="shared" si="688"/>
        <v>-2613</v>
      </c>
      <c r="P2261" s="6">
        <f t="shared" si="686"/>
        <v>0</v>
      </c>
      <c r="Q2261" s="7">
        <f t="shared" ref="Q2261:Q2268" si="689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674"/>
        <v>10</v>
      </c>
      <c r="C2262" s="5">
        <f t="shared" si="675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80"/>
        <v>45259</v>
      </c>
      <c r="L2262" s="5">
        <f t="shared" si="681"/>
        <v>11</v>
      </c>
      <c r="M2262" s="5">
        <f t="shared" si="682"/>
        <v>2023</v>
      </c>
      <c r="N2262" s="96">
        <v>842.4</v>
      </c>
      <c r="O2262" s="6">
        <f t="shared" si="688"/>
        <v>-842.4</v>
      </c>
      <c r="P2262" s="6">
        <f t="shared" si="686"/>
        <v>0</v>
      </c>
      <c r="Q2262" s="7">
        <f t="shared" si="689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674"/>
        <v>10</v>
      </c>
      <c r="C2263" s="5">
        <f t="shared" si="675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80"/>
        <v>45259</v>
      </c>
      <c r="L2263" s="5">
        <f t="shared" si="681"/>
        <v>11</v>
      </c>
      <c r="M2263" s="5">
        <f t="shared" si="682"/>
        <v>2023</v>
      </c>
      <c r="N2263" s="96">
        <v>288</v>
      </c>
      <c r="O2263" s="6">
        <f t="shared" si="688"/>
        <v>-288</v>
      </c>
      <c r="P2263" s="6">
        <f t="shared" si="686"/>
        <v>0</v>
      </c>
      <c r="Q2263" s="7">
        <f t="shared" si="689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674"/>
        <v>10</v>
      </c>
      <c r="C2264" s="5">
        <f t="shared" si="675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80"/>
        <v>45259</v>
      </c>
      <c r="L2264" s="5">
        <f t="shared" si="681"/>
        <v>11</v>
      </c>
      <c r="M2264" s="5">
        <f t="shared" si="682"/>
        <v>2023</v>
      </c>
      <c r="N2264" s="96">
        <v>625</v>
      </c>
      <c r="O2264" s="6">
        <f t="shared" si="688"/>
        <v>-625</v>
      </c>
      <c r="P2264" s="6">
        <f t="shared" si="686"/>
        <v>0</v>
      </c>
      <c r="Q2264" s="7">
        <f t="shared" si="689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674"/>
        <v>10</v>
      </c>
      <c r="C2265" s="5">
        <f t="shared" si="675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80"/>
        <v>45259</v>
      </c>
      <c r="L2265" s="5">
        <f t="shared" si="681"/>
        <v>11</v>
      </c>
      <c r="M2265" s="5">
        <f t="shared" si="682"/>
        <v>2023</v>
      </c>
      <c r="N2265" s="96">
        <v>260</v>
      </c>
      <c r="O2265" s="6">
        <f t="shared" si="688"/>
        <v>-260</v>
      </c>
      <c r="P2265" s="6">
        <f t="shared" si="686"/>
        <v>0</v>
      </c>
      <c r="Q2265" s="7">
        <f t="shared" si="689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674"/>
        <v>10</v>
      </c>
      <c r="C2266" s="5">
        <f t="shared" si="675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80"/>
        <v>45259</v>
      </c>
      <c r="L2266" s="5">
        <f t="shared" si="681"/>
        <v>11</v>
      </c>
      <c r="M2266" s="5">
        <f t="shared" si="682"/>
        <v>2023</v>
      </c>
      <c r="N2266" s="96">
        <v>285</v>
      </c>
      <c r="O2266" s="6">
        <f t="shared" si="688"/>
        <v>-285</v>
      </c>
      <c r="P2266" s="6">
        <f t="shared" si="686"/>
        <v>0</v>
      </c>
      <c r="Q2266" s="7">
        <f t="shared" si="689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674"/>
        <v>10</v>
      </c>
      <c r="C2267" s="5">
        <f t="shared" si="675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80"/>
        <v>45259</v>
      </c>
      <c r="L2267" s="5">
        <f t="shared" si="681"/>
        <v>11</v>
      </c>
      <c r="M2267" s="5">
        <f t="shared" si="682"/>
        <v>2023</v>
      </c>
      <c r="N2267" s="96">
        <v>930</v>
      </c>
      <c r="O2267" s="6">
        <f t="shared" si="688"/>
        <v>-930</v>
      </c>
      <c r="P2267" s="6">
        <f t="shared" si="686"/>
        <v>0</v>
      </c>
      <c r="Q2267" s="7">
        <f t="shared" si="689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674"/>
        <v>10</v>
      </c>
      <c r="C2268" s="5">
        <f t="shared" si="675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80"/>
        <v>45259</v>
      </c>
      <c r="L2268" s="5">
        <f t="shared" si="681"/>
        <v>11</v>
      </c>
      <c r="M2268" s="5">
        <f t="shared" si="682"/>
        <v>2023</v>
      </c>
      <c r="N2268" s="96">
        <v>930</v>
      </c>
      <c r="O2268" s="6">
        <f t="shared" si="688"/>
        <v>-930</v>
      </c>
      <c r="P2268" s="6">
        <f t="shared" si="686"/>
        <v>0</v>
      </c>
      <c r="Q2268" s="7">
        <f t="shared" si="689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si="674"/>
        <v>10</v>
      </c>
      <c r="C2269" s="5">
        <f t="shared" si="675"/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80"/>
        <v>45229</v>
      </c>
      <c r="L2269" s="5">
        <f t="shared" si="681"/>
        <v>10</v>
      </c>
      <c r="M2269" s="5">
        <f t="shared" si="682"/>
        <v>2023</v>
      </c>
      <c r="N2269" s="96">
        <v>1000</v>
      </c>
      <c r="O2269" s="6">
        <f>-N2269</f>
        <v>-1000</v>
      </c>
      <c r="P2269" s="6">
        <f t="shared" si="686"/>
        <v>0</v>
      </c>
      <c r="Q2269" s="7">
        <f t="shared" ref="Q2269:Q2332" si="69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si="674"/>
        <v>11</v>
      </c>
      <c r="C2270" s="5">
        <f t="shared" si="675"/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80"/>
        <v>45231</v>
      </c>
      <c r="L2270" s="5">
        <f t="shared" si="681"/>
        <v>11</v>
      </c>
      <c r="M2270" s="5">
        <f t="shared" si="682"/>
        <v>2023</v>
      </c>
      <c r="N2270" s="96">
        <v>1826</v>
      </c>
      <c r="O2270" s="6">
        <f t="shared" ref="O2270:O2277" si="691">-N2270</f>
        <v>-1826</v>
      </c>
      <c r="P2270" s="6">
        <f t="shared" si="686"/>
        <v>0</v>
      </c>
      <c r="Q2270" s="7">
        <f t="shared" si="69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674"/>
        <v>11</v>
      </c>
      <c r="C2271" s="5">
        <f t="shared" si="675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80"/>
        <v>45231</v>
      </c>
      <c r="L2271" s="5">
        <f t="shared" si="681"/>
        <v>11</v>
      </c>
      <c r="M2271" s="5">
        <f t="shared" si="682"/>
        <v>2023</v>
      </c>
      <c r="N2271" s="96">
        <v>853.2</v>
      </c>
      <c r="O2271" s="6">
        <f t="shared" si="691"/>
        <v>-853.2</v>
      </c>
      <c r="P2271" s="6">
        <f t="shared" si="686"/>
        <v>0</v>
      </c>
      <c r="Q2271" s="7">
        <f t="shared" si="69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674"/>
        <v>11</v>
      </c>
      <c r="C2272" s="5">
        <f t="shared" si="675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80"/>
        <v>45231</v>
      </c>
      <c r="L2272" s="5">
        <f t="shared" si="681"/>
        <v>11</v>
      </c>
      <c r="M2272" s="5">
        <f t="shared" si="682"/>
        <v>2023</v>
      </c>
      <c r="N2272" s="96">
        <v>426.6</v>
      </c>
      <c r="O2272" s="6">
        <f t="shared" si="691"/>
        <v>-426.6</v>
      </c>
      <c r="P2272" s="6">
        <f t="shared" si="686"/>
        <v>0</v>
      </c>
      <c r="Q2272" s="7">
        <f t="shared" si="69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674"/>
        <v>11</v>
      </c>
      <c r="C2273" s="5">
        <f t="shared" si="675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80"/>
        <v>45231</v>
      </c>
      <c r="L2273" s="5">
        <f t="shared" si="681"/>
        <v>11</v>
      </c>
      <c r="M2273" s="5">
        <f t="shared" si="682"/>
        <v>2023</v>
      </c>
      <c r="N2273" s="96">
        <v>516</v>
      </c>
      <c r="O2273" s="6">
        <f t="shared" si="691"/>
        <v>-516</v>
      </c>
      <c r="P2273" s="6">
        <f t="shared" si="686"/>
        <v>0</v>
      </c>
      <c r="Q2273" s="7">
        <f t="shared" si="69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674"/>
        <v>11</v>
      </c>
      <c r="C2274" s="5">
        <f t="shared" si="675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80"/>
        <v>45231</v>
      </c>
      <c r="L2274" s="5">
        <f t="shared" si="681"/>
        <v>11</v>
      </c>
      <c r="M2274" s="5">
        <f t="shared" si="682"/>
        <v>2023</v>
      </c>
      <c r="N2274" s="96">
        <v>110</v>
      </c>
      <c r="O2274" s="6">
        <f t="shared" si="691"/>
        <v>-110</v>
      </c>
      <c r="P2274" s="6">
        <f t="shared" si="686"/>
        <v>0</v>
      </c>
      <c r="Q2274" s="7">
        <f t="shared" si="69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674"/>
        <v>11</v>
      </c>
      <c r="C2275" s="5">
        <f t="shared" si="675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80"/>
        <v>45233</v>
      </c>
      <c r="L2275" s="5">
        <f t="shared" si="681"/>
        <v>11</v>
      </c>
      <c r="M2275" s="5">
        <f t="shared" si="682"/>
        <v>2023</v>
      </c>
      <c r="N2275" s="96">
        <v>810</v>
      </c>
      <c r="O2275" s="6">
        <f t="shared" si="691"/>
        <v>-810</v>
      </c>
      <c r="P2275" s="6">
        <f t="shared" si="686"/>
        <v>0</v>
      </c>
      <c r="Q2275" s="7">
        <f t="shared" si="69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674"/>
        <v>11</v>
      </c>
      <c r="C2276" s="5">
        <f t="shared" si="675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80"/>
        <v>45233</v>
      </c>
      <c r="L2276" s="5">
        <f t="shared" si="681"/>
        <v>11</v>
      </c>
      <c r="M2276" s="5">
        <f t="shared" si="682"/>
        <v>2023</v>
      </c>
      <c r="N2276" s="96">
        <v>264</v>
      </c>
      <c r="O2276" s="6">
        <f t="shared" si="691"/>
        <v>-264</v>
      </c>
      <c r="P2276" s="6">
        <f t="shared" si="686"/>
        <v>0</v>
      </c>
      <c r="Q2276" s="7">
        <f t="shared" si="69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674"/>
        <v>11</v>
      </c>
      <c r="C2277" s="5">
        <f t="shared" si="675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80"/>
        <v>45233</v>
      </c>
      <c r="L2277" s="5">
        <f t="shared" si="681"/>
        <v>11</v>
      </c>
      <c r="M2277" s="5">
        <f t="shared" si="682"/>
        <v>2023</v>
      </c>
      <c r="N2277" s="96">
        <v>100</v>
      </c>
      <c r="O2277" s="6">
        <f t="shared" si="691"/>
        <v>-100</v>
      </c>
      <c r="P2277" s="6">
        <f t="shared" si="686"/>
        <v>0</v>
      </c>
      <c r="Q2277" s="7">
        <f t="shared" si="69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674"/>
        <v>11</v>
      </c>
      <c r="C2278" s="5">
        <f t="shared" si="675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80"/>
        <v>45233</v>
      </c>
      <c r="L2278" s="5">
        <f t="shared" si="681"/>
        <v>11</v>
      </c>
      <c r="M2278" s="5">
        <f t="shared" si="682"/>
        <v>2023</v>
      </c>
      <c r="N2278" s="96">
        <v>1738</v>
      </c>
      <c r="O2278" s="6">
        <f>-1069.6-500-168.4</f>
        <v>-1738</v>
      </c>
      <c r="P2278" s="6">
        <f t="shared" si="686"/>
        <v>0</v>
      </c>
      <c r="Q2278" s="7">
        <f t="shared" si="69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">
      <c r="A2279" s="4">
        <v>45233</v>
      </c>
      <c r="B2279" s="5">
        <f t="shared" si="674"/>
        <v>11</v>
      </c>
      <c r="C2279" s="5">
        <f t="shared" si="675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80"/>
        <v>45233</v>
      </c>
      <c r="L2279" s="5">
        <f t="shared" si="681"/>
        <v>11</v>
      </c>
      <c r="M2279" s="5">
        <f t="shared" si="682"/>
        <v>2023</v>
      </c>
      <c r="N2279" s="96">
        <v>405</v>
      </c>
      <c r="O2279" s="6">
        <f t="shared" ref="O2279:O2281" si="692">-N2279</f>
        <v>-405</v>
      </c>
      <c r="P2279" s="6">
        <f t="shared" si="686"/>
        <v>0</v>
      </c>
      <c r="Q2279" s="7">
        <f t="shared" si="69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">
      <c r="A2280" s="4">
        <v>45233</v>
      </c>
      <c r="B2280" s="5">
        <f t="shared" si="674"/>
        <v>11</v>
      </c>
      <c r="C2280" s="5">
        <f t="shared" si="675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80"/>
        <v>45233</v>
      </c>
      <c r="L2280" s="5">
        <f t="shared" si="681"/>
        <v>11</v>
      </c>
      <c r="M2280" s="5">
        <f t="shared" si="682"/>
        <v>2023</v>
      </c>
      <c r="N2280" s="96">
        <v>125</v>
      </c>
      <c r="O2280" s="6">
        <f t="shared" si="692"/>
        <v>-125</v>
      </c>
      <c r="P2280" s="6">
        <f t="shared" si="686"/>
        <v>0</v>
      </c>
      <c r="Q2280" s="7">
        <f t="shared" si="69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">
      <c r="A2281" s="4">
        <v>45233</v>
      </c>
      <c r="B2281" s="5">
        <f t="shared" si="674"/>
        <v>11</v>
      </c>
      <c r="C2281" s="5">
        <f t="shared" si="675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80"/>
        <v>45233</v>
      </c>
      <c r="L2281" s="5">
        <f t="shared" si="681"/>
        <v>11</v>
      </c>
      <c r="M2281" s="5">
        <f t="shared" si="682"/>
        <v>2023</v>
      </c>
      <c r="N2281" s="96">
        <v>150</v>
      </c>
      <c r="O2281" s="6">
        <f t="shared" si="692"/>
        <v>-150</v>
      </c>
      <c r="P2281" s="6">
        <f t="shared" si="686"/>
        <v>0</v>
      </c>
      <c r="Q2281" s="7">
        <f t="shared" si="69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">
      <c r="A2282" s="4">
        <v>45234</v>
      </c>
      <c r="B2282" s="5">
        <f t="shared" si="674"/>
        <v>11</v>
      </c>
      <c r="C2282" s="5">
        <f t="shared" si="675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80"/>
        <v>45234</v>
      </c>
      <c r="L2282" s="5">
        <f t="shared" si="681"/>
        <v>11</v>
      </c>
      <c r="M2282" s="5">
        <f t="shared" si="682"/>
        <v>2023</v>
      </c>
      <c r="N2282" s="96">
        <v>1777.5</v>
      </c>
      <c r="O2282" s="6">
        <f>-501.7</f>
        <v>-501.7</v>
      </c>
      <c r="P2282" s="6">
        <f t="shared" si="686"/>
        <v>1275.8</v>
      </c>
      <c r="Q2282" s="7">
        <f t="shared" si="69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ref="B2283:B2346" si="693">MONTH(A2283)</f>
        <v>11</v>
      </c>
      <c r="C2283" s="5">
        <f t="shared" ref="C2283:C2346" si="694">YEAR(A2283)</f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80"/>
        <v>45234</v>
      </c>
      <c r="L2283" s="5">
        <f t="shared" si="681"/>
        <v>11</v>
      </c>
      <c r="M2283" s="5">
        <f t="shared" si="682"/>
        <v>2023</v>
      </c>
      <c r="N2283" s="96">
        <v>219</v>
      </c>
      <c r="P2283" s="6">
        <f t="shared" si="686"/>
        <v>219</v>
      </c>
      <c r="Q2283" s="7">
        <f t="shared" si="690"/>
        <v>3813362.9500000025</v>
      </c>
      <c r="R2283" s="44" t="str">
        <f>VLOOKUP(F2283,'Set up'!$A$2:$E$64,5,FALSE)</f>
        <v>Trsf</v>
      </c>
    </row>
    <row r="2284" spans="1:19" ht="15" customHeight="1" x14ac:dyDescent="0.3">
      <c r="A2284" s="4">
        <v>45234</v>
      </c>
      <c r="B2284" s="5">
        <f t="shared" si="693"/>
        <v>11</v>
      </c>
      <c r="C2284" s="5">
        <f t="shared" si="694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80"/>
        <v>45234</v>
      </c>
      <c r="L2284" s="5">
        <f t="shared" si="681"/>
        <v>11</v>
      </c>
      <c r="M2284" s="5">
        <f t="shared" si="682"/>
        <v>2023</v>
      </c>
      <c r="N2284" s="96">
        <v>438</v>
      </c>
      <c r="P2284" s="6">
        <f t="shared" si="686"/>
        <v>438</v>
      </c>
      <c r="Q2284" s="7">
        <f t="shared" si="690"/>
        <v>3813800.9500000025</v>
      </c>
      <c r="R2284" s="44" t="str">
        <f>VLOOKUP(F2284,'Set up'!$A$2:$E$64,5,FALSE)</f>
        <v>Trsf</v>
      </c>
    </row>
    <row r="2285" spans="1:19" ht="15" customHeight="1" x14ac:dyDescent="0.3">
      <c r="A2285" s="4">
        <v>45234</v>
      </c>
      <c r="B2285" s="5">
        <f t="shared" si="693"/>
        <v>11</v>
      </c>
      <c r="C2285" s="5">
        <f t="shared" si="694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80"/>
        <v>45234</v>
      </c>
      <c r="L2285" s="5">
        <f t="shared" si="681"/>
        <v>11</v>
      </c>
      <c r="M2285" s="5">
        <f t="shared" si="682"/>
        <v>2023</v>
      </c>
      <c r="N2285" s="96">
        <v>236</v>
      </c>
      <c r="P2285" s="6">
        <f t="shared" si="686"/>
        <v>236</v>
      </c>
      <c r="Q2285" s="7">
        <f t="shared" si="690"/>
        <v>3814036.9500000025</v>
      </c>
      <c r="R2285" s="44" t="str">
        <f>VLOOKUP(F2285,'Set up'!$A$2:$E$64,5,FALSE)</f>
        <v>Trsf</v>
      </c>
    </row>
    <row r="2286" spans="1:19" ht="15" customHeight="1" x14ac:dyDescent="0.3">
      <c r="A2286" s="4">
        <v>45234</v>
      </c>
      <c r="B2286" s="5">
        <f t="shared" si="693"/>
        <v>11</v>
      </c>
      <c r="C2286" s="5">
        <f t="shared" si="694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80"/>
        <v>45234</v>
      </c>
      <c r="L2286" s="5">
        <f t="shared" si="681"/>
        <v>11</v>
      </c>
      <c r="M2286" s="5">
        <f t="shared" si="682"/>
        <v>2023</v>
      </c>
      <c r="N2286" s="96">
        <v>95</v>
      </c>
      <c r="P2286" s="6">
        <f t="shared" si="686"/>
        <v>95</v>
      </c>
      <c r="Q2286" s="7">
        <f t="shared" si="690"/>
        <v>3814131.9500000025</v>
      </c>
      <c r="R2286" s="44" t="str">
        <f>VLOOKUP(F2286,'Set up'!$A$2:$E$64,5,FALSE)</f>
        <v>Trsf</v>
      </c>
    </row>
    <row r="2287" spans="1:19" ht="15" customHeight="1" x14ac:dyDescent="0.3">
      <c r="A2287" s="4">
        <v>45234</v>
      </c>
      <c r="B2287" s="5">
        <f t="shared" si="693"/>
        <v>11</v>
      </c>
      <c r="C2287" s="5">
        <f t="shared" si="694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80"/>
        <v>45234</v>
      </c>
      <c r="L2287" s="5">
        <f t="shared" si="681"/>
        <v>11</v>
      </c>
      <c r="M2287" s="5">
        <f t="shared" si="682"/>
        <v>2023</v>
      </c>
      <c r="N2287" s="96">
        <v>312.5</v>
      </c>
      <c r="P2287" s="6">
        <f t="shared" si="686"/>
        <v>312.5</v>
      </c>
      <c r="Q2287" s="7">
        <f t="shared" si="690"/>
        <v>3814444.4500000025</v>
      </c>
      <c r="R2287" s="44" t="str">
        <f>VLOOKUP(F2287,'Set up'!$A$2:$E$64,5,FALSE)</f>
        <v>Trsf</v>
      </c>
    </row>
    <row r="2288" spans="1:19" ht="15" customHeight="1" x14ac:dyDescent="0.3">
      <c r="A2288" s="4">
        <v>45236</v>
      </c>
      <c r="B2288" s="5">
        <f t="shared" si="693"/>
        <v>11</v>
      </c>
      <c r="C2288" s="5">
        <f t="shared" si="694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80"/>
        <v>45236</v>
      </c>
      <c r="L2288" s="5">
        <f t="shared" si="681"/>
        <v>11</v>
      </c>
      <c r="M2288" s="5">
        <f t="shared" si="682"/>
        <v>2023</v>
      </c>
      <c r="N2288" s="96">
        <v>437.5</v>
      </c>
      <c r="O2288" s="6">
        <f>-N2288</f>
        <v>-437.5</v>
      </c>
      <c r="P2288" s="6">
        <f t="shared" si="686"/>
        <v>0</v>
      </c>
      <c r="Q2288" s="7">
        <f t="shared" si="69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693"/>
        <v>11</v>
      </c>
      <c r="C2289" s="5">
        <f t="shared" si="694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80"/>
        <v>45236</v>
      </c>
      <c r="L2289" s="5">
        <f t="shared" si="681"/>
        <v>11</v>
      </c>
      <c r="M2289" s="5">
        <f t="shared" si="682"/>
        <v>2023</v>
      </c>
      <c r="N2289" s="96">
        <v>11242</v>
      </c>
      <c r="O2289" s="6">
        <f>-2251.2-6500-2490.8</f>
        <v>-11242</v>
      </c>
      <c r="P2289" s="6">
        <f t="shared" si="686"/>
        <v>0</v>
      </c>
      <c r="Q2289" s="7">
        <f t="shared" si="69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693"/>
        <v>11</v>
      </c>
      <c r="C2290" s="5">
        <f t="shared" si="694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80"/>
        <v>45236</v>
      </c>
      <c r="L2290" s="5">
        <f t="shared" si="681"/>
        <v>11</v>
      </c>
      <c r="M2290" s="5">
        <f t="shared" si="682"/>
        <v>2023</v>
      </c>
      <c r="N2290" s="96">
        <v>3828</v>
      </c>
      <c r="O2290" s="6">
        <f>-N2290</f>
        <v>-3828</v>
      </c>
      <c r="P2290" s="6">
        <f t="shared" si="686"/>
        <v>0</v>
      </c>
      <c r="Q2290" s="7">
        <f t="shared" si="69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693"/>
        <v>11</v>
      </c>
      <c r="C2291" s="5">
        <f t="shared" si="694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80"/>
        <v>45236</v>
      </c>
      <c r="L2291" s="5">
        <f t="shared" si="681"/>
        <v>11</v>
      </c>
      <c r="M2291" s="5">
        <f t="shared" si="682"/>
        <v>2023</v>
      </c>
      <c r="N2291" s="96">
        <v>2574</v>
      </c>
      <c r="O2291" s="6">
        <f>-N2291</f>
        <v>-2574</v>
      </c>
      <c r="P2291" s="6">
        <f t="shared" si="686"/>
        <v>0</v>
      </c>
      <c r="Q2291" s="7">
        <f t="shared" si="69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693"/>
        <v>11</v>
      </c>
      <c r="C2292" s="5">
        <f t="shared" si="694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80"/>
        <v>45236</v>
      </c>
      <c r="L2292" s="5">
        <f t="shared" si="681"/>
        <v>11</v>
      </c>
      <c r="M2292" s="5">
        <f t="shared" si="682"/>
        <v>2023</v>
      </c>
      <c r="N2292" s="96">
        <v>1000</v>
      </c>
      <c r="O2292" s="6">
        <f>-N2292</f>
        <v>-1000</v>
      </c>
      <c r="P2292" s="6">
        <f t="shared" si="686"/>
        <v>0</v>
      </c>
      <c r="Q2292" s="7">
        <f t="shared" si="69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693"/>
        <v>11</v>
      </c>
      <c r="C2293" s="5">
        <f t="shared" si="694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80"/>
        <v>45236</v>
      </c>
      <c r="L2293" s="5">
        <f t="shared" si="681"/>
        <v>11</v>
      </c>
      <c r="M2293" s="5">
        <f t="shared" si="682"/>
        <v>2023</v>
      </c>
      <c r="N2293" s="96">
        <v>380</v>
      </c>
      <c r="O2293" s="6">
        <f>-N2293</f>
        <v>-380</v>
      </c>
      <c r="P2293" s="6">
        <f t="shared" si="686"/>
        <v>0</v>
      </c>
      <c r="Q2293" s="7">
        <f t="shared" si="69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693"/>
        <v>11</v>
      </c>
      <c r="C2294" s="5">
        <f t="shared" si="694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80"/>
        <v>45237</v>
      </c>
      <c r="L2294" s="5">
        <f t="shared" si="681"/>
        <v>11</v>
      </c>
      <c r="M2294" s="5">
        <f t="shared" si="682"/>
        <v>2023</v>
      </c>
      <c r="N2294" s="96">
        <v>1738</v>
      </c>
      <c r="O2294" s="6">
        <f t="shared" ref="O2294:O2298" si="695">-N2294</f>
        <v>-1738</v>
      </c>
      <c r="P2294" s="6">
        <f t="shared" si="686"/>
        <v>0</v>
      </c>
      <c r="Q2294" s="7">
        <f t="shared" si="69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693"/>
        <v>11</v>
      </c>
      <c r="C2295" s="5">
        <f t="shared" si="694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80"/>
        <v>45237</v>
      </c>
      <c r="L2295" s="5">
        <f t="shared" si="681"/>
        <v>11</v>
      </c>
      <c r="M2295" s="5">
        <f t="shared" si="682"/>
        <v>2023</v>
      </c>
      <c r="N2295" s="96">
        <v>450</v>
      </c>
      <c r="O2295" s="6">
        <f t="shared" si="695"/>
        <v>-450</v>
      </c>
      <c r="P2295" s="6">
        <f t="shared" si="686"/>
        <v>0</v>
      </c>
      <c r="Q2295" s="7">
        <f t="shared" si="69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693"/>
        <v>11</v>
      </c>
      <c r="C2296" s="5">
        <f t="shared" si="694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80"/>
        <v>45237</v>
      </c>
      <c r="L2296" s="5">
        <f t="shared" si="681"/>
        <v>11</v>
      </c>
      <c r="M2296" s="5">
        <f t="shared" si="682"/>
        <v>2023</v>
      </c>
      <c r="N2296" s="96">
        <v>277.5</v>
      </c>
      <c r="O2296" s="6">
        <f t="shared" si="695"/>
        <v>-277.5</v>
      </c>
      <c r="P2296" s="6">
        <f t="shared" si="686"/>
        <v>0</v>
      </c>
      <c r="Q2296" s="7">
        <f t="shared" si="69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693"/>
        <v>11</v>
      </c>
      <c r="C2297" s="5">
        <f t="shared" si="694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80"/>
        <v>45237</v>
      </c>
      <c r="L2297" s="5">
        <f t="shared" si="681"/>
        <v>11</v>
      </c>
      <c r="M2297" s="5">
        <f t="shared" si="682"/>
        <v>2023</v>
      </c>
      <c r="N2297" s="96">
        <v>95</v>
      </c>
      <c r="O2297" s="6">
        <f t="shared" si="695"/>
        <v>-95</v>
      </c>
      <c r="P2297" s="6">
        <f t="shared" si="686"/>
        <v>0</v>
      </c>
      <c r="Q2297" s="7">
        <f t="shared" si="69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693"/>
        <v>11</v>
      </c>
      <c r="C2298" s="5">
        <f t="shared" si="694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80"/>
        <v>45237</v>
      </c>
      <c r="L2298" s="5">
        <f t="shared" si="681"/>
        <v>11</v>
      </c>
      <c r="M2298" s="5">
        <f t="shared" si="682"/>
        <v>2023</v>
      </c>
      <c r="N2298" s="96">
        <v>258</v>
      </c>
      <c r="O2298" s="6">
        <f t="shared" si="695"/>
        <v>-258</v>
      </c>
      <c r="P2298" s="6">
        <f t="shared" si="686"/>
        <v>0</v>
      </c>
      <c r="Q2298" s="7">
        <f t="shared" si="69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693"/>
        <v>11</v>
      </c>
      <c r="C2299" s="5">
        <f t="shared" si="694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80"/>
        <v>45239</v>
      </c>
      <c r="L2299" s="5">
        <f t="shared" si="681"/>
        <v>11</v>
      </c>
      <c r="M2299" s="5">
        <f t="shared" si="682"/>
        <v>2023</v>
      </c>
      <c r="N2299" s="96">
        <v>3212</v>
      </c>
      <c r="O2299" s="6">
        <f t="shared" ref="O2299:O2305" si="696">-N2299</f>
        <v>-3212</v>
      </c>
      <c r="P2299" s="6">
        <f t="shared" si="686"/>
        <v>0</v>
      </c>
      <c r="Q2299" s="7">
        <f t="shared" si="69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693"/>
        <v>11</v>
      </c>
      <c r="C2300" s="5">
        <f t="shared" si="694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80"/>
        <v>45239</v>
      </c>
      <c r="L2300" s="5">
        <f t="shared" si="681"/>
        <v>11</v>
      </c>
      <c r="M2300" s="5">
        <f t="shared" si="682"/>
        <v>2023</v>
      </c>
      <c r="N2300" s="96">
        <v>1295</v>
      </c>
      <c r="O2300" s="6">
        <f t="shared" si="696"/>
        <v>-1295</v>
      </c>
      <c r="P2300" s="6">
        <f t="shared" si="686"/>
        <v>0</v>
      </c>
      <c r="Q2300" s="7">
        <f t="shared" si="69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693"/>
        <v>11</v>
      </c>
      <c r="C2301" s="5">
        <f t="shared" si="694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80"/>
        <v>45239</v>
      </c>
      <c r="L2301" s="5">
        <f t="shared" si="681"/>
        <v>11</v>
      </c>
      <c r="M2301" s="5">
        <f t="shared" si="682"/>
        <v>2023</v>
      </c>
      <c r="N2301" s="96">
        <v>516</v>
      </c>
      <c r="O2301" s="6">
        <f t="shared" si="696"/>
        <v>-516</v>
      </c>
      <c r="P2301" s="6">
        <f t="shared" si="686"/>
        <v>0</v>
      </c>
      <c r="Q2301" s="7">
        <f t="shared" si="69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693"/>
        <v>11</v>
      </c>
      <c r="C2302" s="5">
        <f t="shared" si="694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80"/>
        <v>45239</v>
      </c>
      <c r="L2302" s="5">
        <f t="shared" si="681"/>
        <v>11</v>
      </c>
      <c r="M2302" s="5">
        <f t="shared" si="682"/>
        <v>2023</v>
      </c>
      <c r="N2302" s="96">
        <v>105</v>
      </c>
      <c r="O2302" s="6">
        <f t="shared" si="696"/>
        <v>-105</v>
      </c>
      <c r="P2302" s="6">
        <f t="shared" si="686"/>
        <v>0</v>
      </c>
      <c r="Q2302" s="7">
        <f t="shared" si="69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693"/>
        <v>11</v>
      </c>
      <c r="C2303" s="5">
        <f t="shared" si="694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80"/>
        <v>45239</v>
      </c>
      <c r="L2303" s="5">
        <f t="shared" si="681"/>
        <v>11</v>
      </c>
      <c r="M2303" s="5">
        <f t="shared" si="682"/>
        <v>2023</v>
      </c>
      <c r="N2303" s="96">
        <v>320</v>
      </c>
      <c r="O2303" s="6">
        <f t="shared" si="696"/>
        <v>-320</v>
      </c>
      <c r="P2303" s="6">
        <f t="shared" si="686"/>
        <v>0</v>
      </c>
      <c r="Q2303" s="7">
        <f t="shared" si="69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693"/>
        <v>11</v>
      </c>
      <c r="C2304" s="5">
        <f t="shared" si="694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80"/>
        <v>45239</v>
      </c>
      <c r="L2304" s="5">
        <f t="shared" si="681"/>
        <v>11</v>
      </c>
      <c r="M2304" s="5">
        <f t="shared" si="682"/>
        <v>2023</v>
      </c>
      <c r="N2304" s="96">
        <v>165</v>
      </c>
      <c r="O2304" s="6">
        <f t="shared" si="696"/>
        <v>-165</v>
      </c>
      <c r="P2304" s="6">
        <f t="shared" si="686"/>
        <v>0</v>
      </c>
      <c r="Q2304" s="7">
        <f t="shared" si="69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693"/>
        <v>11</v>
      </c>
      <c r="C2305" s="5">
        <f t="shared" si="694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80"/>
        <v>45239</v>
      </c>
      <c r="L2305" s="5">
        <f t="shared" si="681"/>
        <v>11</v>
      </c>
      <c r="M2305" s="5">
        <f t="shared" si="682"/>
        <v>2023</v>
      </c>
      <c r="N2305" s="96">
        <v>192</v>
      </c>
      <c r="O2305" s="6">
        <f t="shared" si="696"/>
        <v>-192</v>
      </c>
      <c r="P2305" s="6">
        <f t="shared" si="686"/>
        <v>0</v>
      </c>
      <c r="Q2305" s="7">
        <f t="shared" si="69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693"/>
        <v>11</v>
      </c>
      <c r="C2306" s="5">
        <f t="shared" si="694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80"/>
        <v>45240</v>
      </c>
      <c r="L2306" s="5">
        <f t="shared" si="681"/>
        <v>11</v>
      </c>
      <c r="M2306" s="5">
        <f t="shared" si="682"/>
        <v>2023</v>
      </c>
      <c r="N2306" s="96">
        <v>1000</v>
      </c>
      <c r="O2306" s="6">
        <f t="shared" ref="O2306:O2311" si="697">-N2306</f>
        <v>-1000</v>
      </c>
      <c r="P2306" s="6">
        <f t="shared" si="686"/>
        <v>0</v>
      </c>
      <c r="Q2306" s="7">
        <f t="shared" si="69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si="693"/>
        <v>11</v>
      </c>
      <c r="C2307" s="5">
        <f t="shared" si="694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70" si="698">A2307+J2307</f>
        <v>45240</v>
      </c>
      <c r="L2307" s="5">
        <f t="shared" ref="L2307:L2370" si="699">MONTH(K2307)</f>
        <v>11</v>
      </c>
      <c r="M2307" s="5">
        <f t="shared" ref="M2307:M2370" si="700">YEAR(K2307)</f>
        <v>2023</v>
      </c>
      <c r="N2307" s="96">
        <v>125</v>
      </c>
      <c r="O2307" s="6">
        <f t="shared" si="697"/>
        <v>-125</v>
      </c>
      <c r="P2307" s="6">
        <f t="shared" si="686"/>
        <v>0</v>
      </c>
      <c r="Q2307" s="7">
        <f t="shared" si="69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693"/>
        <v>11</v>
      </c>
      <c r="C2308" s="5">
        <f t="shared" si="694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698"/>
        <v>45245</v>
      </c>
      <c r="L2308" s="5">
        <f t="shared" si="699"/>
        <v>11</v>
      </c>
      <c r="M2308" s="5">
        <f t="shared" si="700"/>
        <v>2023</v>
      </c>
      <c r="N2308" s="96">
        <v>3212</v>
      </c>
      <c r="O2308" s="6">
        <f t="shared" si="697"/>
        <v>-3212</v>
      </c>
      <c r="P2308" s="6">
        <f t="shared" si="686"/>
        <v>0</v>
      </c>
      <c r="Q2308" s="7">
        <f t="shared" si="69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693"/>
        <v>11</v>
      </c>
      <c r="C2309" s="5">
        <f t="shared" si="694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698"/>
        <v>45245</v>
      </c>
      <c r="L2309" s="5">
        <f t="shared" si="699"/>
        <v>11</v>
      </c>
      <c r="M2309" s="5">
        <f t="shared" si="700"/>
        <v>2023</v>
      </c>
      <c r="N2309" s="96">
        <v>1287.5999999999999</v>
      </c>
      <c r="O2309" s="6">
        <f t="shared" si="697"/>
        <v>-1287.5999999999999</v>
      </c>
      <c r="P2309" s="6">
        <f t="shared" si="686"/>
        <v>0</v>
      </c>
      <c r="Q2309" s="7">
        <f t="shared" si="69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693"/>
        <v>11</v>
      </c>
      <c r="C2310" s="5">
        <f t="shared" si="694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698"/>
        <v>45245</v>
      </c>
      <c r="L2310" s="5">
        <f t="shared" si="699"/>
        <v>11</v>
      </c>
      <c r="M2310" s="5">
        <f t="shared" si="700"/>
        <v>2023</v>
      </c>
      <c r="N2310" s="96">
        <v>702</v>
      </c>
      <c r="O2310" s="6">
        <f t="shared" si="697"/>
        <v>-702</v>
      </c>
      <c r="P2310" s="6">
        <f t="shared" si="686"/>
        <v>0</v>
      </c>
      <c r="Q2310" s="7">
        <f t="shared" si="69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693"/>
        <v>11</v>
      </c>
      <c r="C2311" s="5">
        <f t="shared" si="694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698"/>
        <v>45245</v>
      </c>
      <c r="L2311" s="5">
        <f t="shared" si="699"/>
        <v>11</v>
      </c>
      <c r="M2311" s="5">
        <f t="shared" si="700"/>
        <v>2023</v>
      </c>
      <c r="N2311" s="96">
        <v>1000</v>
      </c>
      <c r="O2311" s="6">
        <f t="shared" si="697"/>
        <v>-1000</v>
      </c>
      <c r="P2311" s="6">
        <f t="shared" si="686"/>
        <v>0</v>
      </c>
      <c r="Q2311" s="7">
        <f t="shared" si="69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693"/>
        <v>11</v>
      </c>
      <c r="C2312" s="5">
        <f t="shared" si="694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698"/>
        <v>45245</v>
      </c>
      <c r="L2312" s="5">
        <f t="shared" si="699"/>
        <v>11</v>
      </c>
      <c r="M2312" s="5">
        <f t="shared" si="700"/>
        <v>2023</v>
      </c>
      <c r="N2312" s="96">
        <v>567.6</v>
      </c>
      <c r="O2312" s="6">
        <f t="shared" ref="O2312:O2319" si="701">-N2312</f>
        <v>-567.6</v>
      </c>
      <c r="P2312" s="6">
        <f t="shared" si="686"/>
        <v>0</v>
      </c>
      <c r="Q2312" s="7">
        <f t="shared" si="69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693"/>
        <v>11</v>
      </c>
      <c r="C2313" s="5">
        <f t="shared" si="694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698"/>
        <v>45365</v>
      </c>
      <c r="L2313" s="5">
        <f t="shared" si="699"/>
        <v>3</v>
      </c>
      <c r="M2313" s="5">
        <f t="shared" si="700"/>
        <v>2024</v>
      </c>
      <c r="N2313" s="96">
        <v>8030</v>
      </c>
      <c r="O2313" s="6">
        <f t="shared" si="701"/>
        <v>-8030</v>
      </c>
      <c r="P2313" s="6">
        <f t="shared" si="686"/>
        <v>0</v>
      </c>
      <c r="Q2313" s="7">
        <f t="shared" si="69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693"/>
        <v>11</v>
      </c>
      <c r="C2314" s="5">
        <f t="shared" si="694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698"/>
        <v>45365</v>
      </c>
      <c r="L2314" s="5">
        <f t="shared" si="699"/>
        <v>3</v>
      </c>
      <c r="M2314" s="5">
        <f t="shared" si="700"/>
        <v>2024</v>
      </c>
      <c r="N2314" s="96">
        <v>2146</v>
      </c>
      <c r="O2314" s="6">
        <f t="shared" si="701"/>
        <v>-2146</v>
      </c>
      <c r="P2314" s="6">
        <f t="shared" si="686"/>
        <v>0</v>
      </c>
      <c r="Q2314" s="7">
        <f t="shared" si="69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693"/>
        <v>11</v>
      </c>
      <c r="C2315" s="5">
        <f t="shared" si="694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698"/>
        <v>45365</v>
      </c>
      <c r="L2315" s="5">
        <f t="shared" si="699"/>
        <v>3</v>
      </c>
      <c r="M2315" s="5">
        <f t="shared" si="700"/>
        <v>2024</v>
      </c>
      <c r="N2315" s="96">
        <v>575</v>
      </c>
      <c r="O2315" s="6">
        <f t="shared" si="701"/>
        <v>-575</v>
      </c>
      <c r="P2315" s="6">
        <f t="shared" si="686"/>
        <v>0</v>
      </c>
      <c r="Q2315" s="7">
        <f t="shared" si="69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693"/>
        <v>11</v>
      </c>
      <c r="C2316" s="5">
        <f t="shared" si="694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698"/>
        <v>45365</v>
      </c>
      <c r="L2316" s="5">
        <f t="shared" si="699"/>
        <v>3</v>
      </c>
      <c r="M2316" s="5">
        <f t="shared" si="700"/>
        <v>2024</v>
      </c>
      <c r="N2316" s="96">
        <v>840</v>
      </c>
      <c r="O2316" s="6">
        <f t="shared" si="701"/>
        <v>-840</v>
      </c>
      <c r="P2316" s="6">
        <f t="shared" si="686"/>
        <v>0</v>
      </c>
      <c r="Q2316" s="7">
        <f t="shared" si="69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693"/>
        <v>11</v>
      </c>
      <c r="C2317" s="5">
        <f t="shared" si="694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698"/>
        <v>45365</v>
      </c>
      <c r="L2317" s="5">
        <f t="shared" si="699"/>
        <v>3</v>
      </c>
      <c r="M2317" s="5">
        <f t="shared" si="700"/>
        <v>2024</v>
      </c>
      <c r="N2317" s="96">
        <v>420</v>
      </c>
      <c r="O2317" s="6">
        <f t="shared" si="701"/>
        <v>-420</v>
      </c>
      <c r="P2317" s="6">
        <f t="shared" si="686"/>
        <v>0</v>
      </c>
      <c r="Q2317" s="7">
        <f t="shared" si="69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693"/>
        <v>11</v>
      </c>
      <c r="C2318" s="5">
        <f t="shared" si="694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698"/>
        <v>45365</v>
      </c>
      <c r="L2318" s="5">
        <f t="shared" si="699"/>
        <v>3</v>
      </c>
      <c r="M2318" s="5">
        <f t="shared" si="700"/>
        <v>2024</v>
      </c>
      <c r="N2318" s="96">
        <v>395</v>
      </c>
      <c r="O2318" s="6">
        <f t="shared" si="701"/>
        <v>-395</v>
      </c>
      <c r="P2318" s="6">
        <f t="shared" si="686"/>
        <v>0</v>
      </c>
      <c r="Q2318" s="7">
        <f t="shared" si="69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693"/>
        <v>11</v>
      </c>
      <c r="C2319" s="5">
        <f t="shared" si="694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698"/>
        <v>45365</v>
      </c>
      <c r="L2319" s="5">
        <f t="shared" si="699"/>
        <v>3</v>
      </c>
      <c r="M2319" s="5">
        <f t="shared" si="700"/>
        <v>2024</v>
      </c>
      <c r="N2319" s="96">
        <v>1597.5</v>
      </c>
      <c r="O2319" s="6">
        <f t="shared" si="701"/>
        <v>-1597.5</v>
      </c>
      <c r="P2319" s="6">
        <f t="shared" si="686"/>
        <v>0</v>
      </c>
      <c r="Q2319" s="7">
        <f t="shared" si="69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693"/>
        <v>11</v>
      </c>
      <c r="C2320" s="5">
        <f t="shared" si="694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698"/>
        <v>45245</v>
      </c>
      <c r="L2320" s="5">
        <f t="shared" si="699"/>
        <v>11</v>
      </c>
      <c r="M2320" s="5">
        <f t="shared" si="700"/>
        <v>2023</v>
      </c>
      <c r="N2320" s="96">
        <v>1738</v>
      </c>
      <c r="O2320" s="6">
        <f>-151.6-1000-586.4</f>
        <v>-1738</v>
      </c>
      <c r="P2320" s="6">
        <f t="shared" si="686"/>
        <v>0</v>
      </c>
      <c r="Q2320" s="7">
        <f t="shared" si="69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">
      <c r="A2321" s="4">
        <v>45245</v>
      </c>
      <c r="B2321" s="5">
        <f t="shared" si="693"/>
        <v>11</v>
      </c>
      <c r="C2321" s="5">
        <f t="shared" si="694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698"/>
        <v>45245</v>
      </c>
      <c r="L2321" s="5">
        <f t="shared" si="699"/>
        <v>11</v>
      </c>
      <c r="M2321" s="5">
        <f t="shared" si="700"/>
        <v>2023</v>
      </c>
      <c r="N2321" s="96">
        <v>405</v>
      </c>
      <c r="O2321" s="6">
        <f t="shared" ref="O2321:O2325" si="702">-N2321</f>
        <v>-405</v>
      </c>
      <c r="P2321" s="6">
        <f t="shared" si="686"/>
        <v>0</v>
      </c>
      <c r="Q2321" s="7">
        <f t="shared" si="69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">
      <c r="A2322" s="4">
        <v>45245</v>
      </c>
      <c r="B2322" s="5">
        <f t="shared" si="693"/>
        <v>11</v>
      </c>
      <c r="C2322" s="5">
        <f t="shared" si="694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698"/>
        <v>45245</v>
      </c>
      <c r="L2322" s="5">
        <f t="shared" si="699"/>
        <v>11</v>
      </c>
      <c r="M2322" s="5">
        <f t="shared" si="700"/>
        <v>2023</v>
      </c>
      <c r="N2322" s="96">
        <v>187.5</v>
      </c>
      <c r="O2322" s="6">
        <f t="shared" si="702"/>
        <v>-187.5</v>
      </c>
      <c r="P2322" s="6">
        <f t="shared" si="686"/>
        <v>0</v>
      </c>
      <c r="Q2322" s="7">
        <f t="shared" si="69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">
      <c r="A2323" s="4">
        <v>45245</v>
      </c>
      <c r="B2323" s="5">
        <f t="shared" si="693"/>
        <v>11</v>
      </c>
      <c r="C2323" s="5">
        <f t="shared" si="694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698"/>
        <v>45245</v>
      </c>
      <c r="L2323" s="5">
        <f t="shared" si="699"/>
        <v>11</v>
      </c>
      <c r="M2323" s="5">
        <f t="shared" si="700"/>
        <v>2023</v>
      </c>
      <c r="N2323" s="96">
        <v>105</v>
      </c>
      <c r="O2323" s="6">
        <f t="shared" si="702"/>
        <v>-105</v>
      </c>
      <c r="P2323" s="6">
        <f t="shared" ref="P2323:P2386" si="703">SUM(N2323+O2323)</f>
        <v>0</v>
      </c>
      <c r="Q2323" s="7">
        <f t="shared" si="69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">
      <c r="A2324" s="4">
        <v>45245</v>
      </c>
      <c r="B2324" s="5">
        <f t="shared" si="693"/>
        <v>11</v>
      </c>
      <c r="C2324" s="5">
        <f t="shared" si="694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698"/>
        <v>45245</v>
      </c>
      <c r="L2324" s="5">
        <f t="shared" si="699"/>
        <v>11</v>
      </c>
      <c r="M2324" s="5">
        <f t="shared" si="700"/>
        <v>2023</v>
      </c>
      <c r="N2324" s="96">
        <v>390</v>
      </c>
      <c r="O2324" s="6">
        <f>-216.1-173.9</f>
        <v>-390</v>
      </c>
      <c r="P2324" s="6">
        <f t="shared" si="703"/>
        <v>0</v>
      </c>
      <c r="Q2324" s="7">
        <f t="shared" si="69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">
      <c r="A2325" s="4">
        <v>45245</v>
      </c>
      <c r="B2325" s="5">
        <f t="shared" si="693"/>
        <v>11</v>
      </c>
      <c r="C2325" s="5">
        <f t="shared" si="694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698"/>
        <v>45245</v>
      </c>
      <c r="L2325" s="5">
        <f t="shared" si="699"/>
        <v>11</v>
      </c>
      <c r="M2325" s="5">
        <f t="shared" si="700"/>
        <v>2023</v>
      </c>
      <c r="N2325" s="96">
        <v>260</v>
      </c>
      <c r="O2325" s="6">
        <f t="shared" si="702"/>
        <v>-260</v>
      </c>
      <c r="P2325" s="6">
        <f t="shared" si="703"/>
        <v>0</v>
      </c>
      <c r="Q2325" s="7">
        <f t="shared" si="69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">
      <c r="A2326" s="4">
        <v>45247</v>
      </c>
      <c r="B2326" s="5">
        <f t="shared" si="693"/>
        <v>11</v>
      </c>
      <c r="C2326" s="5">
        <f t="shared" si="694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698"/>
        <v>45247</v>
      </c>
      <c r="L2326" s="5">
        <f t="shared" si="699"/>
        <v>11</v>
      </c>
      <c r="M2326" s="5">
        <f t="shared" si="700"/>
        <v>2023</v>
      </c>
      <c r="N2326" s="96">
        <v>62.5</v>
      </c>
      <c r="O2326" s="6">
        <f>-N2326</f>
        <v>-62.5</v>
      </c>
      <c r="P2326" s="6">
        <f t="shared" si="703"/>
        <v>0</v>
      </c>
      <c r="Q2326" s="7">
        <f t="shared" si="69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693"/>
        <v>11</v>
      </c>
      <c r="C2327" s="5">
        <f t="shared" si="694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698"/>
        <v>45247</v>
      </c>
      <c r="L2327" s="5">
        <f t="shared" si="699"/>
        <v>11</v>
      </c>
      <c r="M2327" s="5">
        <f t="shared" si="700"/>
        <v>2023</v>
      </c>
      <c r="N2327" s="96">
        <v>1606</v>
      </c>
      <c r="O2327" s="6">
        <f>-N2327</f>
        <v>-1606</v>
      </c>
      <c r="P2327" s="6">
        <f t="shared" si="703"/>
        <v>0</v>
      </c>
      <c r="Q2327" s="7">
        <f t="shared" si="69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693"/>
        <v>11</v>
      </c>
      <c r="C2328" s="5">
        <f t="shared" si="694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698"/>
        <v>45247</v>
      </c>
      <c r="L2328" s="5">
        <f t="shared" si="699"/>
        <v>11</v>
      </c>
      <c r="M2328" s="5">
        <f t="shared" si="700"/>
        <v>2023</v>
      </c>
      <c r="N2328" s="96">
        <v>643.79999999999995</v>
      </c>
      <c r="O2328" s="6">
        <f>-N2328</f>
        <v>-643.79999999999995</v>
      </c>
      <c r="P2328" s="6">
        <f t="shared" si="703"/>
        <v>0</v>
      </c>
      <c r="Q2328" s="7">
        <f t="shared" si="69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693"/>
        <v>11</v>
      </c>
      <c r="C2329" s="5">
        <f t="shared" si="694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698"/>
        <v>45247</v>
      </c>
      <c r="L2329" s="5">
        <f t="shared" si="699"/>
        <v>11</v>
      </c>
      <c r="M2329" s="5">
        <f t="shared" si="700"/>
        <v>2023</v>
      </c>
      <c r="N2329" s="96">
        <v>468</v>
      </c>
      <c r="O2329" s="6">
        <f>-N2329</f>
        <v>-468</v>
      </c>
      <c r="P2329" s="6">
        <f t="shared" si="703"/>
        <v>0</v>
      </c>
      <c r="Q2329" s="7">
        <f t="shared" si="69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693"/>
        <v>11</v>
      </c>
      <c r="C2330" s="5">
        <f t="shared" si="694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698"/>
        <v>45251</v>
      </c>
      <c r="L2330" s="5">
        <f t="shared" si="699"/>
        <v>11</v>
      </c>
      <c r="M2330" s="5">
        <f t="shared" si="700"/>
        <v>2023</v>
      </c>
      <c r="N2330" s="96">
        <v>3212</v>
      </c>
      <c r="O2330" s="6">
        <f t="shared" ref="O2330:O2334" si="704">-N2330</f>
        <v>-3212</v>
      </c>
      <c r="P2330" s="6">
        <f t="shared" si="703"/>
        <v>0</v>
      </c>
      <c r="Q2330" s="7">
        <f t="shared" si="69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693"/>
        <v>11</v>
      </c>
      <c r="C2331" s="5">
        <f t="shared" si="694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698"/>
        <v>45251</v>
      </c>
      <c r="L2331" s="5">
        <f t="shared" si="699"/>
        <v>11</v>
      </c>
      <c r="M2331" s="5">
        <f t="shared" si="700"/>
        <v>2023</v>
      </c>
      <c r="N2331" s="96">
        <v>1036</v>
      </c>
      <c r="O2331" s="6">
        <f t="shared" si="704"/>
        <v>-1036</v>
      </c>
      <c r="P2331" s="6">
        <f t="shared" si="703"/>
        <v>0</v>
      </c>
      <c r="Q2331" s="7">
        <f t="shared" si="69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693"/>
        <v>11</v>
      </c>
      <c r="C2332" s="5">
        <f t="shared" si="694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698"/>
        <v>45251</v>
      </c>
      <c r="L2332" s="5">
        <f t="shared" si="699"/>
        <v>11</v>
      </c>
      <c r="M2332" s="5">
        <f t="shared" si="700"/>
        <v>2023</v>
      </c>
      <c r="N2332" s="96">
        <v>851.4</v>
      </c>
      <c r="O2332" s="6">
        <f t="shared" si="704"/>
        <v>-851.4</v>
      </c>
      <c r="P2332" s="6">
        <f t="shared" si="703"/>
        <v>0</v>
      </c>
      <c r="Q2332" s="7">
        <f t="shared" si="69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693"/>
        <v>11</v>
      </c>
      <c r="C2333" s="5">
        <f t="shared" si="694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698"/>
        <v>45251</v>
      </c>
      <c r="L2333" s="5">
        <f t="shared" si="699"/>
        <v>11</v>
      </c>
      <c r="M2333" s="5">
        <f t="shared" si="700"/>
        <v>2023</v>
      </c>
      <c r="N2333" s="96">
        <v>105</v>
      </c>
      <c r="O2333" s="6">
        <f t="shared" si="704"/>
        <v>-105</v>
      </c>
      <c r="P2333" s="6">
        <f t="shared" si="703"/>
        <v>0</v>
      </c>
      <c r="Q2333" s="7">
        <f t="shared" ref="Q2333:Q2396" si="70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si="693"/>
        <v>11</v>
      </c>
      <c r="C2334" s="5">
        <f t="shared" si="694"/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698"/>
        <v>45251</v>
      </c>
      <c r="L2334" s="5">
        <f t="shared" si="699"/>
        <v>11</v>
      </c>
      <c r="M2334" s="5">
        <f t="shared" si="700"/>
        <v>2023</v>
      </c>
      <c r="N2334" s="96">
        <v>640</v>
      </c>
      <c r="O2334" s="6">
        <f t="shared" si="704"/>
        <v>-640</v>
      </c>
      <c r="P2334" s="6">
        <f t="shared" si="703"/>
        <v>0</v>
      </c>
      <c r="Q2334" s="7">
        <f t="shared" si="70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693"/>
        <v>11</v>
      </c>
      <c r="C2335" s="5">
        <f t="shared" si="694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698"/>
        <v>45251</v>
      </c>
      <c r="L2335" s="5">
        <f t="shared" si="699"/>
        <v>11</v>
      </c>
      <c r="M2335" s="5">
        <f t="shared" si="700"/>
        <v>2023</v>
      </c>
      <c r="N2335" s="96">
        <v>125</v>
      </c>
      <c r="O2335" s="6">
        <f>-N2335</f>
        <v>-125</v>
      </c>
      <c r="P2335" s="6">
        <f t="shared" si="703"/>
        <v>0</v>
      </c>
      <c r="Q2335" s="7">
        <f t="shared" si="70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693"/>
        <v>11</v>
      </c>
      <c r="C2336" s="5">
        <f t="shared" si="694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698"/>
        <v>45251</v>
      </c>
      <c r="L2336" s="5">
        <f t="shared" si="699"/>
        <v>11</v>
      </c>
      <c r="M2336" s="5">
        <f t="shared" si="700"/>
        <v>2023</v>
      </c>
      <c r="N2336" s="96">
        <v>3212</v>
      </c>
      <c r="O2336" s="6">
        <f>-N2336</f>
        <v>-3212</v>
      </c>
      <c r="P2336" s="6">
        <f t="shared" si="703"/>
        <v>0</v>
      </c>
      <c r="Q2336" s="7">
        <f t="shared" si="70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693"/>
        <v>11</v>
      </c>
      <c r="C2337" s="5">
        <f t="shared" si="694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698"/>
        <v>45252</v>
      </c>
      <c r="L2337" s="5">
        <f t="shared" si="699"/>
        <v>11</v>
      </c>
      <c r="M2337" s="5">
        <f t="shared" si="700"/>
        <v>2023</v>
      </c>
      <c r="N2337" s="96">
        <v>1738</v>
      </c>
      <c r="O2337" s="6">
        <f>-N2337</f>
        <v>-1738</v>
      </c>
      <c r="P2337" s="6">
        <f t="shared" si="703"/>
        <v>0</v>
      </c>
      <c r="Q2337" s="7">
        <f t="shared" si="70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693"/>
        <v>11</v>
      </c>
      <c r="C2338" s="5">
        <f t="shared" si="694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698"/>
        <v>45252</v>
      </c>
      <c r="L2338" s="5">
        <f t="shared" si="699"/>
        <v>11</v>
      </c>
      <c r="M2338" s="5">
        <f t="shared" si="700"/>
        <v>2023</v>
      </c>
      <c r="N2338" s="96">
        <v>675</v>
      </c>
      <c r="O2338" s="6">
        <f>-N2338</f>
        <v>-675</v>
      </c>
      <c r="P2338" s="6">
        <f t="shared" si="703"/>
        <v>0</v>
      </c>
      <c r="Q2338" s="7">
        <f t="shared" si="70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693"/>
        <v>11</v>
      </c>
      <c r="C2339" s="5">
        <f t="shared" si="694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698"/>
        <v>45254</v>
      </c>
      <c r="L2339" s="5">
        <f t="shared" si="699"/>
        <v>11</v>
      </c>
      <c r="M2339" s="5">
        <f t="shared" si="700"/>
        <v>2023</v>
      </c>
      <c r="N2339" s="96">
        <v>187.5</v>
      </c>
      <c r="O2339" s="6">
        <f>-N2339</f>
        <v>-187.5</v>
      </c>
      <c r="P2339" s="6">
        <f t="shared" si="703"/>
        <v>0</v>
      </c>
      <c r="Q2339" s="7">
        <f t="shared" si="70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693"/>
        <v>11</v>
      </c>
      <c r="C2340" s="5">
        <f t="shared" si="694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698"/>
        <v>45254</v>
      </c>
      <c r="L2340" s="5">
        <f t="shared" si="699"/>
        <v>11</v>
      </c>
      <c r="M2340" s="5">
        <f t="shared" si="700"/>
        <v>2023</v>
      </c>
      <c r="N2340" s="96">
        <v>4818</v>
      </c>
      <c r="O2340" s="6">
        <f>-3095.8-1722.2</f>
        <v>-4818</v>
      </c>
      <c r="P2340" s="6">
        <f t="shared" si="703"/>
        <v>0</v>
      </c>
      <c r="Q2340" s="7">
        <f t="shared" si="70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693"/>
        <v>11</v>
      </c>
      <c r="C2341" s="5">
        <f t="shared" si="694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698"/>
        <v>45254</v>
      </c>
      <c r="L2341" s="5">
        <f t="shared" si="699"/>
        <v>11</v>
      </c>
      <c r="M2341" s="5">
        <f t="shared" si="700"/>
        <v>2023</v>
      </c>
      <c r="N2341" s="96">
        <v>1931.4</v>
      </c>
      <c r="O2341" s="6">
        <f>-N2341</f>
        <v>-1931.4</v>
      </c>
      <c r="P2341" s="6">
        <f t="shared" si="703"/>
        <v>0</v>
      </c>
      <c r="Q2341" s="7">
        <f t="shared" si="70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693"/>
        <v>11</v>
      </c>
      <c r="C2342" s="5">
        <f t="shared" si="694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698"/>
        <v>45254</v>
      </c>
      <c r="L2342" s="5">
        <f t="shared" si="699"/>
        <v>11</v>
      </c>
      <c r="M2342" s="5">
        <f t="shared" si="700"/>
        <v>2023</v>
      </c>
      <c r="N2342" s="96">
        <v>936</v>
      </c>
      <c r="O2342" s="6">
        <f>-N2342</f>
        <v>-936</v>
      </c>
      <c r="P2342" s="6">
        <f t="shared" si="703"/>
        <v>0</v>
      </c>
      <c r="Q2342" s="7">
        <f t="shared" si="70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693"/>
        <v>11</v>
      </c>
      <c r="C2343" s="5">
        <f t="shared" si="694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698"/>
        <v>45254</v>
      </c>
      <c r="L2343" s="5">
        <f t="shared" si="699"/>
        <v>11</v>
      </c>
      <c r="M2343" s="5">
        <f t="shared" si="700"/>
        <v>2023</v>
      </c>
      <c r="N2343" s="96">
        <v>1000</v>
      </c>
      <c r="O2343" s="6">
        <f>-N2343</f>
        <v>-1000</v>
      </c>
      <c r="P2343" s="6">
        <f t="shared" si="703"/>
        <v>0</v>
      </c>
      <c r="Q2343" s="7">
        <f t="shared" si="70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693"/>
        <v>11</v>
      </c>
      <c r="C2344" s="5">
        <f t="shared" si="694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698"/>
        <v>45255</v>
      </c>
      <c r="L2344" s="5">
        <f t="shared" si="699"/>
        <v>11</v>
      </c>
      <c r="M2344" s="5">
        <f t="shared" si="700"/>
        <v>2023</v>
      </c>
      <c r="N2344" s="96">
        <v>1738</v>
      </c>
      <c r="O2344" s="6">
        <f t="shared" ref="O2344:O2347" si="706">-N2344</f>
        <v>-1738</v>
      </c>
      <c r="P2344" s="6">
        <f t="shared" si="703"/>
        <v>0</v>
      </c>
      <c r="Q2344" s="7">
        <f t="shared" si="70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693"/>
        <v>11</v>
      </c>
      <c r="C2345" s="5">
        <f t="shared" si="694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698"/>
        <v>45255</v>
      </c>
      <c r="L2345" s="5">
        <f t="shared" si="699"/>
        <v>11</v>
      </c>
      <c r="M2345" s="5">
        <f t="shared" si="700"/>
        <v>2023</v>
      </c>
      <c r="N2345" s="96">
        <v>450</v>
      </c>
      <c r="O2345" s="6">
        <f t="shared" si="706"/>
        <v>-450</v>
      </c>
      <c r="P2345" s="6">
        <f t="shared" si="703"/>
        <v>0</v>
      </c>
      <c r="Q2345" s="7">
        <f t="shared" si="70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693"/>
        <v>11</v>
      </c>
      <c r="C2346" s="5">
        <f t="shared" si="694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698"/>
        <v>45255</v>
      </c>
      <c r="L2346" s="5">
        <f t="shared" si="699"/>
        <v>11</v>
      </c>
      <c r="M2346" s="5">
        <f t="shared" si="700"/>
        <v>2023</v>
      </c>
      <c r="N2346" s="96">
        <v>225</v>
      </c>
      <c r="O2346" s="6">
        <f t="shared" si="706"/>
        <v>-225</v>
      </c>
      <c r="P2346" s="6">
        <f t="shared" si="703"/>
        <v>0</v>
      </c>
      <c r="Q2346" s="7">
        <f t="shared" si="70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ref="B2347:B2410" si="707">MONTH(A2347)</f>
        <v>11</v>
      </c>
      <c r="C2347" s="5">
        <f t="shared" ref="C2347:C2410" si="708">YEAR(A2347)</f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698"/>
        <v>45255</v>
      </c>
      <c r="L2347" s="5">
        <f t="shared" si="699"/>
        <v>11</v>
      </c>
      <c r="M2347" s="5">
        <f t="shared" si="700"/>
        <v>2023</v>
      </c>
      <c r="N2347" s="96">
        <v>95</v>
      </c>
      <c r="O2347" s="6">
        <f t="shared" si="706"/>
        <v>-95</v>
      </c>
      <c r="P2347" s="6">
        <f t="shared" si="703"/>
        <v>0</v>
      </c>
      <c r="Q2347" s="7">
        <f t="shared" si="70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707"/>
        <v>11</v>
      </c>
      <c r="C2348" s="5">
        <f t="shared" si="708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698"/>
        <v>45257</v>
      </c>
      <c r="L2348" s="5">
        <f t="shared" si="699"/>
        <v>11</v>
      </c>
      <c r="M2348" s="5">
        <f t="shared" si="700"/>
        <v>2023</v>
      </c>
      <c r="N2348" s="96">
        <v>3476</v>
      </c>
      <c r="O2348" s="6">
        <f>-2641.4-834.6</f>
        <v>-3476</v>
      </c>
      <c r="P2348" s="6">
        <f t="shared" si="703"/>
        <v>0</v>
      </c>
      <c r="Q2348" s="7">
        <f t="shared" si="70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707"/>
        <v>11</v>
      </c>
      <c r="C2349" s="5">
        <f t="shared" si="708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698"/>
        <v>45257</v>
      </c>
      <c r="L2349" s="5">
        <f t="shared" si="699"/>
        <v>11</v>
      </c>
      <c r="M2349" s="5">
        <f t="shared" si="700"/>
        <v>2023</v>
      </c>
      <c r="N2349" s="96">
        <v>281.60000000000002</v>
      </c>
      <c r="O2349" s="6">
        <f t="shared" ref="O2349:O2351" si="709">-N2349</f>
        <v>-281.60000000000002</v>
      </c>
      <c r="P2349" s="6">
        <f t="shared" si="703"/>
        <v>0</v>
      </c>
      <c r="Q2349" s="7">
        <f t="shared" si="70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707"/>
        <v>11</v>
      </c>
      <c r="C2350" s="5">
        <f t="shared" si="708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698"/>
        <v>45257</v>
      </c>
      <c r="L2350" s="5">
        <f t="shared" si="699"/>
        <v>11</v>
      </c>
      <c r="M2350" s="5">
        <f t="shared" si="700"/>
        <v>2023</v>
      </c>
      <c r="N2350" s="96">
        <v>170</v>
      </c>
      <c r="O2350" s="6">
        <f t="shared" si="709"/>
        <v>-170</v>
      </c>
      <c r="P2350" s="6">
        <f t="shared" si="703"/>
        <v>0</v>
      </c>
      <c r="Q2350" s="7">
        <f t="shared" si="70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707"/>
        <v>11</v>
      </c>
      <c r="C2351" s="5">
        <f t="shared" si="708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698"/>
        <v>45257</v>
      </c>
      <c r="L2351" s="5">
        <f t="shared" si="699"/>
        <v>11</v>
      </c>
      <c r="M2351" s="5">
        <f t="shared" si="700"/>
        <v>2023</v>
      </c>
      <c r="N2351" s="96">
        <v>1059.5</v>
      </c>
      <c r="O2351" s="6">
        <f t="shared" si="709"/>
        <v>-1059.5</v>
      </c>
      <c r="P2351" s="6">
        <f t="shared" si="703"/>
        <v>0</v>
      </c>
      <c r="Q2351" s="7">
        <f t="shared" si="70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707"/>
        <v>11</v>
      </c>
      <c r="C2352" s="5">
        <f t="shared" si="708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698"/>
        <v>45258</v>
      </c>
      <c r="L2352" s="5">
        <f t="shared" si="699"/>
        <v>11</v>
      </c>
      <c r="M2352" s="5">
        <f t="shared" si="700"/>
        <v>2023</v>
      </c>
      <c r="N2352" s="96">
        <v>187.5</v>
      </c>
      <c r="O2352" s="6">
        <f>-N2352</f>
        <v>-187.5</v>
      </c>
      <c r="P2352" s="6">
        <f t="shared" si="703"/>
        <v>0</v>
      </c>
      <c r="Q2352" s="7">
        <f t="shared" si="70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707"/>
        <v>11</v>
      </c>
      <c r="C2353" s="5">
        <f t="shared" si="708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698"/>
        <v>45258</v>
      </c>
      <c r="L2353" s="5">
        <f t="shared" si="699"/>
        <v>11</v>
      </c>
      <c r="M2353" s="5">
        <f t="shared" si="700"/>
        <v>2023</v>
      </c>
      <c r="N2353" s="96">
        <v>4818</v>
      </c>
      <c r="O2353" s="6">
        <f>-N2353</f>
        <v>-4818</v>
      </c>
      <c r="P2353" s="6">
        <f t="shared" si="703"/>
        <v>0</v>
      </c>
      <c r="Q2353" s="7">
        <f t="shared" si="70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707"/>
        <v>11</v>
      </c>
      <c r="C2354" s="5">
        <f t="shared" si="708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698"/>
        <v>45258</v>
      </c>
      <c r="L2354" s="5">
        <f t="shared" si="699"/>
        <v>11</v>
      </c>
      <c r="M2354" s="5">
        <f t="shared" si="700"/>
        <v>2023</v>
      </c>
      <c r="N2354" s="96">
        <v>1931.4</v>
      </c>
      <c r="O2354" s="6">
        <f>-N2354</f>
        <v>-1931.4</v>
      </c>
      <c r="P2354" s="6">
        <f t="shared" si="703"/>
        <v>0</v>
      </c>
      <c r="Q2354" s="7">
        <f t="shared" si="70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707"/>
        <v>11</v>
      </c>
      <c r="C2355" s="5">
        <f t="shared" si="708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si="698"/>
        <v>45258</v>
      </c>
      <c r="L2355" s="5">
        <f t="shared" si="699"/>
        <v>11</v>
      </c>
      <c r="M2355" s="5">
        <f t="shared" si="700"/>
        <v>2023</v>
      </c>
      <c r="N2355" s="96">
        <v>936</v>
      </c>
      <c r="O2355" s="6">
        <f>-N2355</f>
        <v>-936</v>
      </c>
      <c r="P2355" s="6">
        <f t="shared" si="703"/>
        <v>0</v>
      </c>
      <c r="Q2355" s="7">
        <f t="shared" si="70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707"/>
        <v>11</v>
      </c>
      <c r="C2356" s="5">
        <f t="shared" si="708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698"/>
        <v>45258</v>
      </c>
      <c r="L2356" s="5">
        <f t="shared" si="699"/>
        <v>11</v>
      </c>
      <c r="M2356" s="5">
        <f t="shared" si="700"/>
        <v>2023</v>
      </c>
      <c r="N2356" s="96">
        <v>380</v>
      </c>
      <c r="O2356" s="6">
        <f>-N2356</f>
        <v>-380</v>
      </c>
      <c r="P2356" s="6">
        <f t="shared" si="703"/>
        <v>0</v>
      </c>
      <c r="Q2356" s="7">
        <f t="shared" si="70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707"/>
        <v>11</v>
      </c>
      <c r="C2357" s="5">
        <f t="shared" si="708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698"/>
        <v>45259</v>
      </c>
      <c r="L2357" s="5">
        <f t="shared" si="699"/>
        <v>11</v>
      </c>
      <c r="M2357" s="5">
        <f t="shared" si="700"/>
        <v>2023</v>
      </c>
      <c r="N2357" s="96">
        <v>1738</v>
      </c>
      <c r="O2357" s="6">
        <f>-566.1-1171.9</f>
        <v>-1738</v>
      </c>
      <c r="P2357" s="6">
        <f t="shared" si="703"/>
        <v>0</v>
      </c>
      <c r="Q2357" s="7">
        <f t="shared" si="70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">
      <c r="A2358" s="4">
        <v>45259</v>
      </c>
      <c r="B2358" s="5">
        <f t="shared" si="707"/>
        <v>11</v>
      </c>
      <c r="C2358" s="5">
        <f t="shared" si="708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698"/>
        <v>45259</v>
      </c>
      <c r="L2358" s="5">
        <f t="shared" si="699"/>
        <v>11</v>
      </c>
      <c r="M2358" s="5">
        <f t="shared" si="700"/>
        <v>2023</v>
      </c>
      <c r="N2358" s="96">
        <v>405</v>
      </c>
      <c r="O2358" s="6">
        <f>-328.1-76.9</f>
        <v>-405</v>
      </c>
      <c r="P2358" s="6">
        <f t="shared" si="703"/>
        <v>0</v>
      </c>
      <c r="Q2358" s="7">
        <f t="shared" si="70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">
      <c r="A2359" s="4">
        <v>45259</v>
      </c>
      <c r="B2359" s="5">
        <f t="shared" si="707"/>
        <v>11</v>
      </c>
      <c r="C2359" s="5">
        <f t="shared" si="708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698"/>
        <v>45259</v>
      </c>
      <c r="L2359" s="5">
        <f t="shared" si="699"/>
        <v>11</v>
      </c>
      <c r="M2359" s="5">
        <f t="shared" si="700"/>
        <v>2023</v>
      </c>
      <c r="N2359" s="96">
        <v>187.5</v>
      </c>
      <c r="O2359" s="6">
        <f t="shared" ref="O2359:O2361" si="710">-N2359</f>
        <v>-187.5</v>
      </c>
      <c r="P2359" s="6">
        <f t="shared" si="703"/>
        <v>0</v>
      </c>
      <c r="Q2359" s="7">
        <f t="shared" si="70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">
      <c r="A2360" s="4">
        <v>45259</v>
      </c>
      <c r="B2360" s="5">
        <f t="shared" si="707"/>
        <v>11</v>
      </c>
      <c r="C2360" s="5">
        <f t="shared" si="708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698"/>
        <v>45259</v>
      </c>
      <c r="L2360" s="5">
        <f t="shared" si="699"/>
        <v>11</v>
      </c>
      <c r="M2360" s="5">
        <f t="shared" si="700"/>
        <v>2023</v>
      </c>
      <c r="N2360" s="96">
        <v>283.8</v>
      </c>
      <c r="O2360" s="6">
        <f t="shared" si="710"/>
        <v>-283.8</v>
      </c>
      <c r="P2360" s="6">
        <f t="shared" si="703"/>
        <v>0</v>
      </c>
      <c r="Q2360" s="7">
        <f t="shared" si="70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">
      <c r="A2361" s="4">
        <v>45259</v>
      </c>
      <c r="B2361" s="5">
        <f t="shared" si="707"/>
        <v>11</v>
      </c>
      <c r="C2361" s="5">
        <f t="shared" si="708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698"/>
        <v>45259</v>
      </c>
      <c r="L2361" s="5">
        <f t="shared" si="699"/>
        <v>11</v>
      </c>
      <c r="M2361" s="5">
        <f t="shared" si="700"/>
        <v>2023</v>
      </c>
      <c r="N2361" s="96">
        <v>390</v>
      </c>
      <c r="O2361" s="6">
        <f t="shared" si="710"/>
        <v>-390</v>
      </c>
      <c r="P2361" s="6">
        <f t="shared" si="703"/>
        <v>0</v>
      </c>
      <c r="Q2361" s="7">
        <f t="shared" si="70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">
      <c r="A2362" s="4">
        <v>45259</v>
      </c>
      <c r="B2362" s="5">
        <f t="shared" si="707"/>
        <v>11</v>
      </c>
      <c r="C2362" s="5">
        <f t="shared" si="708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698"/>
        <v>45259</v>
      </c>
      <c r="L2362" s="5">
        <f t="shared" si="699"/>
        <v>11</v>
      </c>
      <c r="M2362" s="5">
        <f t="shared" si="700"/>
        <v>2023</v>
      </c>
      <c r="N2362" s="96">
        <v>420</v>
      </c>
      <c r="O2362" s="6">
        <f>-61.8-358.2</f>
        <v>-420</v>
      </c>
      <c r="P2362" s="6">
        <f t="shared" si="703"/>
        <v>0</v>
      </c>
      <c r="Q2362" s="7">
        <f t="shared" si="70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">
      <c r="A2363" s="4">
        <v>45261</v>
      </c>
      <c r="B2363" s="5">
        <f t="shared" si="707"/>
        <v>12</v>
      </c>
      <c r="C2363" s="5">
        <f t="shared" si="708"/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698"/>
        <v>45381</v>
      </c>
      <c r="L2363" s="5">
        <f t="shared" si="699"/>
        <v>3</v>
      </c>
      <c r="M2363" s="5">
        <f t="shared" si="700"/>
        <v>2024</v>
      </c>
      <c r="N2363" s="96">
        <v>9636</v>
      </c>
      <c r="O2363" s="6">
        <f t="shared" ref="O2363:O2368" si="711">-N2363</f>
        <v>-9636</v>
      </c>
      <c r="P2363" s="6">
        <f t="shared" si="703"/>
        <v>0</v>
      </c>
      <c r="Q2363" s="7">
        <f t="shared" si="70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707"/>
        <v>12</v>
      </c>
      <c r="C2364" s="5">
        <f t="shared" si="708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698"/>
        <v>45381</v>
      </c>
      <c r="L2364" s="5">
        <f t="shared" si="699"/>
        <v>3</v>
      </c>
      <c r="M2364" s="5">
        <f t="shared" si="700"/>
        <v>2024</v>
      </c>
      <c r="N2364" s="96">
        <v>1740</v>
      </c>
      <c r="O2364" s="6">
        <f t="shared" si="711"/>
        <v>-1740</v>
      </c>
      <c r="P2364" s="6">
        <f t="shared" si="703"/>
        <v>0</v>
      </c>
      <c r="Q2364" s="7">
        <f t="shared" si="70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707"/>
        <v>12</v>
      </c>
      <c r="C2365" s="5">
        <f t="shared" si="708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698"/>
        <v>45381</v>
      </c>
      <c r="L2365" s="5">
        <f t="shared" si="699"/>
        <v>3</v>
      </c>
      <c r="M2365" s="5">
        <f t="shared" si="700"/>
        <v>2024</v>
      </c>
      <c r="N2365" s="96">
        <v>575</v>
      </c>
      <c r="O2365" s="6">
        <f t="shared" si="711"/>
        <v>-575</v>
      </c>
      <c r="P2365" s="6">
        <f t="shared" si="703"/>
        <v>0</v>
      </c>
      <c r="Q2365" s="7">
        <f t="shared" si="70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707"/>
        <v>12</v>
      </c>
      <c r="C2366" s="5">
        <f t="shared" si="708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698"/>
        <v>45381</v>
      </c>
      <c r="L2366" s="5">
        <f t="shared" si="699"/>
        <v>3</v>
      </c>
      <c r="M2366" s="5">
        <f t="shared" si="700"/>
        <v>2024</v>
      </c>
      <c r="N2366" s="96">
        <v>420</v>
      </c>
      <c r="O2366" s="6">
        <f t="shared" si="711"/>
        <v>-420</v>
      </c>
      <c r="P2366" s="6">
        <f t="shared" si="703"/>
        <v>0</v>
      </c>
      <c r="Q2366" s="7">
        <f t="shared" si="70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707"/>
        <v>12</v>
      </c>
      <c r="C2367" s="5">
        <f t="shared" si="708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698"/>
        <v>45381</v>
      </c>
      <c r="L2367" s="5">
        <f t="shared" si="699"/>
        <v>3</v>
      </c>
      <c r="M2367" s="5">
        <f t="shared" si="700"/>
        <v>2024</v>
      </c>
      <c r="N2367" s="96">
        <v>230.4</v>
      </c>
      <c r="O2367" s="6">
        <f t="shared" si="711"/>
        <v>-230.4</v>
      </c>
      <c r="P2367" s="6">
        <f t="shared" si="703"/>
        <v>0</v>
      </c>
      <c r="Q2367" s="7">
        <f t="shared" si="70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707"/>
        <v>12</v>
      </c>
      <c r="C2368" s="5">
        <f t="shared" si="708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698"/>
        <v>45381</v>
      </c>
      <c r="L2368" s="5">
        <f t="shared" si="699"/>
        <v>3</v>
      </c>
      <c r="M2368" s="5">
        <f t="shared" si="700"/>
        <v>2024</v>
      </c>
      <c r="N2368" s="96">
        <v>395</v>
      </c>
      <c r="O2368" s="6">
        <f t="shared" si="711"/>
        <v>-395</v>
      </c>
      <c r="P2368" s="6">
        <f t="shared" si="703"/>
        <v>0</v>
      </c>
      <c r="Q2368" s="7">
        <f t="shared" si="70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707"/>
        <v>12</v>
      </c>
      <c r="C2369" s="5">
        <f t="shared" si="708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698"/>
        <v>45261</v>
      </c>
      <c r="L2369" s="5">
        <f t="shared" si="699"/>
        <v>12</v>
      </c>
      <c r="M2369" s="5">
        <f t="shared" si="700"/>
        <v>2023</v>
      </c>
      <c r="N2369" s="96">
        <v>125</v>
      </c>
      <c r="O2369" s="6">
        <f>-N2369</f>
        <v>-125</v>
      </c>
      <c r="P2369" s="6">
        <f t="shared" si="703"/>
        <v>0</v>
      </c>
      <c r="Q2369" s="7">
        <f t="shared" si="70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707"/>
        <v>12</v>
      </c>
      <c r="C2370" s="5">
        <f t="shared" si="708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698"/>
        <v>45261</v>
      </c>
      <c r="L2370" s="5">
        <f t="shared" si="699"/>
        <v>12</v>
      </c>
      <c r="M2370" s="5">
        <f t="shared" si="700"/>
        <v>2023</v>
      </c>
      <c r="N2370" s="96">
        <v>3212</v>
      </c>
      <c r="O2370" s="6">
        <f>-N2370</f>
        <v>-3212</v>
      </c>
      <c r="P2370" s="6">
        <f t="shared" si="703"/>
        <v>0</v>
      </c>
      <c r="Q2370" s="7">
        <f t="shared" si="70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si="707"/>
        <v>12</v>
      </c>
      <c r="C2371" s="5">
        <f t="shared" si="708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ref="K2371:K2434" si="712">A2371+J2371</f>
        <v>45261</v>
      </c>
      <c r="L2371" s="5">
        <f t="shared" ref="L2371:L2434" si="713">MONTH(K2371)</f>
        <v>12</v>
      </c>
      <c r="M2371" s="5">
        <f t="shared" ref="M2371:M2434" si="714">YEAR(K2371)</f>
        <v>2023</v>
      </c>
      <c r="N2371" s="96">
        <v>870</v>
      </c>
      <c r="O2371" s="6">
        <f>-N2371</f>
        <v>-870</v>
      </c>
      <c r="P2371" s="6">
        <f t="shared" si="703"/>
        <v>0</v>
      </c>
      <c r="Q2371" s="7">
        <f t="shared" si="70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707"/>
        <v>12</v>
      </c>
      <c r="C2372" s="5">
        <f t="shared" si="708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12"/>
        <v>45261</v>
      </c>
      <c r="L2372" s="5">
        <f t="shared" si="713"/>
        <v>12</v>
      </c>
      <c r="M2372" s="5">
        <f t="shared" si="714"/>
        <v>2023</v>
      </c>
      <c r="N2372" s="96">
        <v>702</v>
      </c>
      <c r="O2372" s="6">
        <f>-N2372</f>
        <v>-702</v>
      </c>
      <c r="P2372" s="6">
        <f t="shared" si="703"/>
        <v>0</v>
      </c>
      <c r="Q2372" s="7">
        <f t="shared" si="70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707"/>
        <v>12</v>
      </c>
      <c r="C2373" s="5">
        <f t="shared" si="708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12"/>
        <v>45261</v>
      </c>
      <c r="L2373" s="5">
        <f t="shared" si="713"/>
        <v>12</v>
      </c>
      <c r="M2373" s="5">
        <f t="shared" si="714"/>
        <v>2023</v>
      </c>
      <c r="N2373" s="96">
        <v>237</v>
      </c>
      <c r="O2373" s="6">
        <f t="shared" ref="O2373:O2385" si="715">-N2373</f>
        <v>-237</v>
      </c>
      <c r="P2373" s="6">
        <f t="shared" si="703"/>
        <v>0</v>
      </c>
      <c r="Q2373" s="7">
        <f t="shared" si="70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707"/>
        <v>12</v>
      </c>
      <c r="C2374" s="5">
        <f t="shared" si="708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12"/>
        <v>45262</v>
      </c>
      <c r="L2374" s="5">
        <f t="shared" si="713"/>
        <v>12</v>
      </c>
      <c r="M2374" s="5">
        <f t="shared" si="714"/>
        <v>2023</v>
      </c>
      <c r="N2374" s="96">
        <v>1606</v>
      </c>
      <c r="O2374" s="6">
        <f t="shared" si="715"/>
        <v>-1606</v>
      </c>
      <c r="P2374" s="6">
        <f t="shared" si="703"/>
        <v>0</v>
      </c>
      <c r="Q2374" s="7">
        <f t="shared" si="70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707"/>
        <v>12</v>
      </c>
      <c r="C2375" s="5">
        <f t="shared" si="708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12"/>
        <v>45262</v>
      </c>
      <c r="L2375" s="5">
        <f t="shared" si="713"/>
        <v>12</v>
      </c>
      <c r="M2375" s="5">
        <f t="shared" si="714"/>
        <v>2023</v>
      </c>
      <c r="N2375" s="96">
        <v>1597.5</v>
      </c>
      <c r="O2375" s="6">
        <f t="shared" si="715"/>
        <v>-1597.5</v>
      </c>
      <c r="P2375" s="6">
        <f t="shared" si="703"/>
        <v>0</v>
      </c>
      <c r="Q2375" s="7">
        <f t="shared" si="70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707"/>
        <v>12</v>
      </c>
      <c r="C2376" s="5">
        <f t="shared" si="708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12"/>
        <v>45262</v>
      </c>
      <c r="L2376" s="5">
        <f t="shared" si="713"/>
        <v>12</v>
      </c>
      <c r="M2376" s="5">
        <f t="shared" si="714"/>
        <v>2023</v>
      </c>
      <c r="N2376" s="96">
        <v>840</v>
      </c>
      <c r="O2376" s="6">
        <f t="shared" si="715"/>
        <v>-840</v>
      </c>
      <c r="P2376" s="6">
        <f t="shared" si="703"/>
        <v>0</v>
      </c>
      <c r="Q2376" s="7">
        <f t="shared" si="70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707"/>
        <v>12</v>
      </c>
      <c r="C2377" s="5">
        <f t="shared" si="708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12"/>
        <v>45262</v>
      </c>
      <c r="L2377" s="5">
        <f t="shared" si="713"/>
        <v>12</v>
      </c>
      <c r="M2377" s="5">
        <f t="shared" si="714"/>
        <v>2023</v>
      </c>
      <c r="N2377" s="96">
        <v>851.4</v>
      </c>
      <c r="O2377" s="6">
        <f t="shared" si="715"/>
        <v>-851.4</v>
      </c>
      <c r="P2377" s="6">
        <f t="shared" si="703"/>
        <v>0</v>
      </c>
      <c r="Q2377" s="7">
        <f t="shared" si="70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707"/>
        <v>12</v>
      </c>
      <c r="C2378" s="5">
        <f t="shared" si="708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12"/>
        <v>45262</v>
      </c>
      <c r="L2378" s="5">
        <f t="shared" si="713"/>
        <v>12</v>
      </c>
      <c r="M2378" s="5">
        <f t="shared" si="714"/>
        <v>2023</v>
      </c>
      <c r="N2378" s="96">
        <v>105</v>
      </c>
      <c r="O2378" s="6">
        <f t="shared" si="715"/>
        <v>-105</v>
      </c>
      <c r="P2378" s="6">
        <f t="shared" si="703"/>
        <v>0</v>
      </c>
      <c r="Q2378" s="7">
        <f t="shared" si="70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707"/>
        <v>12</v>
      </c>
      <c r="C2379" s="5">
        <f t="shared" si="708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12"/>
        <v>45262</v>
      </c>
      <c r="L2379" s="5">
        <f t="shared" si="713"/>
        <v>12</v>
      </c>
      <c r="M2379" s="5">
        <f t="shared" si="714"/>
        <v>2023</v>
      </c>
      <c r="N2379" s="96">
        <v>480</v>
      </c>
      <c r="O2379" s="6">
        <f t="shared" si="715"/>
        <v>-480</v>
      </c>
      <c r="P2379" s="6">
        <f t="shared" si="703"/>
        <v>0</v>
      </c>
      <c r="Q2379" s="7">
        <f t="shared" si="70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707"/>
        <v>12</v>
      </c>
      <c r="C2380" s="5">
        <f t="shared" si="708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12"/>
        <v>45262</v>
      </c>
      <c r="L2380" s="5">
        <f t="shared" si="713"/>
        <v>12</v>
      </c>
      <c r="M2380" s="5">
        <f t="shared" si="714"/>
        <v>2023</v>
      </c>
      <c r="N2380" s="96">
        <v>1738</v>
      </c>
      <c r="O2380" s="6">
        <f t="shared" si="715"/>
        <v>-1738</v>
      </c>
      <c r="P2380" s="6">
        <f t="shared" si="703"/>
        <v>0</v>
      </c>
      <c r="Q2380" s="7">
        <f t="shared" si="70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707"/>
        <v>12</v>
      </c>
      <c r="C2381" s="5">
        <f t="shared" si="708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12"/>
        <v>45262</v>
      </c>
      <c r="L2381" s="5">
        <f t="shared" si="713"/>
        <v>12</v>
      </c>
      <c r="M2381" s="5">
        <f t="shared" si="714"/>
        <v>2023</v>
      </c>
      <c r="N2381" s="96">
        <v>277.5</v>
      </c>
      <c r="O2381" s="6">
        <f t="shared" si="715"/>
        <v>-277.5</v>
      </c>
      <c r="P2381" s="6">
        <f t="shared" si="703"/>
        <v>0</v>
      </c>
      <c r="Q2381" s="7">
        <f t="shared" si="70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707"/>
        <v>12</v>
      </c>
      <c r="C2382" s="5">
        <f t="shared" si="708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12"/>
        <v>45262</v>
      </c>
      <c r="L2382" s="5">
        <f t="shared" si="713"/>
        <v>12</v>
      </c>
      <c r="M2382" s="5">
        <f t="shared" si="714"/>
        <v>2023</v>
      </c>
      <c r="N2382" s="96">
        <v>450</v>
      </c>
      <c r="O2382" s="6">
        <f t="shared" si="715"/>
        <v>-450</v>
      </c>
      <c r="P2382" s="6">
        <f t="shared" si="703"/>
        <v>0</v>
      </c>
      <c r="Q2382" s="7">
        <f t="shared" si="70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707"/>
        <v>12</v>
      </c>
      <c r="C2383" s="5">
        <f t="shared" si="708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12"/>
        <v>45262</v>
      </c>
      <c r="L2383" s="5">
        <f t="shared" si="713"/>
        <v>12</v>
      </c>
      <c r="M2383" s="5">
        <f t="shared" si="714"/>
        <v>2023</v>
      </c>
      <c r="N2383" s="96">
        <v>95</v>
      </c>
      <c r="O2383" s="6">
        <f t="shared" si="715"/>
        <v>-95</v>
      </c>
      <c r="P2383" s="6">
        <f t="shared" si="703"/>
        <v>0</v>
      </c>
      <c r="Q2383" s="7">
        <f t="shared" si="70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707"/>
        <v>12</v>
      </c>
      <c r="C2384" s="5">
        <f t="shared" si="708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12"/>
        <v>45262</v>
      </c>
      <c r="L2384" s="5">
        <f t="shared" si="713"/>
        <v>12</v>
      </c>
      <c r="M2384" s="5">
        <f t="shared" si="714"/>
        <v>2023</v>
      </c>
      <c r="N2384" s="96">
        <v>312.5</v>
      </c>
      <c r="O2384" s="6">
        <f t="shared" si="715"/>
        <v>-312.5</v>
      </c>
      <c r="P2384" s="6">
        <f t="shared" si="703"/>
        <v>0</v>
      </c>
      <c r="Q2384" s="7">
        <f t="shared" si="70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707"/>
        <v>12</v>
      </c>
      <c r="C2385" s="5">
        <f t="shared" si="708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12"/>
        <v>45262</v>
      </c>
      <c r="L2385" s="5">
        <f t="shared" si="713"/>
        <v>12</v>
      </c>
      <c r="M2385" s="5">
        <f t="shared" si="714"/>
        <v>2023</v>
      </c>
      <c r="N2385" s="96">
        <v>576</v>
      </c>
      <c r="O2385" s="6">
        <f t="shared" si="715"/>
        <v>-576</v>
      </c>
      <c r="P2385" s="6">
        <f t="shared" si="703"/>
        <v>0</v>
      </c>
      <c r="Q2385" s="7">
        <f t="shared" si="70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707"/>
        <v>12</v>
      </c>
      <c r="C2386" s="5">
        <f t="shared" si="708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12"/>
        <v>45264</v>
      </c>
      <c r="L2386" s="5">
        <f t="shared" si="713"/>
        <v>12</v>
      </c>
      <c r="M2386" s="5">
        <f t="shared" si="714"/>
        <v>2023</v>
      </c>
      <c r="N2386" s="96">
        <v>250</v>
      </c>
      <c r="O2386" s="6">
        <f>-248.5-1.5</f>
        <v>-250</v>
      </c>
      <c r="P2386" s="6">
        <f t="shared" si="703"/>
        <v>0</v>
      </c>
      <c r="Q2386" s="7">
        <f t="shared" si="70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707"/>
        <v>12</v>
      </c>
      <c r="C2387" s="5">
        <f t="shared" si="708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12"/>
        <v>45264</v>
      </c>
      <c r="L2387" s="5">
        <f t="shared" si="713"/>
        <v>12</v>
      </c>
      <c r="M2387" s="5">
        <f t="shared" si="714"/>
        <v>2023</v>
      </c>
      <c r="N2387" s="96">
        <v>6424</v>
      </c>
      <c r="O2387" s="6">
        <f>-N2387</f>
        <v>-6424</v>
      </c>
      <c r="P2387" s="6">
        <f t="shared" ref="P2387:P2452" si="716">SUM(N2387+O2387)</f>
        <v>0</v>
      </c>
      <c r="Q2387" s="7">
        <f t="shared" si="70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707"/>
        <v>12</v>
      </c>
      <c r="C2388" s="5">
        <f t="shared" si="708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12"/>
        <v>45264</v>
      </c>
      <c r="L2388" s="5">
        <f t="shared" si="713"/>
        <v>12</v>
      </c>
      <c r="M2388" s="5">
        <f t="shared" si="714"/>
        <v>2023</v>
      </c>
      <c r="N2388" s="96">
        <v>2088</v>
      </c>
      <c r="O2388" s="6">
        <f>-N2388</f>
        <v>-2088</v>
      </c>
      <c r="P2388" s="6">
        <f t="shared" si="716"/>
        <v>0</v>
      </c>
      <c r="Q2388" s="7">
        <f t="shared" si="70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707"/>
        <v>12</v>
      </c>
      <c r="C2389" s="5">
        <f t="shared" si="708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12"/>
        <v>45264</v>
      </c>
      <c r="L2389" s="5">
        <f t="shared" si="713"/>
        <v>12</v>
      </c>
      <c r="M2389" s="5">
        <f t="shared" si="714"/>
        <v>2023</v>
      </c>
      <c r="N2389" s="96">
        <v>1170</v>
      </c>
      <c r="O2389" s="6">
        <f>-N2389</f>
        <v>-1170</v>
      </c>
      <c r="P2389" s="6">
        <f t="shared" si="716"/>
        <v>0</v>
      </c>
      <c r="Q2389" s="7">
        <f t="shared" si="70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707"/>
        <v>12</v>
      </c>
      <c r="C2390" s="5">
        <f t="shared" si="708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12"/>
        <v>45267</v>
      </c>
      <c r="L2390" s="5">
        <f t="shared" si="713"/>
        <v>12</v>
      </c>
      <c r="M2390" s="5">
        <f t="shared" si="714"/>
        <v>2023</v>
      </c>
      <c r="N2390" s="96">
        <v>1738</v>
      </c>
      <c r="O2390" s="6">
        <f t="shared" ref="O2390:O2394" si="717">-N2390</f>
        <v>-1738</v>
      </c>
      <c r="P2390" s="6">
        <f t="shared" si="716"/>
        <v>0</v>
      </c>
      <c r="Q2390" s="7">
        <f t="shared" si="70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707"/>
        <v>12</v>
      </c>
      <c r="C2391" s="5">
        <f t="shared" si="708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12"/>
        <v>45267</v>
      </c>
      <c r="L2391" s="5">
        <f t="shared" si="713"/>
        <v>12</v>
      </c>
      <c r="M2391" s="5">
        <f t="shared" si="714"/>
        <v>2023</v>
      </c>
      <c r="N2391" s="96">
        <v>555</v>
      </c>
      <c r="O2391" s="6">
        <f t="shared" si="717"/>
        <v>-555</v>
      </c>
      <c r="P2391" s="6">
        <f t="shared" si="716"/>
        <v>0</v>
      </c>
      <c r="Q2391" s="7">
        <f t="shared" si="70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707"/>
        <v>12</v>
      </c>
      <c r="C2392" s="5">
        <f t="shared" si="708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12"/>
        <v>45267</v>
      </c>
      <c r="L2392" s="5">
        <f t="shared" si="713"/>
        <v>12</v>
      </c>
      <c r="M2392" s="5">
        <f t="shared" si="714"/>
        <v>2023</v>
      </c>
      <c r="N2392" s="96">
        <v>95</v>
      </c>
      <c r="O2392" s="6">
        <f t="shared" si="717"/>
        <v>-95</v>
      </c>
      <c r="P2392" s="6">
        <f t="shared" si="716"/>
        <v>0</v>
      </c>
      <c r="Q2392" s="7">
        <f t="shared" si="70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707"/>
        <v>12</v>
      </c>
      <c r="C2393" s="5">
        <f t="shared" si="708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12"/>
        <v>45267</v>
      </c>
      <c r="L2393" s="5">
        <f t="shared" si="713"/>
        <v>12</v>
      </c>
      <c r="M2393" s="5">
        <f t="shared" si="714"/>
        <v>2023</v>
      </c>
      <c r="N2393" s="96">
        <v>312.5</v>
      </c>
      <c r="O2393" s="6">
        <f t="shared" si="717"/>
        <v>-312.5</v>
      </c>
      <c r="P2393" s="6">
        <f t="shared" si="716"/>
        <v>0</v>
      </c>
      <c r="Q2393" s="7">
        <f t="shared" si="70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707"/>
        <v>12</v>
      </c>
      <c r="C2394" s="5">
        <f t="shared" si="708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12"/>
        <v>45268</v>
      </c>
      <c r="L2394" s="5">
        <f t="shared" si="713"/>
        <v>12</v>
      </c>
      <c r="M2394" s="5">
        <f t="shared" si="714"/>
        <v>2023</v>
      </c>
      <c r="N2394" s="96">
        <v>250</v>
      </c>
      <c r="O2394" s="6">
        <f t="shared" si="717"/>
        <v>-250</v>
      </c>
      <c r="P2394" s="6">
        <f t="shared" si="716"/>
        <v>0</v>
      </c>
      <c r="Q2394" s="7">
        <f t="shared" si="70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707"/>
        <v>12</v>
      </c>
      <c r="C2395" s="5">
        <f t="shared" si="708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12"/>
        <v>45268</v>
      </c>
      <c r="L2395" s="5">
        <f t="shared" si="713"/>
        <v>12</v>
      </c>
      <c r="M2395" s="5">
        <f t="shared" si="714"/>
        <v>2023</v>
      </c>
      <c r="N2395" s="96">
        <v>3600</v>
      </c>
      <c r="O2395" s="6">
        <f>-3253.8-300</f>
        <v>-3553.8</v>
      </c>
      <c r="P2395" s="6">
        <f t="shared" si="716"/>
        <v>46.199999999999818</v>
      </c>
      <c r="Q2395" s="7">
        <f t="shared" si="705"/>
        <v>3953486.350000002</v>
      </c>
      <c r="R2395" s="44" t="str">
        <f>VLOOKUP(F2395,'Set up'!$A$2:$E$64,5,FALSE)</f>
        <v>Trsf</v>
      </c>
      <c r="S2395" s="1" t="s">
        <v>3613</v>
      </c>
    </row>
    <row r="2396" spans="1:19" ht="15" customHeight="1" x14ac:dyDescent="0.3">
      <c r="A2396" s="4">
        <v>45268</v>
      </c>
      <c r="B2396" s="5">
        <f t="shared" si="707"/>
        <v>12</v>
      </c>
      <c r="C2396" s="5">
        <f t="shared" si="708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12"/>
        <v>45268</v>
      </c>
      <c r="L2396" s="5">
        <f t="shared" si="713"/>
        <v>12</v>
      </c>
      <c r="M2396" s="5">
        <f t="shared" si="714"/>
        <v>2023</v>
      </c>
      <c r="N2396" s="96">
        <v>468</v>
      </c>
      <c r="P2396" s="6">
        <f t="shared" si="716"/>
        <v>468</v>
      </c>
      <c r="Q2396" s="7">
        <f t="shared" si="705"/>
        <v>3953954.350000002</v>
      </c>
      <c r="R2396" s="44" t="str">
        <f>VLOOKUP(F2396,'Set up'!$A$2:$E$64,5,FALSE)</f>
        <v>Trsf</v>
      </c>
    </row>
    <row r="2397" spans="1:19" ht="15" customHeight="1" x14ac:dyDescent="0.3">
      <c r="A2397" s="4">
        <v>45268</v>
      </c>
      <c r="B2397" s="5">
        <f t="shared" si="707"/>
        <v>12</v>
      </c>
      <c r="C2397" s="5">
        <f t="shared" si="708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12"/>
        <v>45268</v>
      </c>
      <c r="L2397" s="5">
        <f t="shared" si="713"/>
        <v>12</v>
      </c>
      <c r="M2397" s="5">
        <f t="shared" si="714"/>
        <v>2023</v>
      </c>
      <c r="N2397" s="96">
        <v>1738</v>
      </c>
      <c r="O2397" s="6">
        <f>-141.8-1000-500-96.2</f>
        <v>-1738</v>
      </c>
      <c r="P2397" s="6">
        <f t="shared" si="716"/>
        <v>0</v>
      </c>
      <c r="Q2397" s="7">
        <f t="shared" ref="Q2397:Q2463" si="718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">
      <c r="A2398" s="4">
        <v>45268</v>
      </c>
      <c r="B2398" s="5">
        <f t="shared" si="707"/>
        <v>12</v>
      </c>
      <c r="C2398" s="5">
        <f t="shared" si="708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12"/>
        <v>45268</v>
      </c>
      <c r="L2398" s="5">
        <f t="shared" si="713"/>
        <v>12</v>
      </c>
      <c r="M2398" s="5">
        <f t="shared" si="714"/>
        <v>2023</v>
      </c>
      <c r="N2398" s="96">
        <v>405</v>
      </c>
      <c r="O2398" s="6">
        <f t="shared" ref="O2398:O2400" si="719">-N2398</f>
        <v>-405</v>
      </c>
      <c r="P2398" s="6">
        <f t="shared" si="716"/>
        <v>0</v>
      </c>
      <c r="Q2398" s="7">
        <f t="shared" si="718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">
      <c r="A2399" s="4">
        <v>45268</v>
      </c>
      <c r="B2399" s="5">
        <f t="shared" si="707"/>
        <v>12</v>
      </c>
      <c r="C2399" s="5">
        <f t="shared" si="708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12"/>
        <v>45268</v>
      </c>
      <c r="L2399" s="5">
        <f t="shared" si="713"/>
        <v>12</v>
      </c>
      <c r="M2399" s="5">
        <f t="shared" si="714"/>
        <v>2023</v>
      </c>
      <c r="N2399" s="96">
        <v>160</v>
      </c>
      <c r="O2399" s="6">
        <f t="shared" si="719"/>
        <v>-160</v>
      </c>
      <c r="P2399" s="6">
        <f t="shared" si="716"/>
        <v>0</v>
      </c>
      <c r="Q2399" s="7">
        <f t="shared" si="718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">
      <c r="A2400" s="4">
        <v>45268</v>
      </c>
      <c r="B2400" s="5">
        <f t="shared" si="707"/>
        <v>12</v>
      </c>
      <c r="C2400" s="5">
        <f t="shared" si="708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12"/>
        <v>45268</v>
      </c>
      <c r="L2400" s="5">
        <f t="shared" si="713"/>
        <v>12</v>
      </c>
      <c r="M2400" s="5">
        <f t="shared" si="714"/>
        <v>2023</v>
      </c>
      <c r="N2400" s="96">
        <v>390</v>
      </c>
      <c r="O2400" s="6">
        <f t="shared" si="719"/>
        <v>-390</v>
      </c>
      <c r="P2400" s="6">
        <f t="shared" si="716"/>
        <v>0</v>
      </c>
      <c r="Q2400" s="7">
        <f t="shared" si="718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">
      <c r="A2401" s="4">
        <v>45269</v>
      </c>
      <c r="B2401" s="5">
        <f t="shared" si="707"/>
        <v>12</v>
      </c>
      <c r="C2401" s="5">
        <f t="shared" si="708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12"/>
        <v>45269</v>
      </c>
      <c r="L2401" s="5">
        <f t="shared" si="713"/>
        <v>12</v>
      </c>
      <c r="M2401" s="5">
        <f t="shared" si="714"/>
        <v>2023</v>
      </c>
      <c r="N2401" s="96">
        <v>250</v>
      </c>
      <c r="O2401" s="6">
        <f>-N2401</f>
        <v>-250</v>
      </c>
      <c r="P2401" s="6">
        <f t="shared" si="716"/>
        <v>0</v>
      </c>
      <c r="Q2401" s="7">
        <f t="shared" si="718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707"/>
        <v>12</v>
      </c>
      <c r="C2402" s="5">
        <f t="shared" si="708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12"/>
        <v>45269</v>
      </c>
      <c r="L2402" s="5">
        <f t="shared" si="713"/>
        <v>12</v>
      </c>
      <c r="M2402" s="5">
        <f t="shared" si="714"/>
        <v>2023</v>
      </c>
      <c r="N2402" s="96">
        <v>6424</v>
      </c>
      <c r="O2402" s="6">
        <f>-N2402</f>
        <v>-6424</v>
      </c>
      <c r="P2402" s="6">
        <f t="shared" si="716"/>
        <v>0</v>
      </c>
      <c r="Q2402" s="7">
        <f t="shared" si="718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707"/>
        <v>12</v>
      </c>
      <c r="C2403" s="5">
        <f t="shared" si="708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12"/>
        <v>45269</v>
      </c>
      <c r="L2403" s="5">
        <f t="shared" si="713"/>
        <v>12</v>
      </c>
      <c r="M2403" s="5">
        <f t="shared" si="714"/>
        <v>2023</v>
      </c>
      <c r="N2403" s="96">
        <v>3219</v>
      </c>
      <c r="O2403" s="6">
        <f>-N2403</f>
        <v>-3219</v>
      </c>
      <c r="P2403" s="6">
        <f t="shared" si="716"/>
        <v>0</v>
      </c>
      <c r="Q2403" s="7">
        <f t="shared" si="718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707"/>
        <v>12</v>
      </c>
      <c r="C2404" s="5">
        <f t="shared" si="708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12"/>
        <v>45269</v>
      </c>
      <c r="L2404" s="5">
        <f t="shared" si="713"/>
        <v>12</v>
      </c>
      <c r="M2404" s="5">
        <f t="shared" si="714"/>
        <v>2023</v>
      </c>
      <c r="N2404" s="96">
        <v>702</v>
      </c>
      <c r="O2404" s="6">
        <f>-N2404</f>
        <v>-702</v>
      </c>
      <c r="P2404" s="6">
        <f t="shared" si="716"/>
        <v>0</v>
      </c>
      <c r="Q2404" s="7">
        <f t="shared" si="718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707"/>
        <v>12</v>
      </c>
      <c r="C2405" s="5">
        <f t="shared" si="708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12"/>
        <v>45269</v>
      </c>
      <c r="L2405" s="5">
        <f t="shared" si="713"/>
        <v>12</v>
      </c>
      <c r="M2405" s="5">
        <f t="shared" si="714"/>
        <v>2023</v>
      </c>
      <c r="N2405" s="96">
        <v>380</v>
      </c>
      <c r="O2405" s="6">
        <f>-N2405</f>
        <v>-380</v>
      </c>
      <c r="P2405" s="6">
        <f t="shared" si="716"/>
        <v>0</v>
      </c>
      <c r="Q2405" s="7">
        <f t="shared" si="718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707"/>
        <v>12</v>
      </c>
      <c r="C2406" s="5">
        <f t="shared" si="708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12"/>
        <v>45333</v>
      </c>
      <c r="L2406" s="5">
        <f t="shared" si="713"/>
        <v>2</v>
      </c>
      <c r="M2406" s="5">
        <f t="shared" si="714"/>
        <v>2024</v>
      </c>
      <c r="N2406" s="96">
        <v>3212</v>
      </c>
      <c r="O2406" s="6">
        <f t="shared" ref="O2406:O2409" si="720">-N2406</f>
        <v>-3212</v>
      </c>
      <c r="P2406" s="6">
        <f t="shared" si="716"/>
        <v>0</v>
      </c>
      <c r="Q2406" s="7">
        <f t="shared" si="718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707"/>
        <v>12</v>
      </c>
      <c r="C2407" s="5">
        <f t="shared" si="708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12"/>
        <v>45333</v>
      </c>
      <c r="L2407" s="5">
        <f t="shared" si="713"/>
        <v>2</v>
      </c>
      <c r="M2407" s="5">
        <f t="shared" si="714"/>
        <v>2024</v>
      </c>
      <c r="N2407" s="96">
        <v>1606</v>
      </c>
      <c r="O2407" s="6">
        <f t="shared" si="720"/>
        <v>-1606</v>
      </c>
      <c r="P2407" s="6">
        <f t="shared" si="716"/>
        <v>0</v>
      </c>
      <c r="Q2407" s="7">
        <f t="shared" si="718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707"/>
        <v>12</v>
      </c>
      <c r="C2408" s="5">
        <f t="shared" si="708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12"/>
        <v>45333</v>
      </c>
      <c r="L2408" s="5">
        <f t="shared" si="713"/>
        <v>2</v>
      </c>
      <c r="M2408" s="5">
        <f t="shared" si="714"/>
        <v>2024</v>
      </c>
      <c r="N2408" s="96">
        <v>626.4</v>
      </c>
      <c r="O2408" s="6">
        <f t="shared" si="720"/>
        <v>-626.4</v>
      </c>
      <c r="P2408" s="6">
        <f t="shared" si="716"/>
        <v>0</v>
      </c>
      <c r="Q2408" s="7">
        <f t="shared" si="718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707"/>
        <v>12</v>
      </c>
      <c r="C2409" s="5">
        <f t="shared" si="708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12"/>
        <v>45333</v>
      </c>
      <c r="L2409" s="5">
        <f t="shared" si="713"/>
        <v>2</v>
      </c>
      <c r="M2409" s="5">
        <f t="shared" si="714"/>
        <v>2024</v>
      </c>
      <c r="N2409" s="96">
        <v>626.4</v>
      </c>
      <c r="O2409" s="6">
        <f t="shared" si="720"/>
        <v>-626.4</v>
      </c>
      <c r="P2409" s="6">
        <f t="shared" si="716"/>
        <v>0</v>
      </c>
      <c r="Q2409" s="7">
        <f t="shared" si="718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707"/>
        <v>12</v>
      </c>
      <c r="C2410" s="5">
        <f t="shared" si="708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12"/>
        <v>45274</v>
      </c>
      <c r="L2410" s="5">
        <f t="shared" si="713"/>
        <v>12</v>
      </c>
      <c r="M2410" s="5">
        <f t="shared" si="714"/>
        <v>2023</v>
      </c>
      <c r="N2410" s="96">
        <v>125</v>
      </c>
      <c r="O2410" s="6">
        <f>-N2410</f>
        <v>-125</v>
      </c>
      <c r="P2410" s="6">
        <f t="shared" si="716"/>
        <v>0</v>
      </c>
      <c r="Q2410" s="7">
        <f t="shared" si="718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ref="B2411:B2474" si="721">MONTH(A2411)</f>
        <v>12</v>
      </c>
      <c r="C2411" s="5">
        <f t="shared" ref="C2411:C2474" si="722">YEAR(A2411)</f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12"/>
        <v>45275</v>
      </c>
      <c r="L2411" s="5">
        <f t="shared" si="713"/>
        <v>12</v>
      </c>
      <c r="M2411" s="5">
        <f t="shared" si="714"/>
        <v>2023</v>
      </c>
      <c r="N2411" s="96">
        <v>3212</v>
      </c>
      <c r="O2411" s="6">
        <f>-2216.5-995.5</f>
        <v>-3212</v>
      </c>
      <c r="P2411" s="6">
        <f t="shared" si="716"/>
        <v>0</v>
      </c>
      <c r="Q2411" s="7">
        <f t="shared" si="718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721"/>
        <v>12</v>
      </c>
      <c r="C2412" s="5">
        <f t="shared" si="722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12"/>
        <v>45275</v>
      </c>
      <c r="L2412" s="5">
        <f t="shared" si="713"/>
        <v>12</v>
      </c>
      <c r="M2412" s="5">
        <f t="shared" si="714"/>
        <v>2023</v>
      </c>
      <c r="N2412" s="96">
        <v>1502.2</v>
      </c>
      <c r="O2412" s="6">
        <f>-N2412</f>
        <v>-1502.2</v>
      </c>
      <c r="P2412" s="6">
        <f t="shared" si="716"/>
        <v>0</v>
      </c>
      <c r="Q2412" s="7">
        <f t="shared" si="718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721"/>
        <v>12</v>
      </c>
      <c r="C2413" s="5">
        <f t="shared" si="722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12"/>
        <v>45275</v>
      </c>
      <c r="L2413" s="5">
        <f t="shared" si="713"/>
        <v>12</v>
      </c>
      <c r="M2413" s="5">
        <f t="shared" si="714"/>
        <v>2023</v>
      </c>
      <c r="N2413" s="96">
        <v>936</v>
      </c>
      <c r="O2413" s="6">
        <f>-N2413</f>
        <v>-936</v>
      </c>
      <c r="P2413" s="6">
        <f t="shared" si="716"/>
        <v>0</v>
      </c>
      <c r="Q2413" s="7">
        <f t="shared" si="718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721"/>
        <v>12</v>
      </c>
      <c r="C2414" s="5">
        <f t="shared" si="722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12"/>
        <v>45275</v>
      </c>
      <c r="L2414" s="5">
        <f t="shared" si="713"/>
        <v>12</v>
      </c>
      <c r="M2414" s="5">
        <f t="shared" si="714"/>
        <v>2023</v>
      </c>
      <c r="N2414" s="96">
        <v>1000</v>
      </c>
      <c r="O2414" s="6">
        <f>-N2414</f>
        <v>-1000</v>
      </c>
      <c r="P2414" s="6">
        <f t="shared" si="716"/>
        <v>0</v>
      </c>
      <c r="Q2414" s="7">
        <f t="shared" si="718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721"/>
        <v>12</v>
      </c>
      <c r="C2415" s="5">
        <f t="shared" si="722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12"/>
        <v>45275</v>
      </c>
      <c r="L2415" s="5">
        <f t="shared" si="713"/>
        <v>12</v>
      </c>
      <c r="M2415" s="5">
        <f t="shared" si="714"/>
        <v>2023</v>
      </c>
      <c r="N2415" s="96">
        <v>1738</v>
      </c>
      <c r="O2415" s="6">
        <f t="shared" ref="O2415:O2417" si="723">-N2415</f>
        <v>-1738</v>
      </c>
      <c r="P2415" s="6">
        <f t="shared" si="716"/>
        <v>0</v>
      </c>
      <c r="Q2415" s="7">
        <f t="shared" si="718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721"/>
        <v>12</v>
      </c>
      <c r="C2416" s="5">
        <f t="shared" si="722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12"/>
        <v>45275</v>
      </c>
      <c r="L2416" s="5">
        <f t="shared" si="713"/>
        <v>12</v>
      </c>
      <c r="M2416" s="5">
        <f t="shared" si="714"/>
        <v>2023</v>
      </c>
      <c r="N2416" s="96">
        <v>832.5</v>
      </c>
      <c r="O2416" s="6">
        <f t="shared" si="723"/>
        <v>-832.5</v>
      </c>
      <c r="P2416" s="6">
        <f t="shared" si="716"/>
        <v>0</v>
      </c>
      <c r="Q2416" s="7">
        <f t="shared" si="718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721"/>
        <v>12</v>
      </c>
      <c r="C2417" s="5">
        <f t="shared" si="722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12"/>
        <v>45275</v>
      </c>
      <c r="L2417" s="5">
        <f t="shared" si="713"/>
        <v>12</v>
      </c>
      <c r="M2417" s="5">
        <f t="shared" si="714"/>
        <v>2023</v>
      </c>
      <c r="N2417" s="96">
        <v>95</v>
      </c>
      <c r="O2417" s="6">
        <f t="shared" si="723"/>
        <v>-95</v>
      </c>
      <c r="P2417" s="6">
        <f t="shared" si="716"/>
        <v>0</v>
      </c>
      <c r="Q2417" s="7">
        <f t="shared" si="718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721"/>
        <v>12</v>
      </c>
      <c r="C2418" s="5">
        <f t="shared" si="722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12"/>
        <v>45275</v>
      </c>
      <c r="L2418" s="5">
        <f t="shared" si="713"/>
        <v>12</v>
      </c>
      <c r="M2418" s="5">
        <f t="shared" si="714"/>
        <v>2023</v>
      </c>
      <c r="N2418" s="96">
        <v>1760</v>
      </c>
      <c r="O2418" s="6">
        <f t="shared" ref="O2418:O2429" si="724">-N2418</f>
        <v>-1760</v>
      </c>
      <c r="P2418" s="6">
        <f t="shared" si="716"/>
        <v>0</v>
      </c>
      <c r="Q2418" s="7">
        <f t="shared" si="718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721"/>
        <v>12</v>
      </c>
      <c r="C2419" s="5">
        <f t="shared" si="722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si="712"/>
        <v>45275</v>
      </c>
      <c r="L2419" s="5">
        <f t="shared" si="713"/>
        <v>12</v>
      </c>
      <c r="M2419" s="5">
        <f t="shared" si="714"/>
        <v>2023</v>
      </c>
      <c r="N2419" s="96">
        <v>432</v>
      </c>
      <c r="O2419" s="6">
        <f t="shared" si="724"/>
        <v>-432</v>
      </c>
      <c r="P2419" s="6">
        <f t="shared" si="716"/>
        <v>0</v>
      </c>
      <c r="Q2419" s="7">
        <f t="shared" si="718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721"/>
        <v>12</v>
      </c>
      <c r="C2420" s="5">
        <f t="shared" si="722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12"/>
        <v>45275</v>
      </c>
      <c r="L2420" s="5">
        <f t="shared" si="713"/>
        <v>12</v>
      </c>
      <c r="M2420" s="5">
        <f t="shared" si="714"/>
        <v>2023</v>
      </c>
      <c r="N2420" s="96">
        <v>840</v>
      </c>
      <c r="O2420" s="6">
        <f t="shared" si="724"/>
        <v>-840</v>
      </c>
      <c r="P2420" s="6">
        <f t="shared" si="716"/>
        <v>0</v>
      </c>
      <c r="Q2420" s="7">
        <f t="shared" si="718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721"/>
        <v>12</v>
      </c>
      <c r="C2421" s="5">
        <f t="shared" si="722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12"/>
        <v>45275</v>
      </c>
      <c r="L2421" s="5">
        <f t="shared" si="713"/>
        <v>12</v>
      </c>
      <c r="M2421" s="5">
        <f t="shared" si="714"/>
        <v>2023</v>
      </c>
      <c r="N2421" s="96">
        <v>325</v>
      </c>
      <c r="O2421" s="6">
        <f t="shared" si="724"/>
        <v>-325</v>
      </c>
      <c r="P2421" s="6">
        <f t="shared" si="716"/>
        <v>0</v>
      </c>
      <c r="Q2421" s="7">
        <f t="shared" si="718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721"/>
        <v>12</v>
      </c>
      <c r="C2422" s="5">
        <f t="shared" si="722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12"/>
        <v>45275</v>
      </c>
      <c r="L2422" s="5">
        <f t="shared" si="713"/>
        <v>12</v>
      </c>
      <c r="M2422" s="5">
        <f t="shared" si="714"/>
        <v>2023</v>
      </c>
      <c r="N2422" s="96">
        <v>225</v>
      </c>
      <c r="O2422" s="6">
        <f t="shared" si="724"/>
        <v>-225</v>
      </c>
      <c r="P2422" s="6">
        <f t="shared" si="716"/>
        <v>0</v>
      </c>
      <c r="Q2422" s="7">
        <f t="shared" si="718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721"/>
        <v>12</v>
      </c>
      <c r="C2423" s="5">
        <f t="shared" si="722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12"/>
        <v>45275</v>
      </c>
      <c r="L2423" s="5">
        <f t="shared" si="713"/>
        <v>12</v>
      </c>
      <c r="M2423" s="5">
        <f t="shared" si="714"/>
        <v>2023</v>
      </c>
      <c r="N2423" s="96">
        <v>170</v>
      </c>
      <c r="O2423" s="6">
        <f t="shared" si="724"/>
        <v>-170</v>
      </c>
      <c r="P2423" s="6">
        <f t="shared" si="716"/>
        <v>0</v>
      </c>
      <c r="Q2423" s="7">
        <f t="shared" si="718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721"/>
        <v>12</v>
      </c>
      <c r="C2424" s="5">
        <f t="shared" si="722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12"/>
        <v>45275</v>
      </c>
      <c r="L2424" s="5">
        <f t="shared" si="713"/>
        <v>12</v>
      </c>
      <c r="M2424" s="5">
        <f t="shared" si="714"/>
        <v>2023</v>
      </c>
      <c r="N2424" s="96">
        <v>283.8</v>
      </c>
      <c r="O2424" s="6">
        <f t="shared" si="724"/>
        <v>-283.8</v>
      </c>
      <c r="P2424" s="6">
        <f t="shared" si="716"/>
        <v>0</v>
      </c>
      <c r="Q2424" s="7">
        <f t="shared" si="718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721"/>
        <v>12</v>
      </c>
      <c r="C2425" s="5">
        <f t="shared" si="722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12"/>
        <v>45275</v>
      </c>
      <c r="L2425" s="5">
        <f t="shared" si="713"/>
        <v>12</v>
      </c>
      <c r="M2425" s="5">
        <f t="shared" si="714"/>
        <v>2023</v>
      </c>
      <c r="N2425" s="96">
        <v>175</v>
      </c>
      <c r="O2425" s="6">
        <f t="shared" si="724"/>
        <v>-175</v>
      </c>
      <c r="P2425" s="6">
        <f t="shared" si="716"/>
        <v>0</v>
      </c>
      <c r="Q2425" s="7">
        <f t="shared" si="718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721"/>
        <v>12</v>
      </c>
      <c r="C2426" s="5">
        <f t="shared" si="722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12"/>
        <v>45275</v>
      </c>
      <c r="L2426" s="5">
        <f t="shared" si="713"/>
        <v>12</v>
      </c>
      <c r="M2426" s="5">
        <f t="shared" si="714"/>
        <v>2023</v>
      </c>
      <c r="N2426" s="96">
        <v>625</v>
      </c>
      <c r="O2426" s="6">
        <f t="shared" si="724"/>
        <v>-625</v>
      </c>
      <c r="P2426" s="6">
        <f t="shared" si="716"/>
        <v>0</v>
      </c>
      <c r="Q2426" s="7">
        <f t="shared" si="718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si="721"/>
        <v>12</v>
      </c>
      <c r="C2427" s="5">
        <f t="shared" si="722"/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12"/>
        <v>45275</v>
      </c>
      <c r="L2427" s="5">
        <f t="shared" si="713"/>
        <v>12</v>
      </c>
      <c r="M2427" s="5">
        <f t="shared" si="714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18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si="721"/>
        <v>12</v>
      </c>
      <c r="C2428" s="5">
        <f t="shared" si="722"/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12"/>
        <v>45275</v>
      </c>
      <c r="L2428" s="5">
        <f t="shared" si="713"/>
        <v>12</v>
      </c>
      <c r="M2428" s="5">
        <f t="shared" si="714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18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721"/>
        <v>12</v>
      </c>
      <c r="C2429" s="5">
        <f t="shared" si="722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12"/>
        <v>45275</v>
      </c>
      <c r="L2429" s="5">
        <f t="shared" si="713"/>
        <v>12</v>
      </c>
      <c r="M2429" s="5">
        <f t="shared" si="714"/>
        <v>2023</v>
      </c>
      <c r="N2429" s="96">
        <v>90</v>
      </c>
      <c r="O2429" s="6">
        <f t="shared" si="724"/>
        <v>-90</v>
      </c>
      <c r="P2429" s="6">
        <f t="shared" si="716"/>
        <v>0</v>
      </c>
      <c r="Q2429" s="7">
        <f t="shared" si="718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721"/>
        <v>12</v>
      </c>
      <c r="C2430" s="5">
        <f t="shared" si="722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12"/>
        <v>45276</v>
      </c>
      <c r="L2430" s="5">
        <f t="shared" si="713"/>
        <v>12</v>
      </c>
      <c r="M2430" s="5">
        <f t="shared" si="714"/>
        <v>2023</v>
      </c>
      <c r="N2430" s="96">
        <v>1606</v>
      </c>
      <c r="O2430" s="6">
        <f t="shared" ref="O2430:O2440" si="725">-N2430</f>
        <v>-1606</v>
      </c>
      <c r="P2430" s="6">
        <f t="shared" si="716"/>
        <v>0</v>
      </c>
      <c r="Q2430" s="7">
        <f t="shared" si="718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si="721"/>
        <v>12</v>
      </c>
      <c r="C2431" s="5">
        <f t="shared" si="722"/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12"/>
        <v>45276</v>
      </c>
      <c r="L2431" s="5">
        <f t="shared" si="713"/>
        <v>12</v>
      </c>
      <c r="M2431" s="5">
        <f t="shared" si="714"/>
        <v>2023</v>
      </c>
      <c r="N2431" s="96">
        <v>1597.5</v>
      </c>
      <c r="O2431" s="6">
        <f t="shared" si="725"/>
        <v>-1597.5</v>
      </c>
      <c r="P2431" s="6">
        <f t="shared" si="716"/>
        <v>0</v>
      </c>
      <c r="Q2431" s="7">
        <f t="shared" si="718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721"/>
        <v>12</v>
      </c>
      <c r="C2432" s="5">
        <f t="shared" si="722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12"/>
        <v>45276</v>
      </c>
      <c r="L2432" s="5">
        <f t="shared" si="713"/>
        <v>12</v>
      </c>
      <c r="M2432" s="5">
        <f t="shared" si="714"/>
        <v>2023</v>
      </c>
      <c r="N2432" s="96">
        <v>1050</v>
      </c>
      <c r="O2432" s="6">
        <f t="shared" si="725"/>
        <v>-1050</v>
      </c>
      <c r="P2432" s="6">
        <f t="shared" si="716"/>
        <v>0</v>
      </c>
      <c r="Q2432" s="7">
        <f t="shared" si="718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721"/>
        <v>12</v>
      </c>
      <c r="C2433" s="5">
        <f t="shared" si="722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12"/>
        <v>45276</v>
      </c>
      <c r="L2433" s="5">
        <f t="shared" si="713"/>
        <v>12</v>
      </c>
      <c r="M2433" s="5">
        <f t="shared" si="714"/>
        <v>2023</v>
      </c>
      <c r="N2433" s="96">
        <v>851.4</v>
      </c>
      <c r="O2433" s="6">
        <f t="shared" si="725"/>
        <v>-851.4</v>
      </c>
      <c r="P2433" s="6">
        <f t="shared" si="716"/>
        <v>0</v>
      </c>
      <c r="Q2433" s="7">
        <f t="shared" si="718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721"/>
        <v>12</v>
      </c>
      <c r="C2434" s="5">
        <f t="shared" si="722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12"/>
        <v>45276</v>
      </c>
      <c r="L2434" s="5">
        <f t="shared" si="713"/>
        <v>12</v>
      </c>
      <c r="M2434" s="5">
        <f t="shared" si="714"/>
        <v>2023</v>
      </c>
      <c r="N2434" s="96">
        <v>105</v>
      </c>
      <c r="O2434" s="6">
        <f t="shared" si="725"/>
        <v>-105</v>
      </c>
      <c r="P2434" s="6">
        <f t="shared" si="716"/>
        <v>0</v>
      </c>
      <c r="Q2434" s="7">
        <f t="shared" si="718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si="721"/>
        <v>12</v>
      </c>
      <c r="C2435" s="5">
        <f t="shared" si="722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ref="K2435:K2498" si="726">A2435+J2435</f>
        <v>45276</v>
      </c>
      <c r="L2435" s="5">
        <f t="shared" ref="L2435:L2498" si="727">MONTH(K2435)</f>
        <v>12</v>
      </c>
      <c r="M2435" s="5">
        <f t="shared" ref="M2435:M2498" si="728">YEAR(K2435)</f>
        <v>2023</v>
      </c>
      <c r="N2435" s="96">
        <v>480</v>
      </c>
      <c r="O2435" s="6">
        <f t="shared" si="725"/>
        <v>-480</v>
      </c>
      <c r="P2435" s="6">
        <f t="shared" si="716"/>
        <v>0</v>
      </c>
      <c r="Q2435" s="7">
        <f t="shared" si="718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721"/>
        <v>12</v>
      </c>
      <c r="C2436" s="5">
        <f t="shared" si="722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26"/>
        <v>45276</v>
      </c>
      <c r="L2436" s="5">
        <f t="shared" si="727"/>
        <v>12</v>
      </c>
      <c r="M2436" s="5">
        <f t="shared" si="728"/>
        <v>2023</v>
      </c>
      <c r="N2436" s="96">
        <v>170</v>
      </c>
      <c r="O2436" s="6">
        <f t="shared" si="725"/>
        <v>-170</v>
      </c>
      <c r="P2436" s="6">
        <f t="shared" si="716"/>
        <v>0</v>
      </c>
      <c r="Q2436" s="7">
        <f t="shared" si="718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721"/>
        <v>12</v>
      </c>
      <c r="C2437" s="5">
        <f t="shared" si="722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26"/>
        <v>45276</v>
      </c>
      <c r="L2437" s="5">
        <f t="shared" si="727"/>
        <v>12</v>
      </c>
      <c r="M2437" s="5">
        <f t="shared" si="728"/>
        <v>2023</v>
      </c>
      <c r="N2437" s="96">
        <v>96</v>
      </c>
      <c r="O2437" s="6">
        <f t="shared" si="725"/>
        <v>-96</v>
      </c>
      <c r="P2437" s="6">
        <f t="shared" si="716"/>
        <v>0</v>
      </c>
      <c r="Q2437" s="7">
        <f t="shared" si="718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721"/>
        <v>12</v>
      </c>
      <c r="C2438" s="5">
        <f t="shared" si="722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26"/>
        <v>45276</v>
      </c>
      <c r="L2438" s="5">
        <f t="shared" si="727"/>
        <v>12</v>
      </c>
      <c r="M2438" s="5">
        <f t="shared" si="728"/>
        <v>2023</v>
      </c>
      <c r="N2438" s="96">
        <v>1606</v>
      </c>
      <c r="O2438" s="6">
        <f t="shared" si="725"/>
        <v>-1606</v>
      </c>
      <c r="P2438" s="6">
        <f t="shared" si="716"/>
        <v>0</v>
      </c>
      <c r="Q2438" s="7">
        <f t="shared" si="718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721"/>
        <v>12</v>
      </c>
      <c r="C2439" s="5">
        <f t="shared" si="722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26"/>
        <v>45276</v>
      </c>
      <c r="L2439" s="5">
        <f t="shared" si="727"/>
        <v>12</v>
      </c>
      <c r="M2439" s="5">
        <f t="shared" si="728"/>
        <v>2023</v>
      </c>
      <c r="N2439" s="96">
        <v>420</v>
      </c>
      <c r="O2439" s="6">
        <f t="shared" si="725"/>
        <v>-420</v>
      </c>
      <c r="P2439" s="6">
        <f t="shared" si="716"/>
        <v>0</v>
      </c>
      <c r="Q2439" s="7">
        <f t="shared" si="718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721"/>
        <v>12</v>
      </c>
      <c r="C2440" s="5">
        <f t="shared" si="722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26"/>
        <v>45276</v>
      </c>
      <c r="L2440" s="5">
        <f t="shared" si="727"/>
        <v>12</v>
      </c>
      <c r="M2440" s="5">
        <f t="shared" si="728"/>
        <v>2023</v>
      </c>
      <c r="N2440" s="96">
        <v>105</v>
      </c>
      <c r="O2440" s="6">
        <f t="shared" si="725"/>
        <v>-105</v>
      </c>
      <c r="P2440" s="6">
        <f t="shared" si="716"/>
        <v>0</v>
      </c>
      <c r="Q2440" s="7">
        <f t="shared" si="718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721"/>
        <v>12</v>
      </c>
      <c r="C2441" s="5">
        <f t="shared" si="722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26"/>
        <v>45276</v>
      </c>
      <c r="L2441" s="5">
        <f t="shared" si="727"/>
        <v>12</v>
      </c>
      <c r="M2441" s="5">
        <f t="shared" si="728"/>
        <v>2023</v>
      </c>
      <c r="N2441" s="96">
        <v>250</v>
      </c>
      <c r="O2441" s="6">
        <f>-N2441</f>
        <v>-250</v>
      </c>
      <c r="P2441" s="6">
        <f t="shared" si="716"/>
        <v>0</v>
      </c>
      <c r="Q2441" s="7">
        <f t="shared" si="718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721"/>
        <v>12</v>
      </c>
      <c r="C2442" s="5">
        <f t="shared" si="722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26"/>
        <v>45276</v>
      </c>
      <c r="L2442" s="5">
        <f t="shared" si="727"/>
        <v>12</v>
      </c>
      <c r="M2442" s="5">
        <f t="shared" si="728"/>
        <v>2023</v>
      </c>
      <c r="N2442" s="96">
        <v>6424</v>
      </c>
      <c r="O2442" s="6">
        <f>-N2442</f>
        <v>-6424</v>
      </c>
      <c r="P2442" s="6">
        <f t="shared" si="716"/>
        <v>0</v>
      </c>
      <c r="Q2442" s="7">
        <f t="shared" si="718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721"/>
        <v>12</v>
      </c>
      <c r="C2443" s="5">
        <f t="shared" si="722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26"/>
        <v>45276</v>
      </c>
      <c r="L2443" s="5">
        <f t="shared" si="727"/>
        <v>12</v>
      </c>
      <c r="M2443" s="5">
        <f t="shared" si="728"/>
        <v>2023</v>
      </c>
      <c r="N2443" s="96">
        <v>2331.6</v>
      </c>
      <c r="O2443" s="6">
        <f>-N2443</f>
        <v>-2331.6</v>
      </c>
      <c r="P2443" s="6">
        <f t="shared" si="716"/>
        <v>0</v>
      </c>
      <c r="Q2443" s="7">
        <f t="shared" si="718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721"/>
        <v>12</v>
      </c>
      <c r="C2444" s="5">
        <f t="shared" si="722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26"/>
        <v>45276</v>
      </c>
      <c r="L2444" s="5">
        <f t="shared" si="727"/>
        <v>12</v>
      </c>
      <c r="M2444" s="5">
        <f t="shared" si="728"/>
        <v>2023</v>
      </c>
      <c r="N2444" s="96">
        <v>1404</v>
      </c>
      <c r="O2444" s="6">
        <f>-N2444</f>
        <v>-1404</v>
      </c>
      <c r="P2444" s="6">
        <f t="shared" si="716"/>
        <v>0</v>
      </c>
      <c r="Q2444" s="7">
        <f t="shared" si="718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721"/>
        <v>12</v>
      </c>
      <c r="C2445" s="5">
        <f t="shared" si="722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26"/>
        <v>45276</v>
      </c>
      <c r="L2445" s="5">
        <f t="shared" si="727"/>
        <v>12</v>
      </c>
      <c r="M2445" s="5">
        <f t="shared" si="728"/>
        <v>2023</v>
      </c>
      <c r="N2445" s="96">
        <v>380</v>
      </c>
      <c r="O2445" s="6">
        <f>-N2445</f>
        <v>-380</v>
      </c>
      <c r="P2445" s="6">
        <f t="shared" si="716"/>
        <v>0</v>
      </c>
      <c r="Q2445" s="7">
        <f t="shared" si="718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721"/>
        <v>12</v>
      </c>
      <c r="C2446" s="5">
        <f t="shared" si="722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26"/>
        <v>45278</v>
      </c>
      <c r="L2446" s="5">
        <f t="shared" si="727"/>
        <v>12</v>
      </c>
      <c r="M2446" s="5">
        <f t="shared" si="728"/>
        <v>2023</v>
      </c>
      <c r="N2446" s="96">
        <v>1738</v>
      </c>
      <c r="O2446" s="6">
        <f t="shared" ref="O2446:O2449" si="729">-N2446</f>
        <v>-1738</v>
      </c>
      <c r="P2446" s="6">
        <f t="shared" si="716"/>
        <v>0</v>
      </c>
      <c r="Q2446" s="7">
        <f t="shared" si="718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">
      <c r="A2447" s="4">
        <v>45278</v>
      </c>
      <c r="B2447" s="5">
        <f t="shared" si="721"/>
        <v>12</v>
      </c>
      <c r="C2447" s="5">
        <f t="shared" si="722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26"/>
        <v>45278</v>
      </c>
      <c r="L2447" s="5">
        <f t="shared" si="727"/>
        <v>12</v>
      </c>
      <c r="M2447" s="5">
        <f t="shared" si="728"/>
        <v>2023</v>
      </c>
      <c r="N2447" s="96">
        <v>832.5</v>
      </c>
      <c r="O2447" s="6">
        <f t="shared" si="729"/>
        <v>-832.5</v>
      </c>
      <c r="P2447" s="6">
        <f t="shared" si="716"/>
        <v>0</v>
      </c>
      <c r="Q2447" s="7">
        <f t="shared" si="718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">
      <c r="A2448" s="4">
        <v>45278</v>
      </c>
      <c r="B2448" s="5">
        <f t="shared" si="721"/>
        <v>12</v>
      </c>
      <c r="C2448" s="5">
        <f t="shared" si="722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26"/>
        <v>45278</v>
      </c>
      <c r="L2448" s="5">
        <f t="shared" si="727"/>
        <v>12</v>
      </c>
      <c r="M2448" s="5">
        <f t="shared" si="728"/>
        <v>2023</v>
      </c>
      <c r="N2448" s="96">
        <v>95</v>
      </c>
      <c r="O2448" s="6">
        <f t="shared" si="729"/>
        <v>-95</v>
      </c>
      <c r="P2448" s="6">
        <f t="shared" si="716"/>
        <v>0</v>
      </c>
      <c r="Q2448" s="7">
        <f t="shared" si="718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">
      <c r="A2449" s="4">
        <v>45278</v>
      </c>
      <c r="B2449" s="5">
        <f t="shared" si="721"/>
        <v>12</v>
      </c>
      <c r="C2449" s="5">
        <f t="shared" si="722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26"/>
        <v>45278</v>
      </c>
      <c r="L2449" s="5">
        <f t="shared" si="727"/>
        <v>12</v>
      </c>
      <c r="M2449" s="5">
        <f t="shared" si="728"/>
        <v>2023</v>
      </c>
      <c r="N2449" s="96">
        <v>312.5</v>
      </c>
      <c r="O2449" s="6">
        <f t="shared" si="729"/>
        <v>-312.5</v>
      </c>
      <c r="P2449" s="6">
        <f t="shared" si="716"/>
        <v>0</v>
      </c>
      <c r="Q2449" s="7">
        <f t="shared" si="718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">
      <c r="A2450" s="4">
        <v>45278</v>
      </c>
      <c r="B2450" s="5">
        <f t="shared" si="721"/>
        <v>12</v>
      </c>
      <c r="C2450" s="5">
        <f t="shared" si="722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26"/>
        <v>45398</v>
      </c>
      <c r="L2450" s="5">
        <f t="shared" si="727"/>
        <v>4</v>
      </c>
      <c r="M2450" s="5">
        <f t="shared" si="728"/>
        <v>2024</v>
      </c>
      <c r="N2450" s="96">
        <v>696</v>
      </c>
      <c r="O2450" s="6">
        <f t="shared" ref="O2450" si="730">-N2450</f>
        <v>-696</v>
      </c>
      <c r="P2450" s="6">
        <f t="shared" si="716"/>
        <v>0</v>
      </c>
      <c r="Q2450" s="7">
        <f t="shared" si="718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721"/>
        <v>12</v>
      </c>
      <c r="C2451" s="5">
        <f t="shared" si="722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26"/>
        <v>45279</v>
      </c>
      <c r="L2451" s="5">
        <f t="shared" si="727"/>
        <v>12</v>
      </c>
      <c r="M2451" s="5">
        <f t="shared" si="728"/>
        <v>2023</v>
      </c>
      <c r="N2451" s="96">
        <v>1738</v>
      </c>
      <c r="O2451" s="6">
        <f>-448.8-1000-289.2</f>
        <v>-1738</v>
      </c>
      <c r="P2451" s="6">
        <f t="shared" si="716"/>
        <v>0</v>
      </c>
      <c r="Q2451" s="7">
        <f t="shared" si="718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">
      <c r="A2452" s="4">
        <v>45279</v>
      </c>
      <c r="B2452" s="5">
        <f t="shared" si="721"/>
        <v>12</v>
      </c>
      <c r="C2452" s="5">
        <f t="shared" si="722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26"/>
        <v>45279</v>
      </c>
      <c r="L2452" s="5">
        <f t="shared" si="727"/>
        <v>12</v>
      </c>
      <c r="M2452" s="5">
        <f t="shared" si="728"/>
        <v>2023</v>
      </c>
      <c r="N2452" s="96">
        <v>405</v>
      </c>
      <c r="O2452" s="6">
        <f t="shared" ref="O2452:O2454" si="731">-N2452</f>
        <v>-405</v>
      </c>
      <c r="P2452" s="6">
        <f t="shared" si="716"/>
        <v>0</v>
      </c>
      <c r="Q2452" s="7">
        <f t="shared" si="718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">
      <c r="A2453" s="4">
        <v>45279</v>
      </c>
      <c r="B2453" s="5">
        <f t="shared" si="721"/>
        <v>12</v>
      </c>
      <c r="C2453" s="5">
        <f t="shared" si="722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26"/>
        <v>45279</v>
      </c>
      <c r="L2453" s="5">
        <f t="shared" si="727"/>
        <v>12</v>
      </c>
      <c r="M2453" s="5">
        <f t="shared" si="728"/>
        <v>2023</v>
      </c>
      <c r="N2453" s="96">
        <v>250</v>
      </c>
      <c r="O2453" s="6">
        <f t="shared" si="731"/>
        <v>-250</v>
      </c>
      <c r="P2453" s="6">
        <f t="shared" ref="P2453:P2516" si="732">SUM(N2453+O2453)</f>
        <v>0</v>
      </c>
      <c r="Q2453" s="7">
        <f t="shared" si="718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">
      <c r="A2454" s="4">
        <v>45279</v>
      </c>
      <c r="B2454" s="5">
        <f t="shared" si="721"/>
        <v>12</v>
      </c>
      <c r="C2454" s="5">
        <f t="shared" si="722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26"/>
        <v>45279</v>
      </c>
      <c r="L2454" s="5">
        <f t="shared" si="727"/>
        <v>12</v>
      </c>
      <c r="M2454" s="5">
        <f t="shared" si="728"/>
        <v>2023</v>
      </c>
      <c r="N2454" s="96">
        <v>105</v>
      </c>
      <c r="O2454" s="6">
        <f t="shared" si="731"/>
        <v>-105</v>
      </c>
      <c r="P2454" s="6">
        <f t="shared" si="732"/>
        <v>0</v>
      </c>
      <c r="Q2454" s="7">
        <f t="shared" si="718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">
      <c r="A2455" s="4">
        <v>45279</v>
      </c>
      <c r="B2455" s="5">
        <f t="shared" si="721"/>
        <v>12</v>
      </c>
      <c r="C2455" s="5">
        <f t="shared" si="722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26"/>
        <v>45279</v>
      </c>
      <c r="L2455" s="5">
        <f t="shared" si="727"/>
        <v>12</v>
      </c>
      <c r="M2455" s="5">
        <f t="shared" si="728"/>
        <v>2023</v>
      </c>
      <c r="N2455" s="96">
        <v>420</v>
      </c>
      <c r="O2455" s="6">
        <f>-250.8-169.2</f>
        <v>-420</v>
      </c>
      <c r="P2455" s="6">
        <f t="shared" si="732"/>
        <v>0</v>
      </c>
      <c r="Q2455" s="7">
        <f t="shared" si="718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">
      <c r="A2456" s="4">
        <v>45279</v>
      </c>
      <c r="B2456" s="5">
        <f t="shared" si="721"/>
        <v>12</v>
      </c>
      <c r="C2456" s="5">
        <f t="shared" si="722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26"/>
        <v>45279</v>
      </c>
      <c r="L2456" s="5">
        <f t="shared" si="727"/>
        <v>12</v>
      </c>
      <c r="M2456" s="5">
        <f t="shared" si="728"/>
        <v>2023</v>
      </c>
      <c r="N2456" s="96">
        <v>4250</v>
      </c>
      <c r="O2456" s="6">
        <f t="shared" ref="O2456:O2466" si="733">-N2456</f>
        <v>-4250</v>
      </c>
      <c r="P2456" s="6">
        <f t="shared" si="732"/>
        <v>0</v>
      </c>
      <c r="Q2456" s="7">
        <f t="shared" si="718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721"/>
        <v>12</v>
      </c>
      <c r="C2457" s="5">
        <f t="shared" si="722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26"/>
        <v>45279</v>
      </c>
      <c r="L2457" s="5">
        <f t="shared" si="727"/>
        <v>12</v>
      </c>
      <c r="M2457" s="5">
        <f t="shared" si="728"/>
        <v>2023</v>
      </c>
      <c r="N2457" s="96">
        <v>300</v>
      </c>
      <c r="O2457" s="6">
        <f t="shared" si="733"/>
        <v>-300</v>
      </c>
      <c r="P2457" s="6">
        <f t="shared" si="732"/>
        <v>0</v>
      </c>
      <c r="Q2457" s="7">
        <f t="shared" si="718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721"/>
        <v>12</v>
      </c>
      <c r="C2458" s="5">
        <f t="shared" si="722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26"/>
        <v>45279</v>
      </c>
      <c r="L2458" s="5">
        <f t="shared" si="727"/>
        <v>12</v>
      </c>
      <c r="M2458" s="5">
        <f t="shared" si="728"/>
        <v>2023</v>
      </c>
      <c r="N2458" s="96">
        <v>150</v>
      </c>
      <c r="O2458" s="6">
        <f t="shared" si="733"/>
        <v>-150</v>
      </c>
      <c r="P2458" s="6">
        <f t="shared" si="732"/>
        <v>0</v>
      </c>
      <c r="Q2458" s="7">
        <f t="shared" si="718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si="721"/>
        <v>12</v>
      </c>
      <c r="C2459" s="5">
        <f t="shared" si="722"/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26"/>
        <v>45279</v>
      </c>
      <c r="L2459" s="5">
        <f t="shared" si="727"/>
        <v>12</v>
      </c>
      <c r="M2459" s="5">
        <f t="shared" si="728"/>
        <v>2023</v>
      </c>
      <c r="N2459" s="96">
        <v>-866</v>
      </c>
      <c r="O2459" s="6">
        <f t="shared" si="733"/>
        <v>866</v>
      </c>
      <c r="P2459" s="6">
        <f t="shared" si="732"/>
        <v>0</v>
      </c>
      <c r="Q2459" s="7">
        <f t="shared" si="718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721"/>
        <v>12</v>
      </c>
      <c r="C2460" s="5">
        <f t="shared" si="722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26"/>
        <v>45310</v>
      </c>
      <c r="L2460" s="5">
        <f t="shared" si="727"/>
        <v>1</v>
      </c>
      <c r="M2460" s="5">
        <f t="shared" si="728"/>
        <v>2024</v>
      </c>
      <c r="N2460" s="96">
        <v>6952</v>
      </c>
      <c r="O2460" s="6">
        <f t="shared" si="733"/>
        <v>-6952</v>
      </c>
      <c r="P2460" s="6">
        <f t="shared" si="732"/>
        <v>0</v>
      </c>
      <c r="Q2460" s="7">
        <f t="shared" si="718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721"/>
        <v>12</v>
      </c>
      <c r="C2461" s="5">
        <f t="shared" si="722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26"/>
        <v>45310</v>
      </c>
      <c r="L2461" s="5">
        <f t="shared" si="727"/>
        <v>1</v>
      </c>
      <c r="M2461" s="5">
        <f t="shared" si="728"/>
        <v>2024</v>
      </c>
      <c r="N2461" s="96">
        <v>2613</v>
      </c>
      <c r="O2461" s="6">
        <f t="shared" si="733"/>
        <v>-2613</v>
      </c>
      <c r="P2461" s="6">
        <f t="shared" si="732"/>
        <v>0</v>
      </c>
      <c r="Q2461" s="7">
        <f t="shared" si="718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721"/>
        <v>12</v>
      </c>
      <c r="C2462" s="5">
        <f t="shared" si="722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26"/>
        <v>45310</v>
      </c>
      <c r="L2462" s="5">
        <f t="shared" si="727"/>
        <v>1</v>
      </c>
      <c r="M2462" s="5">
        <f t="shared" si="728"/>
        <v>2024</v>
      </c>
      <c r="N2462" s="96">
        <v>240</v>
      </c>
      <c r="O2462" s="6">
        <f t="shared" si="733"/>
        <v>-240</v>
      </c>
      <c r="P2462" s="6">
        <f t="shared" si="732"/>
        <v>0</v>
      </c>
      <c r="Q2462" s="7">
        <f t="shared" si="718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721"/>
        <v>12</v>
      </c>
      <c r="C2463" s="5">
        <f t="shared" si="722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26"/>
        <v>45310</v>
      </c>
      <c r="L2463" s="5">
        <f t="shared" si="727"/>
        <v>1</v>
      </c>
      <c r="M2463" s="5">
        <f t="shared" si="728"/>
        <v>2024</v>
      </c>
      <c r="N2463" s="96">
        <v>312.5</v>
      </c>
      <c r="O2463" s="6">
        <f t="shared" si="733"/>
        <v>-312.5</v>
      </c>
      <c r="P2463" s="6">
        <f t="shared" si="732"/>
        <v>0</v>
      </c>
      <c r="Q2463" s="7">
        <f t="shared" si="718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721"/>
        <v>12</v>
      </c>
      <c r="C2464" s="5">
        <f t="shared" si="722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26"/>
        <v>45310</v>
      </c>
      <c r="L2464" s="5">
        <f t="shared" si="727"/>
        <v>1</v>
      </c>
      <c r="M2464" s="5">
        <f t="shared" si="728"/>
        <v>2024</v>
      </c>
      <c r="N2464" s="96">
        <v>572</v>
      </c>
      <c r="O2464" s="6">
        <f t="shared" si="733"/>
        <v>-572</v>
      </c>
      <c r="P2464" s="6">
        <f t="shared" si="732"/>
        <v>0</v>
      </c>
      <c r="Q2464" s="7">
        <f t="shared" ref="Q2464:Q2527" si="734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721"/>
        <v>12</v>
      </c>
      <c r="C2465" s="5">
        <f t="shared" si="722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26"/>
        <v>45310</v>
      </c>
      <c r="L2465" s="5">
        <f t="shared" si="727"/>
        <v>1</v>
      </c>
      <c r="M2465" s="5">
        <f t="shared" si="728"/>
        <v>2024</v>
      </c>
      <c r="N2465" s="96">
        <v>285</v>
      </c>
      <c r="O2465" s="6">
        <f t="shared" si="733"/>
        <v>-285</v>
      </c>
      <c r="P2465" s="6">
        <f t="shared" si="732"/>
        <v>0</v>
      </c>
      <c r="Q2465" s="7">
        <f t="shared" si="734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721"/>
        <v>12</v>
      </c>
      <c r="C2466" s="5">
        <f t="shared" si="722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26"/>
        <v>45310</v>
      </c>
      <c r="L2466" s="5">
        <f t="shared" si="727"/>
        <v>1</v>
      </c>
      <c r="M2466" s="5">
        <f t="shared" si="728"/>
        <v>2024</v>
      </c>
      <c r="N2466" s="96">
        <v>930</v>
      </c>
      <c r="O2466" s="6">
        <f t="shared" si="733"/>
        <v>-930</v>
      </c>
      <c r="P2466" s="6">
        <f t="shared" si="732"/>
        <v>0</v>
      </c>
      <c r="Q2466" s="7">
        <f t="shared" si="734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721"/>
        <v>12</v>
      </c>
      <c r="C2467" s="5">
        <f t="shared" si="722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26"/>
        <v>45281</v>
      </c>
      <c r="L2467" s="5">
        <f t="shared" si="727"/>
        <v>12</v>
      </c>
      <c r="M2467" s="5">
        <f t="shared" si="728"/>
        <v>2023</v>
      </c>
      <c r="N2467" s="96">
        <v>250</v>
      </c>
      <c r="O2467" s="6">
        <f t="shared" ref="O2467:O2472" si="735">-N2467</f>
        <v>-250</v>
      </c>
      <c r="P2467" s="6">
        <f t="shared" si="732"/>
        <v>0</v>
      </c>
      <c r="Q2467" s="7">
        <f t="shared" si="734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721"/>
        <v>12</v>
      </c>
      <c r="C2468" s="5">
        <f t="shared" si="722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26"/>
        <v>45281</v>
      </c>
      <c r="L2468" s="5">
        <f t="shared" si="727"/>
        <v>12</v>
      </c>
      <c r="M2468" s="5">
        <f t="shared" si="728"/>
        <v>2023</v>
      </c>
      <c r="N2468" s="96">
        <v>6424</v>
      </c>
      <c r="O2468" s="6">
        <f t="shared" si="735"/>
        <v>-6424</v>
      </c>
      <c r="P2468" s="6">
        <f t="shared" si="732"/>
        <v>0</v>
      </c>
      <c r="Q2468" s="7">
        <f t="shared" si="734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721"/>
        <v>12</v>
      </c>
      <c r="C2469" s="5">
        <f t="shared" si="722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26"/>
        <v>45281</v>
      </c>
      <c r="L2469" s="5">
        <f t="shared" si="727"/>
        <v>12</v>
      </c>
      <c r="M2469" s="5">
        <f t="shared" si="728"/>
        <v>2023</v>
      </c>
      <c r="N2469" s="96">
        <v>2575.1999999999998</v>
      </c>
      <c r="O2469" s="6">
        <f t="shared" si="735"/>
        <v>-2575.1999999999998</v>
      </c>
      <c r="P2469" s="6">
        <f t="shared" si="732"/>
        <v>0</v>
      </c>
      <c r="Q2469" s="7">
        <f t="shared" si="734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721"/>
        <v>12</v>
      </c>
      <c r="C2470" s="5">
        <f t="shared" si="722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26"/>
        <v>45281</v>
      </c>
      <c r="L2470" s="5">
        <f t="shared" si="727"/>
        <v>12</v>
      </c>
      <c r="M2470" s="5">
        <f t="shared" si="728"/>
        <v>2023</v>
      </c>
      <c r="N2470" s="96">
        <v>1404</v>
      </c>
      <c r="O2470" s="6">
        <f t="shared" si="735"/>
        <v>-1404</v>
      </c>
      <c r="P2470" s="6">
        <f t="shared" si="732"/>
        <v>0</v>
      </c>
      <c r="Q2470" s="7">
        <f t="shared" si="734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721"/>
        <v>12</v>
      </c>
      <c r="C2471" s="5">
        <f t="shared" si="722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26"/>
        <v>45281</v>
      </c>
      <c r="L2471" s="5">
        <f t="shared" si="727"/>
        <v>12</v>
      </c>
      <c r="M2471" s="5">
        <f t="shared" si="728"/>
        <v>2023</v>
      </c>
      <c r="N2471" s="96">
        <v>380</v>
      </c>
      <c r="O2471" s="6">
        <f t="shared" si="735"/>
        <v>-380</v>
      </c>
      <c r="P2471" s="6">
        <f t="shared" si="732"/>
        <v>0</v>
      </c>
      <c r="Q2471" s="7">
        <f t="shared" si="734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721"/>
        <v>12</v>
      </c>
      <c r="C2472" s="5">
        <f t="shared" si="722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26"/>
        <v>45281</v>
      </c>
      <c r="L2472" s="5">
        <f t="shared" si="727"/>
        <v>12</v>
      </c>
      <c r="M2472" s="5">
        <f t="shared" si="728"/>
        <v>2023</v>
      </c>
      <c r="N2472" s="96">
        <v>1000</v>
      </c>
      <c r="O2472" s="6">
        <f t="shared" si="735"/>
        <v>-1000</v>
      </c>
      <c r="P2472" s="6">
        <f t="shared" si="732"/>
        <v>0</v>
      </c>
      <c r="Q2472" s="7">
        <f t="shared" si="734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721"/>
        <v>12</v>
      </c>
      <c r="C2473" s="5">
        <f t="shared" si="722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26"/>
        <v>45281</v>
      </c>
      <c r="L2473" s="5">
        <f t="shared" si="727"/>
        <v>12</v>
      </c>
      <c r="M2473" s="5">
        <f t="shared" si="728"/>
        <v>2023</v>
      </c>
      <c r="N2473" s="96">
        <v>110</v>
      </c>
      <c r="O2473" s="6">
        <f t="shared" ref="O2473:O2480" si="736">-N2473</f>
        <v>-110</v>
      </c>
      <c r="P2473" s="6">
        <f t="shared" si="732"/>
        <v>0</v>
      </c>
      <c r="Q2473" s="7">
        <f t="shared" si="734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721"/>
        <v>12</v>
      </c>
      <c r="C2474" s="5">
        <f t="shared" si="722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26"/>
        <v>45281</v>
      </c>
      <c r="L2474" s="5">
        <f t="shared" si="727"/>
        <v>12</v>
      </c>
      <c r="M2474" s="5">
        <f t="shared" si="728"/>
        <v>2023</v>
      </c>
      <c r="N2474" s="96">
        <v>62.5</v>
      </c>
      <c r="O2474" s="6">
        <f t="shared" si="736"/>
        <v>-62.5</v>
      </c>
      <c r="P2474" s="6">
        <f t="shared" si="732"/>
        <v>0</v>
      </c>
      <c r="Q2474" s="7">
        <f t="shared" si="734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ref="B2475:B2538" si="737">MONTH(A2475)</f>
        <v>12</v>
      </c>
      <c r="C2475" s="5">
        <f t="shared" ref="C2475:C2538" si="738">YEAR(A2475)</f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26"/>
        <v>45281</v>
      </c>
      <c r="L2475" s="5">
        <f t="shared" si="727"/>
        <v>12</v>
      </c>
      <c r="M2475" s="5">
        <f t="shared" si="728"/>
        <v>2023</v>
      </c>
      <c r="N2475" s="96">
        <v>283.8</v>
      </c>
      <c r="O2475" s="6">
        <f t="shared" si="736"/>
        <v>-283.8</v>
      </c>
      <c r="P2475" s="6">
        <f t="shared" si="732"/>
        <v>0</v>
      </c>
      <c r="Q2475" s="7">
        <f t="shared" si="734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737"/>
        <v>12</v>
      </c>
      <c r="C2476" s="5">
        <f t="shared" si="738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26"/>
        <v>45281</v>
      </c>
      <c r="L2476" s="5">
        <f t="shared" si="727"/>
        <v>12</v>
      </c>
      <c r="M2476" s="5">
        <f t="shared" si="728"/>
        <v>2023</v>
      </c>
      <c r="N2476" s="96">
        <v>315</v>
      </c>
      <c r="O2476" s="6">
        <f t="shared" si="736"/>
        <v>-315</v>
      </c>
      <c r="P2476" s="6">
        <f t="shared" si="732"/>
        <v>0</v>
      </c>
      <c r="Q2476" s="7">
        <f t="shared" si="734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737"/>
        <v>12</v>
      </c>
      <c r="C2477" s="5">
        <f t="shared" si="738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26"/>
        <v>45281</v>
      </c>
      <c r="L2477" s="5">
        <f t="shared" si="727"/>
        <v>12</v>
      </c>
      <c r="M2477" s="5">
        <f t="shared" si="728"/>
        <v>2023</v>
      </c>
      <c r="N2477" s="96">
        <v>3476</v>
      </c>
      <c r="O2477" s="6">
        <f t="shared" si="736"/>
        <v>-3476</v>
      </c>
      <c r="P2477" s="6">
        <f t="shared" si="732"/>
        <v>0</v>
      </c>
      <c r="Q2477" s="7">
        <f t="shared" si="734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737"/>
        <v>12</v>
      </c>
      <c r="C2478" s="5">
        <f t="shared" si="738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26"/>
        <v>45281</v>
      </c>
      <c r="L2478" s="5">
        <f t="shared" si="727"/>
        <v>12</v>
      </c>
      <c r="M2478" s="5">
        <f t="shared" si="728"/>
        <v>2023</v>
      </c>
      <c r="N2478" s="96">
        <v>432</v>
      </c>
      <c r="O2478" s="6">
        <f t="shared" si="736"/>
        <v>-432</v>
      </c>
      <c r="P2478" s="6">
        <f t="shared" si="732"/>
        <v>0</v>
      </c>
      <c r="Q2478" s="7">
        <f t="shared" si="734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737"/>
        <v>12</v>
      </c>
      <c r="C2479" s="5">
        <f t="shared" si="738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26"/>
        <v>45281</v>
      </c>
      <c r="L2479" s="5">
        <f t="shared" si="727"/>
        <v>12</v>
      </c>
      <c r="M2479" s="5">
        <f t="shared" si="728"/>
        <v>2023</v>
      </c>
      <c r="N2479" s="96">
        <v>600</v>
      </c>
      <c r="O2479" s="6">
        <f t="shared" si="736"/>
        <v>-600</v>
      </c>
      <c r="P2479" s="6">
        <f t="shared" si="732"/>
        <v>0</v>
      </c>
      <c r="Q2479" s="7">
        <f t="shared" si="734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737"/>
        <v>12</v>
      </c>
      <c r="C2480" s="5">
        <f t="shared" si="738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26"/>
        <v>45281</v>
      </c>
      <c r="L2480" s="5">
        <f t="shared" si="727"/>
        <v>12</v>
      </c>
      <c r="M2480" s="5">
        <f t="shared" si="728"/>
        <v>2023</v>
      </c>
      <c r="N2480" s="96">
        <v>220</v>
      </c>
      <c r="O2480" s="6">
        <f t="shared" si="736"/>
        <v>-220</v>
      </c>
      <c r="P2480" s="6">
        <f t="shared" si="732"/>
        <v>0</v>
      </c>
      <c r="Q2480" s="7">
        <f t="shared" si="734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737"/>
        <v>12</v>
      </c>
      <c r="C2481" s="5">
        <f t="shared" si="738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26"/>
        <v>45282</v>
      </c>
      <c r="L2481" s="5">
        <f t="shared" si="727"/>
        <v>12</v>
      </c>
      <c r="M2481" s="5">
        <f t="shared" si="728"/>
        <v>2023</v>
      </c>
      <c r="N2481" s="96">
        <v>175</v>
      </c>
      <c r="O2481" s="6">
        <f t="shared" ref="O2481" si="739">-N2481</f>
        <v>-175</v>
      </c>
      <c r="P2481" s="6">
        <f t="shared" si="732"/>
        <v>0</v>
      </c>
      <c r="Q2481" s="7">
        <f t="shared" si="734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737"/>
        <v>12</v>
      </c>
      <c r="C2482" s="5">
        <f t="shared" si="738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26"/>
        <v>45282</v>
      </c>
      <c r="L2482" s="5">
        <f t="shared" si="727"/>
        <v>12</v>
      </c>
      <c r="M2482" s="5">
        <f t="shared" si="728"/>
        <v>2023</v>
      </c>
      <c r="N2482" s="96">
        <v>1738</v>
      </c>
      <c r="P2482" s="6">
        <f t="shared" si="732"/>
        <v>1738</v>
      </c>
      <c r="Q2482" s="7">
        <f t="shared" si="734"/>
        <v>4048712.1500000018</v>
      </c>
      <c r="R2482" s="44" t="str">
        <f>VLOOKUP(F2482,'Set up'!$A$2:$E$64,5,FALSE)</f>
        <v>PD Chq</v>
      </c>
    </row>
    <row r="2483" spans="1:19" ht="15" customHeight="1" x14ac:dyDescent="0.3">
      <c r="A2483" s="4">
        <v>45282</v>
      </c>
      <c r="B2483" s="5">
        <f t="shared" si="737"/>
        <v>12</v>
      </c>
      <c r="C2483" s="5">
        <f t="shared" si="738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si="726"/>
        <v>45282</v>
      </c>
      <c r="L2483" s="5">
        <f t="shared" si="727"/>
        <v>12</v>
      </c>
      <c r="M2483" s="5">
        <f t="shared" si="728"/>
        <v>2023</v>
      </c>
      <c r="N2483" s="96">
        <v>95</v>
      </c>
      <c r="P2483" s="6">
        <f t="shared" si="732"/>
        <v>95</v>
      </c>
      <c r="Q2483" s="7">
        <f t="shared" si="734"/>
        <v>4048807.1500000018</v>
      </c>
      <c r="R2483" s="44" t="str">
        <f>VLOOKUP(F2483,'Set up'!$A$2:$E$64,5,FALSE)</f>
        <v>PD Chq</v>
      </c>
    </row>
    <row r="2484" spans="1:19" ht="15" customHeight="1" x14ac:dyDescent="0.3">
      <c r="A2484" s="4">
        <v>45282</v>
      </c>
      <c r="B2484" s="5">
        <f t="shared" si="737"/>
        <v>12</v>
      </c>
      <c r="C2484" s="5">
        <f t="shared" si="738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26"/>
        <v>45282</v>
      </c>
      <c r="L2484" s="5">
        <f t="shared" si="727"/>
        <v>12</v>
      </c>
      <c r="M2484" s="5">
        <f t="shared" si="728"/>
        <v>2023</v>
      </c>
      <c r="N2484" s="96">
        <v>312.5</v>
      </c>
      <c r="P2484" s="6">
        <f t="shared" si="732"/>
        <v>312.5</v>
      </c>
      <c r="Q2484" s="7">
        <f t="shared" si="734"/>
        <v>4049119.6500000018</v>
      </c>
      <c r="R2484" s="44" t="str">
        <f>VLOOKUP(F2484,'Set up'!$A$2:$E$64,5,FALSE)</f>
        <v>PD Chq</v>
      </c>
    </row>
    <row r="2485" spans="1:19" ht="15" customHeight="1" x14ac:dyDescent="0.3">
      <c r="A2485" s="4">
        <v>45287</v>
      </c>
      <c r="B2485" s="5">
        <f t="shared" si="737"/>
        <v>12</v>
      </c>
      <c r="C2485" s="5">
        <f t="shared" si="738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26"/>
        <v>45287</v>
      </c>
      <c r="L2485" s="5">
        <f t="shared" si="727"/>
        <v>12</v>
      </c>
      <c r="M2485" s="5">
        <f t="shared" si="728"/>
        <v>2023</v>
      </c>
      <c r="N2485" s="96">
        <v>312.5</v>
      </c>
      <c r="O2485" s="6">
        <f>-N2485</f>
        <v>-312.5</v>
      </c>
      <c r="P2485" s="6">
        <f t="shared" si="732"/>
        <v>0</v>
      </c>
      <c r="Q2485" s="7">
        <f t="shared" si="734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737"/>
        <v>12</v>
      </c>
      <c r="C2486" s="5">
        <f t="shared" si="738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26"/>
        <v>45287</v>
      </c>
      <c r="L2486" s="5">
        <f t="shared" si="727"/>
        <v>12</v>
      </c>
      <c r="M2486" s="5">
        <f t="shared" si="728"/>
        <v>2023</v>
      </c>
      <c r="N2486" s="96">
        <v>8030</v>
      </c>
      <c r="O2486" s="6">
        <f>-N2486</f>
        <v>-8030</v>
      </c>
      <c r="P2486" s="6">
        <f t="shared" si="732"/>
        <v>0</v>
      </c>
      <c r="Q2486" s="7">
        <f t="shared" si="734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737"/>
        <v>12</v>
      </c>
      <c r="C2487" s="5">
        <f t="shared" si="738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26"/>
        <v>45287</v>
      </c>
      <c r="L2487" s="5">
        <f t="shared" si="727"/>
        <v>12</v>
      </c>
      <c r="M2487" s="5">
        <f t="shared" si="728"/>
        <v>2023</v>
      </c>
      <c r="N2487" s="96">
        <v>1914</v>
      </c>
      <c r="O2487" s="6">
        <f>-1401-513</f>
        <v>-1914</v>
      </c>
      <c r="P2487" s="6">
        <f t="shared" si="732"/>
        <v>0</v>
      </c>
      <c r="Q2487" s="7">
        <f t="shared" si="734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737"/>
        <v>12</v>
      </c>
      <c r="C2488" s="5">
        <f t="shared" si="738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26"/>
        <v>45287</v>
      </c>
      <c r="L2488" s="5">
        <f t="shared" si="727"/>
        <v>12</v>
      </c>
      <c r="M2488" s="5">
        <f t="shared" si="728"/>
        <v>2023</v>
      </c>
      <c r="N2488" s="96">
        <v>1404</v>
      </c>
      <c r="O2488" s="6">
        <f>-N2488</f>
        <v>-1404</v>
      </c>
      <c r="P2488" s="6">
        <f t="shared" si="732"/>
        <v>0</v>
      </c>
      <c r="Q2488" s="7">
        <f t="shared" si="734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737"/>
        <v>12</v>
      </c>
      <c r="C2489" s="5">
        <f t="shared" si="738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26"/>
        <v>45287</v>
      </c>
      <c r="L2489" s="5">
        <f t="shared" si="727"/>
        <v>12</v>
      </c>
      <c r="M2489" s="5">
        <f t="shared" si="728"/>
        <v>2023</v>
      </c>
      <c r="N2489" s="96">
        <v>1000</v>
      </c>
      <c r="O2489" s="6">
        <f>-N2489</f>
        <v>-1000</v>
      </c>
      <c r="P2489" s="6">
        <f t="shared" si="732"/>
        <v>0</v>
      </c>
      <c r="Q2489" s="7">
        <f t="shared" si="734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737"/>
        <v>12</v>
      </c>
      <c r="C2490" s="5">
        <f t="shared" si="738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26"/>
        <v>45290</v>
      </c>
      <c r="L2490" s="5">
        <f t="shared" si="727"/>
        <v>12</v>
      </c>
      <c r="M2490" s="5">
        <f t="shared" si="728"/>
        <v>2023</v>
      </c>
      <c r="N2490" s="96">
        <v>625</v>
      </c>
      <c r="O2490" s="6">
        <f>-N2490</f>
        <v>-625</v>
      </c>
      <c r="P2490" s="6">
        <f t="shared" si="732"/>
        <v>0</v>
      </c>
      <c r="Q2490" s="7">
        <f t="shared" si="734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737"/>
        <v>12</v>
      </c>
      <c r="C2491" s="5">
        <f t="shared" si="738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26"/>
        <v>45290</v>
      </c>
      <c r="L2491" s="5">
        <f t="shared" si="727"/>
        <v>12</v>
      </c>
      <c r="M2491" s="5">
        <f t="shared" si="728"/>
        <v>2023</v>
      </c>
      <c r="N2491" s="96">
        <v>8030</v>
      </c>
      <c r="O2491" s="6">
        <f>-3458-4572</f>
        <v>-8030</v>
      </c>
      <c r="P2491" s="6">
        <f t="shared" si="732"/>
        <v>0</v>
      </c>
      <c r="Q2491" s="7">
        <f t="shared" si="734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737"/>
        <v>12</v>
      </c>
      <c r="C2492" s="5">
        <f t="shared" si="738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26"/>
        <v>45290</v>
      </c>
      <c r="L2492" s="5">
        <f t="shared" si="727"/>
        <v>12</v>
      </c>
      <c r="M2492" s="5">
        <f t="shared" si="728"/>
        <v>2023</v>
      </c>
      <c r="N2492" s="96">
        <v>2610</v>
      </c>
      <c r="O2492" s="6">
        <f>-N2492</f>
        <v>-2610</v>
      </c>
      <c r="P2492" s="6">
        <f t="shared" si="732"/>
        <v>0</v>
      </c>
      <c r="Q2492" s="7">
        <f t="shared" si="734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737"/>
        <v>12</v>
      </c>
      <c r="C2493" s="5">
        <f t="shared" si="738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26"/>
        <v>45290</v>
      </c>
      <c r="L2493" s="5">
        <f t="shared" si="727"/>
        <v>12</v>
      </c>
      <c r="M2493" s="5">
        <f t="shared" si="728"/>
        <v>2023</v>
      </c>
      <c r="N2493" s="96">
        <v>2106</v>
      </c>
      <c r="O2493" s="6">
        <f>-N2493</f>
        <v>-2106</v>
      </c>
      <c r="P2493" s="6">
        <f t="shared" si="732"/>
        <v>0</v>
      </c>
      <c r="Q2493" s="7">
        <f t="shared" si="734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si="737"/>
        <v>12</v>
      </c>
      <c r="C2494" s="5">
        <f t="shared" si="738"/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26"/>
        <v>45290</v>
      </c>
      <c r="L2494" s="5">
        <f t="shared" si="727"/>
        <v>12</v>
      </c>
      <c r="M2494" s="5">
        <f t="shared" si="728"/>
        <v>2023</v>
      </c>
      <c r="N2494" s="96">
        <v>208</v>
      </c>
      <c r="O2494" s="6">
        <f>-N2494</f>
        <v>-208</v>
      </c>
      <c r="P2494" s="6">
        <f t="shared" si="732"/>
        <v>0</v>
      </c>
      <c r="Q2494" s="7">
        <f t="shared" si="734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737"/>
        <v>12</v>
      </c>
      <c r="C2495" s="5">
        <f t="shared" si="738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26"/>
        <v>45290</v>
      </c>
      <c r="L2495" s="5">
        <f t="shared" si="727"/>
        <v>12</v>
      </c>
      <c r="M2495" s="5">
        <f t="shared" si="728"/>
        <v>2023</v>
      </c>
      <c r="N2495" s="96">
        <v>380</v>
      </c>
      <c r="O2495" s="6">
        <f>-N2495</f>
        <v>-380</v>
      </c>
      <c r="P2495" s="6">
        <f t="shared" si="732"/>
        <v>0</v>
      </c>
      <c r="Q2495" s="7">
        <f t="shared" si="734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737"/>
        <v>12</v>
      </c>
      <c r="C2496" s="5">
        <f t="shared" si="738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26"/>
        <v>45290</v>
      </c>
      <c r="L2496" s="5">
        <f t="shared" si="727"/>
        <v>12</v>
      </c>
      <c r="M2496" s="5">
        <f t="shared" si="728"/>
        <v>2023</v>
      </c>
      <c r="N2496" s="96">
        <v>1000</v>
      </c>
      <c r="O2496" s="6">
        <f>-N2496</f>
        <v>-1000</v>
      </c>
      <c r="P2496" s="6">
        <f t="shared" si="732"/>
        <v>0</v>
      </c>
      <c r="Q2496" s="7">
        <f t="shared" si="734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737"/>
        <v>12</v>
      </c>
      <c r="C2497" s="5">
        <f t="shared" si="738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26"/>
        <v>45290</v>
      </c>
      <c r="L2497" s="5">
        <f t="shared" si="727"/>
        <v>12</v>
      </c>
      <c r="M2497" s="5">
        <f t="shared" si="728"/>
        <v>2023</v>
      </c>
      <c r="N2497" s="96">
        <v>1738</v>
      </c>
      <c r="P2497" s="6">
        <f t="shared" si="732"/>
        <v>1738</v>
      </c>
      <c r="Q2497" s="7">
        <f t="shared" si="734"/>
        <v>4078477.1500000018</v>
      </c>
      <c r="R2497" s="44" t="str">
        <f>VLOOKUP(F2497,'Set up'!$A$2:$E$64,5,FALSE)</f>
        <v>PD Chq</v>
      </c>
    </row>
    <row r="2498" spans="1:19" ht="15" customHeight="1" x14ac:dyDescent="0.3">
      <c r="A2498" s="4">
        <v>45290</v>
      </c>
      <c r="B2498" s="5">
        <f t="shared" si="737"/>
        <v>12</v>
      </c>
      <c r="C2498" s="5">
        <f t="shared" si="738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26"/>
        <v>45290</v>
      </c>
      <c r="L2498" s="5">
        <f t="shared" si="727"/>
        <v>12</v>
      </c>
      <c r="M2498" s="5">
        <f t="shared" si="728"/>
        <v>2023</v>
      </c>
      <c r="N2498" s="96">
        <v>277.5</v>
      </c>
      <c r="P2498" s="6">
        <f t="shared" si="732"/>
        <v>277.5</v>
      </c>
      <c r="Q2498" s="7">
        <f t="shared" si="734"/>
        <v>4078754.6500000018</v>
      </c>
      <c r="R2498" s="44" t="str">
        <f>VLOOKUP(F2498,'Set up'!$A$2:$E$64,5,FALSE)</f>
        <v>PD Chq</v>
      </c>
    </row>
    <row r="2499" spans="1:19" ht="15" customHeight="1" x14ac:dyDescent="0.3">
      <c r="A2499" s="4">
        <v>45290</v>
      </c>
      <c r="B2499" s="5">
        <f t="shared" si="737"/>
        <v>12</v>
      </c>
      <c r="C2499" s="5">
        <f t="shared" si="738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ref="K2499:K2562" si="740">A2499+J2499</f>
        <v>45290</v>
      </c>
      <c r="L2499" s="5">
        <f t="shared" ref="L2499:L2562" si="741">MONTH(K2499)</f>
        <v>12</v>
      </c>
      <c r="M2499" s="5">
        <f t="shared" ref="M2499:M2562" si="742">YEAR(K2499)</f>
        <v>2023</v>
      </c>
      <c r="N2499" s="96">
        <v>95</v>
      </c>
      <c r="P2499" s="6">
        <f t="shared" si="732"/>
        <v>95</v>
      </c>
      <c r="Q2499" s="7">
        <f t="shared" si="734"/>
        <v>4078849.6500000018</v>
      </c>
      <c r="R2499" s="44" t="str">
        <f>VLOOKUP(F2499,'Set up'!$A$2:$E$64,5,FALSE)</f>
        <v>PD Chq</v>
      </c>
    </row>
    <row r="2500" spans="1:19" ht="15" customHeight="1" x14ac:dyDescent="0.3">
      <c r="A2500" s="4">
        <v>45290</v>
      </c>
      <c r="B2500" s="5">
        <f t="shared" si="737"/>
        <v>12</v>
      </c>
      <c r="C2500" s="5">
        <f t="shared" si="738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40"/>
        <v>45290</v>
      </c>
      <c r="L2500" s="5">
        <f t="shared" si="741"/>
        <v>12</v>
      </c>
      <c r="M2500" s="5">
        <f t="shared" si="742"/>
        <v>2023</v>
      </c>
      <c r="N2500" s="96">
        <v>312.5</v>
      </c>
      <c r="P2500" s="6">
        <f t="shared" si="732"/>
        <v>312.5</v>
      </c>
      <c r="Q2500" s="7">
        <f t="shared" si="734"/>
        <v>4079162.1500000018</v>
      </c>
      <c r="R2500" s="44" t="str">
        <f>VLOOKUP(F2500,'Set up'!$A$2:$E$64,5,FALSE)</f>
        <v>PD Chq</v>
      </c>
    </row>
    <row r="2501" spans="1:19" ht="15" customHeight="1" x14ac:dyDescent="0.3">
      <c r="A2501" s="4">
        <v>45290</v>
      </c>
      <c r="B2501" s="5">
        <f t="shared" si="737"/>
        <v>12</v>
      </c>
      <c r="C2501" s="5">
        <f t="shared" si="738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40"/>
        <v>45290</v>
      </c>
      <c r="L2501" s="5">
        <f t="shared" si="741"/>
        <v>12</v>
      </c>
      <c r="M2501" s="5">
        <f t="shared" si="742"/>
        <v>2023</v>
      </c>
      <c r="N2501" s="96">
        <v>1738</v>
      </c>
      <c r="O2501" s="6">
        <f>-830.8-907.2</f>
        <v>-1738</v>
      </c>
      <c r="P2501" s="6">
        <f t="shared" si="732"/>
        <v>0</v>
      </c>
      <c r="Q2501" s="7">
        <f t="shared" si="734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">
      <c r="A2502" s="4">
        <v>45290</v>
      </c>
      <c r="B2502" s="5">
        <f t="shared" si="737"/>
        <v>12</v>
      </c>
      <c r="C2502" s="5">
        <f t="shared" si="738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40"/>
        <v>45290</v>
      </c>
      <c r="L2502" s="5">
        <f t="shared" si="741"/>
        <v>12</v>
      </c>
      <c r="M2502" s="5">
        <f t="shared" si="742"/>
        <v>2023</v>
      </c>
      <c r="N2502" s="96">
        <v>390</v>
      </c>
      <c r="O2502" s="6">
        <f t="shared" ref="O2502:O2504" si="743">-N2502</f>
        <v>-390</v>
      </c>
      <c r="P2502" s="6">
        <f t="shared" si="732"/>
        <v>0</v>
      </c>
      <c r="Q2502" s="7">
        <f t="shared" si="734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">
      <c r="A2503" s="4">
        <v>45290</v>
      </c>
      <c r="B2503" s="5">
        <f t="shared" si="737"/>
        <v>12</v>
      </c>
      <c r="C2503" s="5">
        <f t="shared" si="738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40"/>
        <v>45290</v>
      </c>
      <c r="L2503" s="5">
        <f t="shared" si="741"/>
        <v>12</v>
      </c>
      <c r="M2503" s="5">
        <f t="shared" si="742"/>
        <v>2023</v>
      </c>
      <c r="N2503" s="96">
        <v>105</v>
      </c>
      <c r="O2503" s="6">
        <f t="shared" si="743"/>
        <v>-105</v>
      </c>
      <c r="P2503" s="6">
        <f t="shared" si="732"/>
        <v>0</v>
      </c>
      <c r="Q2503" s="7">
        <f t="shared" si="734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">
      <c r="A2504" s="4">
        <v>45290</v>
      </c>
      <c r="B2504" s="5">
        <f t="shared" si="737"/>
        <v>12</v>
      </c>
      <c r="C2504" s="5">
        <f t="shared" si="738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40"/>
        <v>45290</v>
      </c>
      <c r="L2504" s="5">
        <f t="shared" si="741"/>
        <v>12</v>
      </c>
      <c r="M2504" s="5">
        <f t="shared" si="742"/>
        <v>2023</v>
      </c>
      <c r="N2504" s="96">
        <v>120</v>
      </c>
      <c r="O2504" s="6">
        <f t="shared" si="743"/>
        <v>-120</v>
      </c>
      <c r="P2504" s="6">
        <f t="shared" si="732"/>
        <v>0</v>
      </c>
      <c r="Q2504" s="7">
        <f t="shared" si="734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">
      <c r="A2505" s="4">
        <v>45294</v>
      </c>
      <c r="B2505" s="5">
        <f t="shared" si="737"/>
        <v>1</v>
      </c>
      <c r="C2505" s="5">
        <f t="shared" si="738"/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40"/>
        <v>45294</v>
      </c>
      <c r="L2505" s="5">
        <f t="shared" si="741"/>
        <v>1</v>
      </c>
      <c r="M2505" s="5">
        <f t="shared" si="742"/>
        <v>2024</v>
      </c>
      <c r="N2505" s="96">
        <v>1606</v>
      </c>
      <c r="O2505" s="6">
        <f t="shared" ref="O2505:O2506" si="744">-N2505</f>
        <v>-1606</v>
      </c>
      <c r="P2505" s="6">
        <f t="shared" si="732"/>
        <v>0</v>
      </c>
      <c r="Q2505" s="7">
        <f t="shared" si="734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737"/>
        <v>1</v>
      </c>
      <c r="C2506" s="5">
        <f t="shared" si="738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40"/>
        <v>45294</v>
      </c>
      <c r="L2506" s="5">
        <f t="shared" si="741"/>
        <v>1</v>
      </c>
      <c r="M2506" s="5">
        <f t="shared" si="742"/>
        <v>2024</v>
      </c>
      <c r="N2506" s="96">
        <v>630</v>
      </c>
      <c r="O2506" s="6">
        <f t="shared" si="744"/>
        <v>-630</v>
      </c>
      <c r="P2506" s="6">
        <f t="shared" si="732"/>
        <v>0</v>
      </c>
      <c r="Q2506" s="7">
        <f t="shared" si="734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737"/>
        <v>1</v>
      </c>
      <c r="C2507" s="5">
        <f t="shared" si="738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40"/>
        <v>45294</v>
      </c>
      <c r="L2507" s="5">
        <f t="shared" si="741"/>
        <v>1</v>
      </c>
      <c r="M2507" s="5">
        <f t="shared" si="742"/>
        <v>2024</v>
      </c>
      <c r="N2507" s="96">
        <v>1738</v>
      </c>
      <c r="O2507" s="6">
        <f>-N2507</f>
        <v>-1738</v>
      </c>
      <c r="P2507" s="6">
        <f t="shared" si="732"/>
        <v>0</v>
      </c>
      <c r="Q2507" s="7">
        <f t="shared" si="734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737"/>
        <v>1</v>
      </c>
      <c r="C2508" s="5">
        <f t="shared" si="738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40"/>
        <v>45294</v>
      </c>
      <c r="L2508" s="5">
        <f t="shared" si="741"/>
        <v>1</v>
      </c>
      <c r="M2508" s="5">
        <f t="shared" si="742"/>
        <v>2024</v>
      </c>
      <c r="N2508" s="96">
        <v>675</v>
      </c>
      <c r="O2508" s="6">
        <f>-N2508</f>
        <v>-675</v>
      </c>
      <c r="P2508" s="6">
        <f t="shared" si="732"/>
        <v>0</v>
      </c>
      <c r="Q2508" s="7">
        <f t="shared" si="734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737"/>
        <v>1</v>
      </c>
      <c r="C2509" s="5">
        <f t="shared" si="738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40"/>
        <v>45294</v>
      </c>
      <c r="L2509" s="5">
        <f t="shared" si="741"/>
        <v>1</v>
      </c>
      <c r="M2509" s="5">
        <f t="shared" si="742"/>
        <v>2024</v>
      </c>
      <c r="N2509" s="96">
        <v>175</v>
      </c>
      <c r="O2509" s="6">
        <f>-N2509</f>
        <v>-175</v>
      </c>
      <c r="P2509" s="6">
        <f t="shared" si="732"/>
        <v>0</v>
      </c>
      <c r="Q2509" s="7">
        <f t="shared" si="734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737"/>
        <v>1</v>
      </c>
      <c r="C2510" s="5">
        <f t="shared" si="738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40"/>
        <v>45294</v>
      </c>
      <c r="L2510" s="5">
        <f t="shared" si="741"/>
        <v>1</v>
      </c>
      <c r="M2510" s="5">
        <f t="shared" si="742"/>
        <v>2024</v>
      </c>
      <c r="N2510" s="96">
        <v>60</v>
      </c>
      <c r="O2510" s="6">
        <f>-N2510</f>
        <v>-60</v>
      </c>
      <c r="P2510" s="6">
        <f t="shared" si="732"/>
        <v>0</v>
      </c>
      <c r="Q2510" s="7">
        <f t="shared" si="734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737"/>
        <v>1</v>
      </c>
      <c r="C2511" s="5">
        <f t="shared" si="738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40"/>
        <v>45295</v>
      </c>
      <c r="L2511" s="5">
        <f t="shared" si="741"/>
        <v>1</v>
      </c>
      <c r="M2511" s="5">
        <f t="shared" si="742"/>
        <v>2024</v>
      </c>
      <c r="N2511" s="6">
        <v>1606</v>
      </c>
      <c r="O2511" s="6">
        <f t="shared" ref="O2511:O2513" si="745">-N2511</f>
        <v>-1606</v>
      </c>
      <c r="P2511" s="6">
        <f t="shared" si="732"/>
        <v>0</v>
      </c>
      <c r="Q2511" s="7">
        <f t="shared" si="734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737"/>
        <v>1</v>
      </c>
      <c r="C2512" s="5">
        <f t="shared" si="738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40"/>
        <v>45295</v>
      </c>
      <c r="L2512" s="5">
        <f t="shared" si="741"/>
        <v>1</v>
      </c>
      <c r="M2512" s="5">
        <f t="shared" si="742"/>
        <v>2024</v>
      </c>
      <c r="N2512" s="6">
        <v>780</v>
      </c>
      <c r="O2512" s="6">
        <f t="shared" si="745"/>
        <v>-780</v>
      </c>
      <c r="P2512" s="6">
        <f t="shared" si="732"/>
        <v>0</v>
      </c>
      <c r="Q2512" s="7">
        <f t="shared" si="734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737"/>
        <v>1</v>
      </c>
      <c r="C2513" s="5">
        <f t="shared" si="738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40"/>
        <v>45295</v>
      </c>
      <c r="L2513" s="5">
        <f t="shared" si="741"/>
        <v>1</v>
      </c>
      <c r="M2513" s="5">
        <f t="shared" si="742"/>
        <v>2024</v>
      </c>
      <c r="N2513" s="6">
        <v>440</v>
      </c>
      <c r="O2513" s="6">
        <f t="shared" si="745"/>
        <v>-440</v>
      </c>
      <c r="P2513" s="6">
        <f t="shared" si="732"/>
        <v>0</v>
      </c>
      <c r="Q2513" s="7">
        <f t="shared" si="734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737"/>
        <v>1</v>
      </c>
      <c r="C2514" s="5">
        <f t="shared" si="738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40"/>
        <v>45296</v>
      </c>
      <c r="L2514" s="5">
        <f t="shared" si="741"/>
        <v>1</v>
      </c>
      <c r="M2514" s="5">
        <f t="shared" si="742"/>
        <v>2024</v>
      </c>
      <c r="N2514" s="6">
        <v>1738</v>
      </c>
      <c r="P2514" s="6">
        <f t="shared" si="732"/>
        <v>1738</v>
      </c>
      <c r="Q2514" s="7">
        <f t="shared" si="734"/>
        <v>4090963.1500000018</v>
      </c>
      <c r="R2514" s="44" t="str">
        <f>VLOOKUP(F2514,'Set up'!$A$2:$E$64,5,FALSE)</f>
        <v>PD Chq</v>
      </c>
    </row>
    <row r="2515" spans="1:19" ht="15" customHeight="1" x14ac:dyDescent="0.3">
      <c r="A2515" s="4">
        <v>45296</v>
      </c>
      <c r="B2515" s="5">
        <f t="shared" si="737"/>
        <v>1</v>
      </c>
      <c r="C2515" s="5">
        <f t="shared" si="738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40"/>
        <v>45296</v>
      </c>
      <c r="L2515" s="5">
        <f t="shared" si="741"/>
        <v>1</v>
      </c>
      <c r="M2515" s="5">
        <f t="shared" si="742"/>
        <v>2024</v>
      </c>
      <c r="N2515" s="6">
        <v>555</v>
      </c>
      <c r="P2515" s="6">
        <f t="shared" si="732"/>
        <v>555</v>
      </c>
      <c r="Q2515" s="7">
        <f t="shared" si="734"/>
        <v>4091518.1500000018</v>
      </c>
      <c r="R2515" s="44" t="str">
        <f>VLOOKUP(F2515,'Set up'!$A$2:$E$64,5,FALSE)</f>
        <v>PD Chq</v>
      </c>
    </row>
    <row r="2516" spans="1:19" ht="15" customHeight="1" x14ac:dyDescent="0.3">
      <c r="A2516" s="4">
        <v>45296</v>
      </c>
      <c r="B2516" s="5">
        <f t="shared" si="737"/>
        <v>1</v>
      </c>
      <c r="C2516" s="5">
        <f t="shared" si="738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40"/>
        <v>45296</v>
      </c>
      <c r="L2516" s="5">
        <f t="shared" si="741"/>
        <v>1</v>
      </c>
      <c r="M2516" s="5">
        <f t="shared" si="742"/>
        <v>2024</v>
      </c>
      <c r="N2516" s="6">
        <v>95</v>
      </c>
      <c r="P2516" s="6">
        <f t="shared" si="732"/>
        <v>95</v>
      </c>
      <c r="Q2516" s="7">
        <f t="shared" si="734"/>
        <v>4091613.1500000018</v>
      </c>
      <c r="R2516" s="44" t="str">
        <f>VLOOKUP(F2516,'Set up'!$A$2:$E$64,5,FALSE)</f>
        <v>PD Chq</v>
      </c>
    </row>
    <row r="2517" spans="1:19" ht="15" customHeight="1" x14ac:dyDescent="0.3">
      <c r="A2517" s="4">
        <v>45297</v>
      </c>
      <c r="B2517" s="5">
        <f t="shared" si="737"/>
        <v>1</v>
      </c>
      <c r="C2517" s="5">
        <f t="shared" si="738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40"/>
        <v>45297</v>
      </c>
      <c r="L2517" s="5">
        <f t="shared" si="741"/>
        <v>1</v>
      </c>
      <c r="M2517" s="5">
        <f t="shared" si="742"/>
        <v>2024</v>
      </c>
      <c r="N2517" s="6">
        <v>3476</v>
      </c>
      <c r="O2517" s="6">
        <f t="shared" ref="O2517:O2529" si="746">-N2517</f>
        <v>-3476</v>
      </c>
      <c r="P2517" s="6">
        <f t="shared" ref="P2517:P2580" si="747">SUM(N2517+O2517)</f>
        <v>0</v>
      </c>
      <c r="Q2517" s="7">
        <f t="shared" si="734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737"/>
        <v>1</v>
      </c>
      <c r="C2518" s="5">
        <f t="shared" si="738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40"/>
        <v>45297</v>
      </c>
      <c r="L2518" s="5">
        <f t="shared" si="741"/>
        <v>1</v>
      </c>
      <c r="M2518" s="5">
        <f t="shared" si="742"/>
        <v>2024</v>
      </c>
      <c r="N2518" s="6">
        <v>853.2</v>
      </c>
      <c r="O2518" s="6">
        <f t="shared" si="746"/>
        <v>-853.2</v>
      </c>
      <c r="P2518" s="6">
        <f t="shared" si="747"/>
        <v>0</v>
      </c>
      <c r="Q2518" s="7">
        <f t="shared" si="734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737"/>
        <v>1</v>
      </c>
      <c r="C2519" s="5">
        <f t="shared" si="738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40"/>
        <v>45297</v>
      </c>
      <c r="L2519" s="5">
        <f t="shared" si="741"/>
        <v>1</v>
      </c>
      <c r="M2519" s="5">
        <f t="shared" si="742"/>
        <v>2024</v>
      </c>
      <c r="N2519" s="6">
        <v>480</v>
      </c>
      <c r="O2519" s="6">
        <f t="shared" si="746"/>
        <v>-480</v>
      </c>
      <c r="P2519" s="6">
        <f t="shared" si="747"/>
        <v>0</v>
      </c>
      <c r="Q2519" s="7">
        <f t="shared" si="734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737"/>
        <v>1</v>
      </c>
      <c r="C2520" s="5">
        <f t="shared" si="738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40"/>
        <v>45297</v>
      </c>
      <c r="L2520" s="5">
        <f t="shared" si="741"/>
        <v>1</v>
      </c>
      <c r="M2520" s="5">
        <f t="shared" si="742"/>
        <v>2024</v>
      </c>
      <c r="N2520" s="6">
        <v>650</v>
      </c>
      <c r="O2520" s="6">
        <f t="shared" si="746"/>
        <v>-650</v>
      </c>
      <c r="P2520" s="6">
        <f t="shared" si="747"/>
        <v>0</v>
      </c>
      <c r="Q2520" s="7">
        <f t="shared" si="734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737"/>
        <v>1</v>
      </c>
      <c r="C2521" s="5">
        <f t="shared" si="738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40"/>
        <v>45297</v>
      </c>
      <c r="L2521" s="5">
        <f t="shared" si="741"/>
        <v>1</v>
      </c>
      <c r="M2521" s="5">
        <f t="shared" si="742"/>
        <v>2024</v>
      </c>
      <c r="N2521" s="6">
        <v>54</v>
      </c>
      <c r="O2521" s="6">
        <f t="shared" si="746"/>
        <v>-54</v>
      </c>
      <c r="P2521" s="6">
        <f t="shared" si="747"/>
        <v>0</v>
      </c>
      <c r="Q2521" s="7">
        <f t="shared" si="734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737"/>
        <v>1</v>
      </c>
      <c r="C2522" s="5">
        <f t="shared" si="738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40"/>
        <v>45297</v>
      </c>
      <c r="L2522" s="5">
        <f t="shared" si="741"/>
        <v>1</v>
      </c>
      <c r="M2522" s="5">
        <f t="shared" si="742"/>
        <v>2024</v>
      </c>
      <c r="N2522" s="6">
        <v>283.8</v>
      </c>
      <c r="O2522" s="6">
        <f t="shared" si="746"/>
        <v>-283.8</v>
      </c>
      <c r="P2522" s="6">
        <f t="shared" si="747"/>
        <v>0</v>
      </c>
      <c r="Q2522" s="7">
        <f t="shared" si="734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737"/>
        <v>1</v>
      </c>
      <c r="C2523" s="5">
        <f t="shared" si="738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40"/>
        <v>45297</v>
      </c>
      <c r="L2523" s="5">
        <f t="shared" si="741"/>
        <v>1</v>
      </c>
      <c r="M2523" s="5">
        <f t="shared" si="742"/>
        <v>2024</v>
      </c>
      <c r="N2523" s="6">
        <v>220</v>
      </c>
      <c r="O2523" s="6">
        <f t="shared" si="746"/>
        <v>-220</v>
      </c>
      <c r="P2523" s="6">
        <f t="shared" si="747"/>
        <v>0</v>
      </c>
      <c r="Q2523" s="7">
        <f t="shared" si="734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737"/>
        <v>1</v>
      </c>
      <c r="C2524" s="5">
        <f t="shared" si="738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40"/>
        <v>45297</v>
      </c>
      <c r="L2524" s="5">
        <f t="shared" si="741"/>
        <v>1</v>
      </c>
      <c r="M2524" s="5">
        <f t="shared" si="742"/>
        <v>2024</v>
      </c>
      <c r="N2524" s="6">
        <v>424.8</v>
      </c>
      <c r="O2524" s="6">
        <f t="shared" si="746"/>
        <v>-424.8</v>
      </c>
      <c r="P2524" s="6">
        <f t="shared" si="747"/>
        <v>0</v>
      </c>
      <c r="Q2524" s="7">
        <f t="shared" si="734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737"/>
        <v>1</v>
      </c>
      <c r="C2525" s="5">
        <f t="shared" si="738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40"/>
        <v>45359</v>
      </c>
      <c r="L2525" s="5">
        <f t="shared" si="741"/>
        <v>3</v>
      </c>
      <c r="M2525" s="5">
        <f t="shared" si="742"/>
        <v>2024</v>
      </c>
      <c r="N2525" s="6">
        <v>3212</v>
      </c>
      <c r="O2525" s="6">
        <f t="shared" si="746"/>
        <v>-3212</v>
      </c>
      <c r="P2525" s="6">
        <f t="shared" si="747"/>
        <v>0</v>
      </c>
      <c r="Q2525" s="7">
        <f t="shared" si="734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737"/>
        <v>1</v>
      </c>
      <c r="C2526" s="5">
        <f t="shared" si="738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40"/>
        <v>45359</v>
      </c>
      <c r="L2526" s="5">
        <f t="shared" si="741"/>
        <v>3</v>
      </c>
      <c r="M2526" s="5">
        <f t="shared" si="742"/>
        <v>2024</v>
      </c>
      <c r="N2526" s="6">
        <v>1606</v>
      </c>
      <c r="O2526" s="6">
        <f t="shared" si="746"/>
        <v>-1606</v>
      </c>
      <c r="P2526" s="6">
        <f t="shared" si="747"/>
        <v>0</v>
      </c>
      <c r="Q2526" s="7">
        <f t="shared" si="734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737"/>
        <v>1</v>
      </c>
      <c r="C2527" s="5">
        <f t="shared" si="738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40"/>
        <v>45359</v>
      </c>
      <c r="L2527" s="5">
        <f t="shared" si="741"/>
        <v>3</v>
      </c>
      <c r="M2527" s="5">
        <f t="shared" si="742"/>
        <v>2024</v>
      </c>
      <c r="N2527" s="6">
        <v>626.4</v>
      </c>
      <c r="O2527" s="6">
        <f t="shared" si="746"/>
        <v>-626.4</v>
      </c>
      <c r="P2527" s="6">
        <f t="shared" si="747"/>
        <v>0</v>
      </c>
      <c r="Q2527" s="7">
        <f t="shared" si="734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737"/>
        <v>1</v>
      </c>
      <c r="C2528" s="5">
        <f t="shared" si="738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40"/>
        <v>45359</v>
      </c>
      <c r="L2528" s="5">
        <f t="shared" si="741"/>
        <v>3</v>
      </c>
      <c r="M2528" s="5">
        <f t="shared" si="742"/>
        <v>2024</v>
      </c>
      <c r="N2528" s="6">
        <v>626.4</v>
      </c>
      <c r="O2528" s="6">
        <f t="shared" si="746"/>
        <v>-626.4</v>
      </c>
      <c r="P2528" s="6">
        <f t="shared" si="747"/>
        <v>0</v>
      </c>
      <c r="Q2528" s="7">
        <f t="shared" ref="Q2528:Q2591" si="74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737"/>
        <v>1</v>
      </c>
      <c r="C2529" s="5">
        <f t="shared" si="738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40"/>
        <v>45359</v>
      </c>
      <c r="L2529" s="5">
        <f t="shared" si="741"/>
        <v>3</v>
      </c>
      <c r="M2529" s="5">
        <f t="shared" si="742"/>
        <v>2024</v>
      </c>
      <c r="N2529" s="6">
        <v>220</v>
      </c>
      <c r="O2529" s="6">
        <f t="shared" si="746"/>
        <v>-220</v>
      </c>
      <c r="P2529" s="6">
        <f t="shared" si="747"/>
        <v>0</v>
      </c>
      <c r="Q2529" s="7">
        <f t="shared" si="74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737"/>
        <v>1</v>
      </c>
      <c r="C2530" s="5">
        <f t="shared" si="738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40"/>
        <v>45300</v>
      </c>
      <c r="L2530" s="5">
        <f t="shared" si="741"/>
        <v>1</v>
      </c>
      <c r="M2530" s="5">
        <f t="shared" si="742"/>
        <v>2024</v>
      </c>
      <c r="N2530" s="6">
        <v>1606</v>
      </c>
      <c r="O2530" s="6">
        <f t="shared" ref="O2530:O2534" si="749">-N2530</f>
        <v>-1606</v>
      </c>
      <c r="P2530" s="6">
        <f t="shared" si="747"/>
        <v>0</v>
      </c>
      <c r="Q2530" s="7">
        <f t="shared" si="74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737"/>
        <v>1</v>
      </c>
      <c r="C2531" s="5">
        <f t="shared" si="738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40"/>
        <v>45300</v>
      </c>
      <c r="L2531" s="5">
        <f t="shared" si="741"/>
        <v>1</v>
      </c>
      <c r="M2531" s="5">
        <f t="shared" si="742"/>
        <v>2024</v>
      </c>
      <c r="N2531" s="6">
        <v>630</v>
      </c>
      <c r="O2531" s="6">
        <f t="shared" si="749"/>
        <v>-630</v>
      </c>
      <c r="P2531" s="6">
        <f t="shared" si="747"/>
        <v>0</v>
      </c>
      <c r="Q2531" s="7">
        <f t="shared" si="74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737"/>
        <v>1</v>
      </c>
      <c r="C2532" s="5">
        <f t="shared" si="738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40"/>
        <v>45301</v>
      </c>
      <c r="L2532" s="5">
        <f t="shared" si="741"/>
        <v>1</v>
      </c>
      <c r="M2532" s="5">
        <f t="shared" si="742"/>
        <v>2024</v>
      </c>
      <c r="N2532" s="6">
        <v>1738</v>
      </c>
      <c r="O2532" s="6">
        <f t="shared" si="749"/>
        <v>-1738</v>
      </c>
      <c r="P2532" s="6">
        <f t="shared" si="747"/>
        <v>0</v>
      </c>
      <c r="Q2532" s="7">
        <f t="shared" si="74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">
      <c r="A2533" s="4">
        <v>45301</v>
      </c>
      <c r="B2533" s="5">
        <f t="shared" si="737"/>
        <v>1</v>
      </c>
      <c r="C2533" s="5">
        <f t="shared" si="738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40"/>
        <v>45301</v>
      </c>
      <c r="L2533" s="5">
        <f t="shared" si="741"/>
        <v>1</v>
      </c>
      <c r="M2533" s="5">
        <f t="shared" si="742"/>
        <v>2024</v>
      </c>
      <c r="N2533" s="6">
        <v>150</v>
      </c>
      <c r="O2533" s="6">
        <f t="shared" si="749"/>
        <v>-150</v>
      </c>
      <c r="P2533" s="6">
        <f t="shared" si="747"/>
        <v>0</v>
      </c>
      <c r="Q2533" s="7">
        <f t="shared" si="74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">
      <c r="A2534" s="4">
        <v>45301</v>
      </c>
      <c r="B2534" s="5">
        <f t="shared" si="737"/>
        <v>1</v>
      </c>
      <c r="C2534" s="5">
        <f t="shared" si="738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40"/>
        <v>45301</v>
      </c>
      <c r="L2534" s="5">
        <f t="shared" si="741"/>
        <v>1</v>
      </c>
      <c r="M2534" s="5">
        <f t="shared" si="742"/>
        <v>2024</v>
      </c>
      <c r="N2534" s="6">
        <v>187.5</v>
      </c>
      <c r="O2534" s="6">
        <f t="shared" si="749"/>
        <v>-187.5</v>
      </c>
      <c r="P2534" s="6">
        <f t="shared" si="747"/>
        <v>0</v>
      </c>
      <c r="Q2534" s="7">
        <f t="shared" si="74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">
      <c r="A2535" s="4">
        <v>45301</v>
      </c>
      <c r="B2535" s="5">
        <f t="shared" si="737"/>
        <v>1</v>
      </c>
      <c r="C2535" s="5">
        <f t="shared" si="738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40"/>
        <v>45301</v>
      </c>
      <c r="L2535" s="5">
        <f t="shared" si="741"/>
        <v>1</v>
      </c>
      <c r="M2535" s="5">
        <f t="shared" si="742"/>
        <v>2024</v>
      </c>
      <c r="N2535" s="6">
        <v>187.5</v>
      </c>
      <c r="O2535" s="6">
        <f t="shared" ref="O2535:O2540" si="750">-N2535</f>
        <v>-187.5</v>
      </c>
      <c r="P2535" s="6">
        <f t="shared" si="747"/>
        <v>0</v>
      </c>
      <c r="Q2535" s="7">
        <f t="shared" si="74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737"/>
        <v>1</v>
      </c>
      <c r="C2536" s="5">
        <f t="shared" si="738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40"/>
        <v>45301</v>
      </c>
      <c r="L2536" s="5">
        <f t="shared" si="741"/>
        <v>1</v>
      </c>
      <c r="M2536" s="5">
        <f t="shared" si="742"/>
        <v>2024</v>
      </c>
      <c r="N2536" s="6">
        <v>9636</v>
      </c>
      <c r="O2536" s="6">
        <f t="shared" si="750"/>
        <v>-9636</v>
      </c>
      <c r="P2536" s="6">
        <f t="shared" si="747"/>
        <v>0</v>
      </c>
      <c r="Q2536" s="7">
        <f t="shared" si="74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737"/>
        <v>1</v>
      </c>
      <c r="C2537" s="5">
        <f t="shared" si="738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40"/>
        <v>45301</v>
      </c>
      <c r="L2537" s="5">
        <f t="shared" si="741"/>
        <v>1</v>
      </c>
      <c r="M2537" s="5">
        <f t="shared" si="742"/>
        <v>2024</v>
      </c>
      <c r="N2537" s="6">
        <v>1073</v>
      </c>
      <c r="O2537" s="6">
        <f t="shared" si="750"/>
        <v>-1073</v>
      </c>
      <c r="P2537" s="6">
        <f t="shared" si="747"/>
        <v>0</v>
      </c>
      <c r="Q2537" s="7">
        <f t="shared" si="74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737"/>
        <v>1</v>
      </c>
      <c r="C2538" s="5">
        <f t="shared" si="738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40"/>
        <v>45301</v>
      </c>
      <c r="L2538" s="5">
        <f t="shared" si="741"/>
        <v>1</v>
      </c>
      <c r="M2538" s="5">
        <f t="shared" si="742"/>
        <v>2024</v>
      </c>
      <c r="N2538" s="6">
        <v>1740</v>
      </c>
      <c r="O2538" s="6">
        <f t="shared" si="750"/>
        <v>-1740</v>
      </c>
      <c r="P2538" s="6">
        <f t="shared" si="747"/>
        <v>0</v>
      </c>
      <c r="Q2538" s="7">
        <f t="shared" si="74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ref="B2539:B2602" si="751">MONTH(A2539)</f>
        <v>1</v>
      </c>
      <c r="C2539" s="5">
        <f t="shared" ref="C2539:C2602" si="752">YEAR(A2539)</f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40"/>
        <v>45301</v>
      </c>
      <c r="L2539" s="5">
        <f t="shared" si="741"/>
        <v>1</v>
      </c>
      <c r="M2539" s="5">
        <f t="shared" si="742"/>
        <v>2024</v>
      </c>
      <c r="N2539" s="6">
        <v>1638</v>
      </c>
      <c r="O2539" s="6">
        <f t="shared" si="750"/>
        <v>-1638</v>
      </c>
      <c r="P2539" s="6">
        <f t="shared" si="747"/>
        <v>0</v>
      </c>
      <c r="Q2539" s="7">
        <f t="shared" si="74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751"/>
        <v>1</v>
      </c>
      <c r="C2540" s="5">
        <f t="shared" si="752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40"/>
        <v>45301</v>
      </c>
      <c r="L2540" s="5">
        <f t="shared" si="741"/>
        <v>1</v>
      </c>
      <c r="M2540" s="5">
        <f t="shared" si="742"/>
        <v>2024</v>
      </c>
      <c r="N2540" s="6">
        <v>1000</v>
      </c>
      <c r="O2540" s="6">
        <f t="shared" si="750"/>
        <v>-1000</v>
      </c>
      <c r="P2540" s="6">
        <f t="shared" si="747"/>
        <v>0</v>
      </c>
      <c r="Q2540" s="7">
        <f t="shared" si="74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751"/>
        <v>1</v>
      </c>
      <c r="C2541" s="5">
        <f t="shared" si="752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40"/>
        <v>45423</v>
      </c>
      <c r="L2541" s="5">
        <f t="shared" si="741"/>
        <v>5</v>
      </c>
      <c r="M2541" s="5">
        <f t="shared" si="742"/>
        <v>2024</v>
      </c>
      <c r="N2541" s="6">
        <v>9636</v>
      </c>
      <c r="O2541" s="6">
        <f t="shared" ref="O2541:O2543" si="753">-N2541</f>
        <v>-9636</v>
      </c>
      <c r="P2541" s="6">
        <f t="shared" si="747"/>
        <v>0</v>
      </c>
      <c r="Q2541" s="7">
        <f t="shared" si="74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751"/>
        <v>1</v>
      </c>
      <c r="C2542" s="5">
        <f t="shared" si="752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40"/>
        <v>45423</v>
      </c>
      <c r="L2542" s="5">
        <f t="shared" si="741"/>
        <v>5</v>
      </c>
      <c r="M2542" s="5">
        <f t="shared" si="742"/>
        <v>2024</v>
      </c>
      <c r="N2542" s="6">
        <v>2146</v>
      </c>
      <c r="O2542" s="6">
        <f t="shared" si="753"/>
        <v>-2146</v>
      </c>
      <c r="P2542" s="6">
        <f t="shared" si="747"/>
        <v>0</v>
      </c>
      <c r="Q2542" s="7">
        <f t="shared" si="74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751"/>
        <v>1</v>
      </c>
      <c r="C2543" s="5">
        <f t="shared" si="752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40"/>
        <v>45423</v>
      </c>
      <c r="L2543" s="5">
        <f t="shared" si="741"/>
        <v>5</v>
      </c>
      <c r="M2543" s="5">
        <f t="shared" si="742"/>
        <v>2024</v>
      </c>
      <c r="N2543" s="6">
        <v>575</v>
      </c>
      <c r="O2543" s="6">
        <f t="shared" si="753"/>
        <v>-575</v>
      </c>
      <c r="P2543" s="6">
        <f t="shared" si="747"/>
        <v>0</v>
      </c>
      <c r="Q2543" s="7">
        <f t="shared" si="74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751"/>
        <v>1</v>
      </c>
      <c r="C2544" s="5">
        <f t="shared" si="752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40"/>
        <v>45423</v>
      </c>
      <c r="L2544" s="5">
        <f t="shared" si="741"/>
        <v>5</v>
      </c>
      <c r="M2544" s="5">
        <f t="shared" si="742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4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751"/>
        <v>1</v>
      </c>
      <c r="C2545" s="5">
        <f t="shared" si="752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40"/>
        <v>45306</v>
      </c>
      <c r="L2545" s="5">
        <f t="shared" si="741"/>
        <v>1</v>
      </c>
      <c r="M2545" s="5">
        <f t="shared" si="742"/>
        <v>2024</v>
      </c>
      <c r="N2545" s="6">
        <v>1738</v>
      </c>
      <c r="P2545" s="6">
        <f t="shared" si="747"/>
        <v>1738</v>
      </c>
      <c r="Q2545" s="7">
        <f t="shared" si="748"/>
        <v>4138466.7500000014</v>
      </c>
      <c r="R2545" s="44" t="str">
        <f>VLOOKUP(F2545,'Set up'!$A$2:$E$64,5,FALSE)</f>
        <v>PD Chq</v>
      </c>
    </row>
    <row r="2546" spans="1:19" ht="15" customHeight="1" x14ac:dyDescent="0.3">
      <c r="A2546" s="4">
        <v>45306</v>
      </c>
      <c r="B2546" s="5">
        <f t="shared" si="751"/>
        <v>1</v>
      </c>
      <c r="C2546" s="5">
        <f t="shared" si="752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40"/>
        <v>45306</v>
      </c>
      <c r="L2546" s="5">
        <f t="shared" si="741"/>
        <v>1</v>
      </c>
      <c r="M2546" s="5">
        <f t="shared" si="742"/>
        <v>2024</v>
      </c>
      <c r="N2546" s="6">
        <v>555</v>
      </c>
      <c r="P2546" s="6">
        <f t="shared" si="747"/>
        <v>555</v>
      </c>
      <c r="Q2546" s="7">
        <f t="shared" si="748"/>
        <v>4139021.7500000014</v>
      </c>
      <c r="R2546" s="44" t="str">
        <f>VLOOKUP(F2546,'Set up'!$A$2:$E$64,5,FALSE)</f>
        <v>PD Chq</v>
      </c>
    </row>
    <row r="2547" spans="1:19" ht="15" customHeight="1" x14ac:dyDescent="0.3">
      <c r="A2547" s="4">
        <v>45306</v>
      </c>
      <c r="B2547" s="5">
        <f t="shared" si="751"/>
        <v>1</v>
      </c>
      <c r="C2547" s="5">
        <f t="shared" si="752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si="740"/>
        <v>45306</v>
      </c>
      <c r="L2547" s="5">
        <f t="shared" si="741"/>
        <v>1</v>
      </c>
      <c r="M2547" s="5">
        <f t="shared" si="742"/>
        <v>2024</v>
      </c>
      <c r="N2547" s="6">
        <v>95</v>
      </c>
      <c r="P2547" s="6">
        <f t="shared" si="747"/>
        <v>95</v>
      </c>
      <c r="Q2547" s="7">
        <f t="shared" si="748"/>
        <v>4139116.7500000014</v>
      </c>
      <c r="R2547" s="44" t="str">
        <f>VLOOKUP(F2547,'Set up'!$A$2:$E$64,5,FALSE)</f>
        <v>PD Chq</v>
      </c>
    </row>
    <row r="2548" spans="1:19" ht="15" customHeight="1" x14ac:dyDescent="0.3">
      <c r="A2548" s="4">
        <v>45306</v>
      </c>
      <c r="B2548" s="5">
        <f t="shared" si="751"/>
        <v>1</v>
      </c>
      <c r="C2548" s="5">
        <f t="shared" si="752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40"/>
        <v>45306</v>
      </c>
      <c r="L2548" s="5">
        <f t="shared" si="741"/>
        <v>1</v>
      </c>
      <c r="M2548" s="5">
        <f t="shared" si="742"/>
        <v>2024</v>
      </c>
      <c r="N2548" s="6">
        <v>312.5</v>
      </c>
      <c r="P2548" s="6">
        <f t="shared" si="747"/>
        <v>312.5</v>
      </c>
      <c r="Q2548" s="7">
        <f t="shared" si="748"/>
        <v>4139429.2500000014</v>
      </c>
      <c r="R2548" s="44" t="str">
        <f>VLOOKUP(F2548,'Set up'!$A$2:$E$64,5,FALSE)</f>
        <v>PD Chq</v>
      </c>
    </row>
    <row r="2549" spans="1:19" ht="15" customHeight="1" x14ac:dyDescent="0.3">
      <c r="A2549" s="4">
        <v>45308</v>
      </c>
      <c r="B2549" s="5">
        <f t="shared" si="751"/>
        <v>1</v>
      </c>
      <c r="C2549" s="5">
        <f t="shared" si="752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40"/>
        <v>45308</v>
      </c>
      <c r="L2549" s="5">
        <f t="shared" si="741"/>
        <v>1</v>
      </c>
      <c r="M2549" s="5">
        <f t="shared" si="742"/>
        <v>2024</v>
      </c>
      <c r="N2549" s="6">
        <v>405</v>
      </c>
      <c r="O2549" s="6">
        <f>-52.3-352.7</f>
        <v>-405</v>
      </c>
      <c r="P2549" s="6">
        <f t="shared" si="747"/>
        <v>0</v>
      </c>
      <c r="Q2549" s="7">
        <f t="shared" si="74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">
      <c r="A2550" s="4">
        <v>45308</v>
      </c>
      <c r="B2550" s="5">
        <f t="shared" si="751"/>
        <v>1</v>
      </c>
      <c r="C2550" s="5">
        <f t="shared" si="752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40"/>
        <v>45308</v>
      </c>
      <c r="L2550" s="5">
        <f t="shared" si="741"/>
        <v>1</v>
      </c>
      <c r="M2550" s="5">
        <f t="shared" si="742"/>
        <v>2024</v>
      </c>
      <c r="N2550" s="6">
        <v>390</v>
      </c>
      <c r="O2550" s="6">
        <f t="shared" ref="O2550" si="754">-N2550</f>
        <v>-390</v>
      </c>
      <c r="P2550" s="6">
        <f t="shared" si="747"/>
        <v>0</v>
      </c>
      <c r="Q2550" s="7">
        <f t="shared" si="74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">
      <c r="A2551" s="4">
        <v>45311</v>
      </c>
      <c r="B2551" s="5">
        <f t="shared" si="751"/>
        <v>1</v>
      </c>
      <c r="C2551" s="5">
        <f t="shared" si="752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40"/>
        <v>45311</v>
      </c>
      <c r="L2551" s="5">
        <f t="shared" si="741"/>
        <v>1</v>
      </c>
      <c r="M2551" s="5">
        <f t="shared" si="742"/>
        <v>2024</v>
      </c>
      <c r="N2551" s="6">
        <v>1694</v>
      </c>
      <c r="O2551" s="6">
        <f t="shared" ref="O2551:O2563" si="755">-N2551</f>
        <v>-1694</v>
      </c>
      <c r="P2551" s="6">
        <f t="shared" si="747"/>
        <v>0</v>
      </c>
      <c r="Q2551" s="7">
        <f t="shared" si="74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751"/>
        <v>1</v>
      </c>
      <c r="C2552" s="5">
        <f t="shared" si="752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40"/>
        <v>45311</v>
      </c>
      <c r="L2552" s="5">
        <f t="shared" si="741"/>
        <v>1</v>
      </c>
      <c r="M2552" s="5">
        <f t="shared" si="742"/>
        <v>2024</v>
      </c>
      <c r="N2552" s="6">
        <v>675</v>
      </c>
      <c r="O2552" s="6">
        <f t="shared" si="755"/>
        <v>-675</v>
      </c>
      <c r="P2552" s="6">
        <f t="shared" si="747"/>
        <v>0</v>
      </c>
      <c r="Q2552" s="7">
        <f t="shared" si="74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751"/>
        <v>1</v>
      </c>
      <c r="C2553" s="5">
        <f t="shared" si="752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40"/>
        <v>45311</v>
      </c>
      <c r="L2553" s="5">
        <f t="shared" si="741"/>
        <v>1</v>
      </c>
      <c r="M2553" s="5">
        <f t="shared" si="742"/>
        <v>2024</v>
      </c>
      <c r="N2553" s="6">
        <v>280</v>
      </c>
      <c r="O2553" s="6">
        <f t="shared" si="755"/>
        <v>-280</v>
      </c>
      <c r="P2553" s="6">
        <f t="shared" si="747"/>
        <v>0</v>
      </c>
      <c r="Q2553" s="7">
        <f t="shared" si="74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751"/>
        <v>1</v>
      </c>
      <c r="C2554" s="5">
        <f t="shared" si="752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40"/>
        <v>45311</v>
      </c>
      <c r="L2554" s="5">
        <f t="shared" si="741"/>
        <v>1</v>
      </c>
      <c r="M2554" s="5">
        <f t="shared" si="742"/>
        <v>2024</v>
      </c>
      <c r="N2554" s="6">
        <v>110</v>
      </c>
      <c r="O2554" s="6">
        <f t="shared" si="755"/>
        <v>-110</v>
      </c>
      <c r="P2554" s="6">
        <f t="shared" si="747"/>
        <v>0</v>
      </c>
      <c r="Q2554" s="7">
        <f t="shared" si="74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751"/>
        <v>1</v>
      </c>
      <c r="C2555" s="5">
        <f t="shared" si="752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40"/>
        <v>45311</v>
      </c>
      <c r="L2555" s="5">
        <f t="shared" si="741"/>
        <v>1</v>
      </c>
      <c r="M2555" s="5">
        <f t="shared" si="742"/>
        <v>2024</v>
      </c>
      <c r="N2555" s="6">
        <v>60</v>
      </c>
      <c r="O2555" s="6">
        <f t="shared" si="755"/>
        <v>-60</v>
      </c>
      <c r="P2555" s="6">
        <f t="shared" si="747"/>
        <v>0</v>
      </c>
      <c r="Q2555" s="7">
        <f t="shared" si="74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751"/>
        <v>1</v>
      </c>
      <c r="C2556" s="5">
        <f t="shared" si="752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40"/>
        <v>45311</v>
      </c>
      <c r="L2556" s="5">
        <f t="shared" si="741"/>
        <v>1</v>
      </c>
      <c r="M2556" s="5">
        <f t="shared" si="742"/>
        <v>2024</v>
      </c>
      <c r="N2556" s="6">
        <v>54</v>
      </c>
      <c r="O2556" s="6">
        <f t="shared" si="755"/>
        <v>-54</v>
      </c>
      <c r="P2556" s="6">
        <f t="shared" si="747"/>
        <v>0</v>
      </c>
      <c r="Q2556" s="7">
        <f t="shared" si="74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751"/>
        <v>1</v>
      </c>
      <c r="C2557" s="5">
        <f t="shared" si="752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40"/>
        <v>45311</v>
      </c>
      <c r="L2557" s="5">
        <f t="shared" si="741"/>
        <v>1</v>
      </c>
      <c r="M2557" s="5">
        <f t="shared" si="742"/>
        <v>2024</v>
      </c>
      <c r="N2557" s="6">
        <v>120</v>
      </c>
      <c r="O2557" s="6">
        <f t="shared" si="755"/>
        <v>-120</v>
      </c>
      <c r="P2557" s="6">
        <f t="shared" si="747"/>
        <v>0</v>
      </c>
      <c r="Q2557" s="7">
        <f t="shared" si="74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751"/>
        <v>1</v>
      </c>
      <c r="C2558" s="5">
        <f t="shared" si="752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40"/>
        <v>45311</v>
      </c>
      <c r="L2558" s="5">
        <f t="shared" si="741"/>
        <v>1</v>
      </c>
      <c r="M2558" s="5">
        <f t="shared" si="742"/>
        <v>2024</v>
      </c>
      <c r="N2558" s="6">
        <v>160</v>
      </c>
      <c r="O2558" s="6">
        <f t="shared" si="755"/>
        <v>-160</v>
      </c>
      <c r="P2558" s="6">
        <f t="shared" si="747"/>
        <v>0</v>
      </c>
      <c r="Q2558" s="7">
        <f t="shared" si="74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751"/>
        <v>1</v>
      </c>
      <c r="C2559" s="5">
        <f t="shared" si="752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40"/>
        <v>45311</v>
      </c>
      <c r="L2559" s="5">
        <f t="shared" si="741"/>
        <v>1</v>
      </c>
      <c r="M2559" s="5">
        <f t="shared" si="742"/>
        <v>2024</v>
      </c>
      <c r="N2559" s="6">
        <v>170</v>
      </c>
      <c r="O2559" s="6">
        <f t="shared" si="755"/>
        <v>-170</v>
      </c>
      <c r="P2559" s="6">
        <f t="shared" si="747"/>
        <v>0</v>
      </c>
      <c r="Q2559" s="7">
        <f t="shared" si="74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751"/>
        <v>1</v>
      </c>
      <c r="C2560" s="5">
        <f t="shared" si="752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40"/>
        <v>45310</v>
      </c>
      <c r="L2560" s="5">
        <f t="shared" si="741"/>
        <v>1</v>
      </c>
      <c r="M2560" s="5">
        <f t="shared" si="742"/>
        <v>2024</v>
      </c>
      <c r="N2560" s="6">
        <v>1738</v>
      </c>
      <c r="O2560" s="6">
        <f t="shared" si="755"/>
        <v>-1738</v>
      </c>
      <c r="P2560" s="6">
        <f t="shared" si="747"/>
        <v>0</v>
      </c>
      <c r="Q2560" s="7">
        <f t="shared" si="74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">
      <c r="A2561" s="4">
        <v>45310</v>
      </c>
      <c r="B2561" s="5">
        <f t="shared" si="751"/>
        <v>1</v>
      </c>
      <c r="C2561" s="5">
        <f t="shared" si="752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40"/>
        <v>45310</v>
      </c>
      <c r="L2561" s="5">
        <f t="shared" si="741"/>
        <v>1</v>
      </c>
      <c r="M2561" s="5">
        <f t="shared" si="742"/>
        <v>2024</v>
      </c>
      <c r="N2561" s="6">
        <v>283.8</v>
      </c>
      <c r="O2561" s="6">
        <f t="shared" si="755"/>
        <v>-283.8</v>
      </c>
      <c r="P2561" s="6">
        <f t="shared" si="747"/>
        <v>0</v>
      </c>
      <c r="Q2561" s="7">
        <f t="shared" si="74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">
      <c r="A2562" s="4">
        <v>45310</v>
      </c>
      <c r="B2562" s="5">
        <f t="shared" si="751"/>
        <v>1</v>
      </c>
      <c r="C2562" s="5">
        <f t="shared" si="752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40"/>
        <v>45310</v>
      </c>
      <c r="L2562" s="5">
        <f t="shared" si="741"/>
        <v>1</v>
      </c>
      <c r="M2562" s="5">
        <f t="shared" si="742"/>
        <v>2024</v>
      </c>
      <c r="N2562" s="6">
        <v>187.5</v>
      </c>
      <c r="O2562" s="6">
        <f t="shared" si="755"/>
        <v>-187.5</v>
      </c>
      <c r="P2562" s="6">
        <f t="shared" si="747"/>
        <v>0</v>
      </c>
      <c r="Q2562" s="7">
        <f t="shared" si="74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">
      <c r="A2563" s="4">
        <v>45310</v>
      </c>
      <c r="B2563" s="5">
        <f t="shared" si="751"/>
        <v>1</v>
      </c>
      <c r="C2563" s="5">
        <f t="shared" si="752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ref="K2563:K2626" si="756">A2563+J2563</f>
        <v>45310</v>
      </c>
      <c r="L2563" s="5">
        <f t="shared" ref="L2563:L2626" si="757">MONTH(K2563)</f>
        <v>1</v>
      </c>
      <c r="M2563" s="5">
        <f t="shared" ref="M2563:M2626" si="758">YEAR(K2563)</f>
        <v>2024</v>
      </c>
      <c r="N2563" s="6">
        <v>60</v>
      </c>
      <c r="O2563" s="6">
        <f t="shared" si="755"/>
        <v>-60</v>
      </c>
      <c r="P2563" s="6">
        <f t="shared" si="747"/>
        <v>0</v>
      </c>
      <c r="Q2563" s="7">
        <f t="shared" si="74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">
      <c r="A2564" s="4">
        <v>45311</v>
      </c>
      <c r="B2564" s="5">
        <f t="shared" si="751"/>
        <v>1</v>
      </c>
      <c r="C2564" s="5">
        <f t="shared" si="752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56"/>
        <v>45311</v>
      </c>
      <c r="L2564" s="5">
        <f t="shared" si="757"/>
        <v>1</v>
      </c>
      <c r="M2564" s="5">
        <f t="shared" si="758"/>
        <v>2024</v>
      </c>
      <c r="N2564" s="6">
        <v>375</v>
      </c>
      <c r="O2564" s="6">
        <f>-N2564</f>
        <v>-375</v>
      </c>
      <c r="P2564" s="6">
        <f t="shared" si="747"/>
        <v>0</v>
      </c>
      <c r="Q2564" s="7">
        <f t="shared" si="74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751"/>
        <v>1</v>
      </c>
      <c r="C2565" s="5">
        <f t="shared" si="752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56"/>
        <v>45311</v>
      </c>
      <c r="L2565" s="5">
        <f t="shared" si="757"/>
        <v>1</v>
      </c>
      <c r="M2565" s="5">
        <f t="shared" si="758"/>
        <v>2024</v>
      </c>
      <c r="N2565" s="6">
        <v>9636</v>
      </c>
      <c r="O2565" s="6">
        <f>-N2565</f>
        <v>-9636</v>
      </c>
      <c r="P2565" s="6">
        <f t="shared" si="747"/>
        <v>0</v>
      </c>
      <c r="Q2565" s="7">
        <f t="shared" si="74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751"/>
        <v>1</v>
      </c>
      <c r="C2566" s="5">
        <f t="shared" si="752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56"/>
        <v>45311</v>
      </c>
      <c r="L2566" s="5">
        <f t="shared" si="757"/>
        <v>1</v>
      </c>
      <c r="M2566" s="5">
        <f t="shared" si="758"/>
        <v>2024</v>
      </c>
      <c r="N2566" s="6">
        <v>3132</v>
      </c>
      <c r="O2566" s="6">
        <f>-N2566</f>
        <v>-3132</v>
      </c>
      <c r="P2566" s="6">
        <f t="shared" si="747"/>
        <v>0</v>
      </c>
      <c r="Q2566" s="7">
        <f t="shared" si="74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751"/>
        <v>1</v>
      </c>
      <c r="C2567" s="5">
        <f t="shared" si="752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56"/>
        <v>45311</v>
      </c>
      <c r="L2567" s="5">
        <f t="shared" si="757"/>
        <v>1</v>
      </c>
      <c r="M2567" s="5">
        <f t="shared" si="758"/>
        <v>2024</v>
      </c>
      <c r="N2567" s="6">
        <v>1872</v>
      </c>
      <c r="O2567" s="6">
        <f>-N2567</f>
        <v>-1872</v>
      </c>
      <c r="P2567" s="6">
        <f t="shared" si="747"/>
        <v>0</v>
      </c>
      <c r="Q2567" s="7">
        <f t="shared" si="74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751"/>
        <v>1</v>
      </c>
      <c r="C2568" s="5">
        <f t="shared" si="752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56"/>
        <v>45311</v>
      </c>
      <c r="L2568" s="5">
        <f t="shared" si="757"/>
        <v>1</v>
      </c>
      <c r="M2568" s="5">
        <f t="shared" si="758"/>
        <v>2024</v>
      </c>
      <c r="N2568" s="6">
        <v>380</v>
      </c>
      <c r="O2568" s="6">
        <f>-N2568</f>
        <v>-380</v>
      </c>
      <c r="P2568" s="6">
        <f t="shared" si="747"/>
        <v>0</v>
      </c>
      <c r="Q2568" s="7">
        <f t="shared" si="74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si="751"/>
        <v>1</v>
      </c>
      <c r="C2569" s="5">
        <f t="shared" si="752"/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56"/>
        <v>45313</v>
      </c>
      <c r="L2569" s="5">
        <f t="shared" si="757"/>
        <v>1</v>
      </c>
      <c r="M2569" s="5">
        <f t="shared" si="758"/>
        <v>2024</v>
      </c>
      <c r="N2569" s="6">
        <v>180</v>
      </c>
      <c r="O2569" s="6">
        <f t="shared" ref="O2569" si="759">-N2569</f>
        <v>-180</v>
      </c>
      <c r="P2569" s="6">
        <f t="shared" si="747"/>
        <v>0</v>
      </c>
      <c r="Q2569" s="7">
        <f t="shared" si="74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751"/>
        <v>1</v>
      </c>
      <c r="C2570" s="5">
        <f t="shared" si="752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56"/>
        <v>45314</v>
      </c>
      <c r="L2570" s="5">
        <f t="shared" si="757"/>
        <v>1</v>
      </c>
      <c r="M2570" s="5">
        <f t="shared" si="758"/>
        <v>2024</v>
      </c>
      <c r="N2570" s="6">
        <v>1606</v>
      </c>
      <c r="O2570" s="6">
        <f t="shared" ref="O2570:O2580" si="760">-N2570</f>
        <v>-1606</v>
      </c>
      <c r="P2570" s="6">
        <f t="shared" si="747"/>
        <v>0</v>
      </c>
      <c r="Q2570" s="7">
        <f t="shared" si="74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751"/>
        <v>1</v>
      </c>
      <c r="C2571" s="5">
        <f t="shared" si="752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56"/>
        <v>45314</v>
      </c>
      <c r="L2571" s="5">
        <f t="shared" si="757"/>
        <v>1</v>
      </c>
      <c r="M2571" s="5">
        <f t="shared" si="758"/>
        <v>2024</v>
      </c>
      <c r="N2571" s="6">
        <v>420</v>
      </c>
      <c r="O2571" s="6">
        <f t="shared" si="760"/>
        <v>-420</v>
      </c>
      <c r="P2571" s="6">
        <f t="shared" si="747"/>
        <v>0</v>
      </c>
      <c r="Q2571" s="7">
        <f t="shared" si="74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751"/>
        <v>1</v>
      </c>
      <c r="C2572" s="5">
        <f t="shared" si="752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56"/>
        <v>45314</v>
      </c>
      <c r="L2572" s="5">
        <f t="shared" si="757"/>
        <v>1</v>
      </c>
      <c r="M2572" s="5">
        <f t="shared" si="758"/>
        <v>2024</v>
      </c>
      <c r="N2572" s="6">
        <v>280</v>
      </c>
      <c r="O2572" s="6">
        <f t="shared" si="760"/>
        <v>-280</v>
      </c>
      <c r="P2572" s="6">
        <f t="shared" si="747"/>
        <v>0</v>
      </c>
      <c r="Q2572" s="7">
        <f t="shared" si="74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751"/>
        <v>1</v>
      </c>
      <c r="C2573" s="5">
        <f t="shared" si="752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56"/>
        <v>45314</v>
      </c>
      <c r="L2573" s="5">
        <f t="shared" si="757"/>
        <v>1</v>
      </c>
      <c r="M2573" s="5">
        <f t="shared" si="758"/>
        <v>2024</v>
      </c>
      <c r="N2573" s="6">
        <v>62.5</v>
      </c>
      <c r="O2573" s="6">
        <f t="shared" si="760"/>
        <v>-62.5</v>
      </c>
      <c r="P2573" s="6">
        <f t="shared" si="747"/>
        <v>0</v>
      </c>
      <c r="Q2573" s="7">
        <f t="shared" si="74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751"/>
        <v>1</v>
      </c>
      <c r="C2574" s="5">
        <f t="shared" si="752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56"/>
        <v>45314</v>
      </c>
      <c r="L2574" s="5">
        <f t="shared" si="757"/>
        <v>1</v>
      </c>
      <c r="M2574" s="5">
        <f t="shared" si="758"/>
        <v>2024</v>
      </c>
      <c r="N2574" s="6">
        <v>700</v>
      </c>
      <c r="O2574" s="6">
        <f t="shared" si="760"/>
        <v>-700</v>
      </c>
      <c r="P2574" s="6">
        <f t="shared" si="747"/>
        <v>0</v>
      </c>
      <c r="Q2574" s="7">
        <f t="shared" si="74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751"/>
        <v>1</v>
      </c>
      <c r="C2575" s="5">
        <f t="shared" si="752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56"/>
        <v>45314</v>
      </c>
      <c r="L2575" s="5">
        <f t="shared" si="757"/>
        <v>1</v>
      </c>
      <c r="M2575" s="5">
        <f t="shared" si="758"/>
        <v>2024</v>
      </c>
      <c r="N2575" s="6">
        <v>290</v>
      </c>
      <c r="O2575" s="6">
        <f t="shared" si="760"/>
        <v>-290</v>
      </c>
      <c r="P2575" s="6">
        <f t="shared" si="747"/>
        <v>0</v>
      </c>
      <c r="Q2575" s="7">
        <f t="shared" si="74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751"/>
        <v>1</v>
      </c>
      <c r="C2576" s="5">
        <f t="shared" si="752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56"/>
        <v>45314</v>
      </c>
      <c r="L2576" s="5">
        <f t="shared" si="757"/>
        <v>1</v>
      </c>
      <c r="M2576" s="5">
        <f t="shared" si="758"/>
        <v>2024</v>
      </c>
      <c r="N2576" s="6">
        <v>283.8</v>
      </c>
      <c r="O2576" s="6">
        <f t="shared" si="760"/>
        <v>-283.8</v>
      </c>
      <c r="P2576" s="6">
        <f t="shared" si="747"/>
        <v>0</v>
      </c>
      <c r="Q2576" s="7">
        <f t="shared" si="74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751"/>
        <v>1</v>
      </c>
      <c r="C2577" s="5">
        <f t="shared" si="752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56"/>
        <v>45314</v>
      </c>
      <c r="L2577" s="5">
        <f t="shared" si="757"/>
        <v>1</v>
      </c>
      <c r="M2577" s="5">
        <f t="shared" si="758"/>
        <v>2024</v>
      </c>
      <c r="N2577" s="6">
        <v>110</v>
      </c>
      <c r="O2577" s="6">
        <f t="shared" si="760"/>
        <v>-110</v>
      </c>
      <c r="P2577" s="6">
        <f t="shared" si="747"/>
        <v>0</v>
      </c>
      <c r="Q2577" s="7">
        <f t="shared" si="74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751"/>
        <v>1</v>
      </c>
      <c r="C2578" s="5">
        <f t="shared" si="752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56"/>
        <v>45315</v>
      </c>
      <c r="L2578" s="5">
        <f t="shared" si="757"/>
        <v>1</v>
      </c>
      <c r="M2578" s="5">
        <f t="shared" si="758"/>
        <v>2024</v>
      </c>
      <c r="N2578" s="6">
        <v>1694</v>
      </c>
      <c r="O2578" s="6">
        <f t="shared" si="760"/>
        <v>-1694</v>
      </c>
      <c r="P2578" s="6">
        <f t="shared" si="747"/>
        <v>0</v>
      </c>
      <c r="Q2578" s="7">
        <f t="shared" si="74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751"/>
        <v>1</v>
      </c>
      <c r="C2579" s="5">
        <f t="shared" si="752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56"/>
        <v>45315</v>
      </c>
      <c r="L2579" s="5">
        <f t="shared" si="757"/>
        <v>1</v>
      </c>
      <c r="M2579" s="5">
        <f t="shared" si="758"/>
        <v>2024</v>
      </c>
      <c r="N2579" s="6">
        <v>450</v>
      </c>
      <c r="O2579" s="6">
        <f t="shared" si="760"/>
        <v>-450</v>
      </c>
      <c r="P2579" s="6">
        <f t="shared" si="747"/>
        <v>0</v>
      </c>
      <c r="Q2579" s="7">
        <f t="shared" si="74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751"/>
        <v>1</v>
      </c>
      <c r="C2580" s="5">
        <f t="shared" si="752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56"/>
        <v>45315</v>
      </c>
      <c r="L2580" s="5">
        <f t="shared" si="757"/>
        <v>1</v>
      </c>
      <c r="M2580" s="5">
        <f t="shared" si="758"/>
        <v>2024</v>
      </c>
      <c r="N2580" s="6">
        <v>280</v>
      </c>
      <c r="O2580" s="6">
        <f t="shared" si="760"/>
        <v>-280</v>
      </c>
      <c r="P2580" s="6">
        <f t="shared" si="747"/>
        <v>0</v>
      </c>
      <c r="Q2580" s="7">
        <f t="shared" si="74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751"/>
        <v>1</v>
      </c>
      <c r="C2581" s="5">
        <f t="shared" si="752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56"/>
        <v>45320</v>
      </c>
      <c r="L2581" s="5">
        <f t="shared" si="757"/>
        <v>1</v>
      </c>
      <c r="M2581" s="5">
        <f t="shared" si="758"/>
        <v>2024</v>
      </c>
      <c r="N2581" s="6">
        <v>187.5</v>
      </c>
      <c r="O2581" s="6">
        <f>-N2581</f>
        <v>-187.5</v>
      </c>
      <c r="P2581" s="6">
        <f t="shared" ref="P2581:P2644" si="761">SUM(N2581+O2581)</f>
        <v>0</v>
      </c>
      <c r="Q2581" s="7">
        <f t="shared" si="74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751"/>
        <v>1</v>
      </c>
      <c r="C2582" s="5">
        <f t="shared" si="752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56"/>
        <v>45320</v>
      </c>
      <c r="L2582" s="5">
        <f t="shared" si="757"/>
        <v>1</v>
      </c>
      <c r="M2582" s="5">
        <f t="shared" si="758"/>
        <v>2024</v>
      </c>
      <c r="N2582" s="6">
        <v>4818</v>
      </c>
      <c r="O2582" s="6">
        <f>-1267-3551</f>
        <v>-4818</v>
      </c>
      <c r="P2582" s="6">
        <f t="shared" si="761"/>
        <v>0</v>
      </c>
      <c r="Q2582" s="7">
        <f t="shared" si="74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751"/>
        <v>1</v>
      </c>
      <c r="C2583" s="5">
        <f t="shared" si="752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56"/>
        <v>45320</v>
      </c>
      <c r="L2583" s="5">
        <f t="shared" si="757"/>
        <v>1</v>
      </c>
      <c r="M2583" s="5">
        <f t="shared" si="758"/>
        <v>2024</v>
      </c>
      <c r="N2583" s="6">
        <v>1044</v>
      </c>
      <c r="O2583" s="6">
        <f t="shared" ref="O2583:O2591" si="762">-N2583</f>
        <v>-1044</v>
      </c>
      <c r="P2583" s="6">
        <f t="shared" si="761"/>
        <v>0</v>
      </c>
      <c r="Q2583" s="7">
        <f t="shared" si="74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751"/>
        <v>1</v>
      </c>
      <c r="C2584" s="5">
        <f t="shared" si="752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56"/>
        <v>45320</v>
      </c>
      <c r="L2584" s="5">
        <f t="shared" si="757"/>
        <v>1</v>
      </c>
      <c r="M2584" s="5">
        <f t="shared" si="758"/>
        <v>2024</v>
      </c>
      <c r="N2584" s="6">
        <v>702</v>
      </c>
      <c r="O2584" s="6">
        <f t="shared" si="762"/>
        <v>-702</v>
      </c>
      <c r="P2584" s="6">
        <f t="shared" si="761"/>
        <v>0</v>
      </c>
      <c r="Q2584" s="7">
        <f t="shared" si="74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751"/>
        <v>1</v>
      </c>
      <c r="C2585" s="5">
        <f t="shared" si="752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56"/>
        <v>45322</v>
      </c>
      <c r="L2585" s="5">
        <f t="shared" si="757"/>
        <v>1</v>
      </c>
      <c r="M2585" s="5">
        <f t="shared" si="758"/>
        <v>2024</v>
      </c>
      <c r="N2585" s="6">
        <v>375</v>
      </c>
      <c r="O2585" s="6">
        <f t="shared" si="762"/>
        <v>-375</v>
      </c>
      <c r="P2585" s="6">
        <f t="shared" si="761"/>
        <v>0</v>
      </c>
      <c r="Q2585" s="7">
        <f t="shared" si="74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751"/>
        <v>1</v>
      </c>
      <c r="C2586" s="5">
        <f t="shared" si="752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56"/>
        <v>45322</v>
      </c>
      <c r="L2586" s="5">
        <f t="shared" si="757"/>
        <v>1</v>
      </c>
      <c r="M2586" s="5">
        <f t="shared" si="758"/>
        <v>2024</v>
      </c>
      <c r="N2586" s="6">
        <v>9636</v>
      </c>
      <c r="O2586" s="6">
        <f t="shared" si="762"/>
        <v>-9636</v>
      </c>
      <c r="P2586" s="6">
        <f t="shared" si="761"/>
        <v>0</v>
      </c>
      <c r="Q2586" s="7">
        <f t="shared" si="74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751"/>
        <v>1</v>
      </c>
      <c r="C2587" s="5">
        <f t="shared" si="752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56"/>
        <v>45322</v>
      </c>
      <c r="L2587" s="5">
        <f t="shared" si="757"/>
        <v>1</v>
      </c>
      <c r="M2587" s="5">
        <f t="shared" si="758"/>
        <v>2024</v>
      </c>
      <c r="N2587" s="6">
        <v>1740</v>
      </c>
      <c r="O2587" s="6">
        <f t="shared" si="762"/>
        <v>-1740</v>
      </c>
      <c r="P2587" s="6">
        <f t="shared" si="761"/>
        <v>0</v>
      </c>
      <c r="Q2587" s="7">
        <f t="shared" si="74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751"/>
        <v>1</v>
      </c>
      <c r="C2588" s="5">
        <f t="shared" si="752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56"/>
        <v>45322</v>
      </c>
      <c r="L2588" s="5">
        <f t="shared" si="757"/>
        <v>1</v>
      </c>
      <c r="M2588" s="5">
        <f t="shared" si="758"/>
        <v>2024</v>
      </c>
      <c r="N2588" s="6">
        <v>1716.8</v>
      </c>
      <c r="O2588" s="6">
        <f t="shared" si="762"/>
        <v>-1716.8</v>
      </c>
      <c r="P2588" s="6">
        <f t="shared" si="761"/>
        <v>0</v>
      </c>
      <c r="Q2588" s="7">
        <f t="shared" si="74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751"/>
        <v>1</v>
      </c>
      <c r="C2589" s="5">
        <f t="shared" si="752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56"/>
        <v>45322</v>
      </c>
      <c r="L2589" s="5">
        <f t="shared" si="757"/>
        <v>1</v>
      </c>
      <c r="M2589" s="5">
        <f t="shared" si="758"/>
        <v>2024</v>
      </c>
      <c r="N2589" s="6">
        <v>1638</v>
      </c>
      <c r="O2589" s="6">
        <f t="shared" si="762"/>
        <v>-1638</v>
      </c>
      <c r="P2589" s="6">
        <f t="shared" si="761"/>
        <v>0</v>
      </c>
      <c r="Q2589" s="7">
        <f t="shared" si="74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751"/>
        <v>1</v>
      </c>
      <c r="C2590" s="5">
        <f t="shared" si="752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56"/>
        <v>45322</v>
      </c>
      <c r="L2590" s="5">
        <f t="shared" si="757"/>
        <v>1</v>
      </c>
      <c r="M2590" s="5">
        <f t="shared" si="758"/>
        <v>2024</v>
      </c>
      <c r="N2590" s="6">
        <v>416</v>
      </c>
      <c r="O2590" s="6">
        <f t="shared" si="762"/>
        <v>-416</v>
      </c>
      <c r="P2590" s="6">
        <f t="shared" si="761"/>
        <v>0</v>
      </c>
      <c r="Q2590" s="7">
        <f t="shared" si="74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751"/>
        <v>1</v>
      </c>
      <c r="C2591" s="5">
        <f t="shared" si="752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56"/>
        <v>45322</v>
      </c>
      <c r="L2591" s="5">
        <f t="shared" si="757"/>
        <v>1</v>
      </c>
      <c r="M2591" s="5">
        <f t="shared" si="758"/>
        <v>2024</v>
      </c>
      <c r="N2591" s="6">
        <v>1000</v>
      </c>
      <c r="O2591" s="6">
        <f t="shared" si="762"/>
        <v>-1000</v>
      </c>
      <c r="P2591" s="6">
        <f t="shared" si="761"/>
        <v>0</v>
      </c>
      <c r="Q2591" s="7">
        <f t="shared" si="74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si="751"/>
        <v>2</v>
      </c>
      <c r="C2592" s="5">
        <f t="shared" si="752"/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56"/>
        <v>45323</v>
      </c>
      <c r="L2592" s="5">
        <f t="shared" si="757"/>
        <v>2</v>
      </c>
      <c r="M2592" s="5">
        <f t="shared" si="758"/>
        <v>2024</v>
      </c>
      <c r="N2592" s="6">
        <v>1738</v>
      </c>
      <c r="O2592" s="6">
        <f>-588-1000-150</f>
        <v>-1738</v>
      </c>
      <c r="P2592" s="6">
        <f t="shared" si="76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">
      <c r="A2593" s="4">
        <v>45323</v>
      </c>
      <c r="B2593" s="5">
        <f t="shared" si="751"/>
        <v>2</v>
      </c>
      <c r="C2593" s="5">
        <f t="shared" si="752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56"/>
        <v>45323</v>
      </c>
      <c r="L2593" s="5">
        <f t="shared" si="757"/>
        <v>2</v>
      </c>
      <c r="M2593" s="5">
        <f t="shared" si="758"/>
        <v>2024</v>
      </c>
      <c r="N2593" s="6">
        <v>405</v>
      </c>
      <c r="O2593" s="6">
        <f t="shared" ref="O2593:O2594" si="763">-N2593</f>
        <v>-405</v>
      </c>
      <c r="P2593" s="6">
        <f t="shared" si="76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">
      <c r="A2594" s="4">
        <v>45323</v>
      </c>
      <c r="B2594" s="5">
        <f t="shared" si="751"/>
        <v>2</v>
      </c>
      <c r="C2594" s="5">
        <f t="shared" si="752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56"/>
        <v>45323</v>
      </c>
      <c r="L2594" s="5">
        <f t="shared" si="757"/>
        <v>2</v>
      </c>
      <c r="M2594" s="5">
        <f t="shared" si="758"/>
        <v>2024</v>
      </c>
      <c r="N2594" s="6">
        <v>110</v>
      </c>
      <c r="O2594" s="6">
        <f t="shared" si="763"/>
        <v>-110</v>
      </c>
      <c r="P2594" s="6">
        <f t="shared" si="76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">
      <c r="A2595" s="4">
        <v>45323</v>
      </c>
      <c r="B2595" s="5">
        <f t="shared" si="751"/>
        <v>2</v>
      </c>
      <c r="C2595" s="5">
        <f t="shared" si="752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56"/>
        <v>45323</v>
      </c>
      <c r="L2595" s="5">
        <f t="shared" si="757"/>
        <v>2</v>
      </c>
      <c r="M2595" s="5">
        <f t="shared" si="758"/>
        <v>2024</v>
      </c>
      <c r="N2595" s="6">
        <v>390</v>
      </c>
      <c r="O2595" s="6">
        <f>-335-55</f>
        <v>-390</v>
      </c>
      <c r="P2595" s="6">
        <f t="shared" si="76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">
      <c r="A2596" s="4">
        <v>45324</v>
      </c>
      <c r="B2596" s="5">
        <f t="shared" si="751"/>
        <v>2</v>
      </c>
      <c r="C2596" s="5">
        <f t="shared" si="752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56"/>
        <v>45354</v>
      </c>
      <c r="L2596" s="5">
        <f t="shared" si="757"/>
        <v>3</v>
      </c>
      <c r="M2596" s="5">
        <f t="shared" si="758"/>
        <v>2024</v>
      </c>
      <c r="N2596" s="6">
        <v>5214</v>
      </c>
      <c r="O2596" s="6">
        <f t="shared" ref="O2596:O2600" si="764">-N2596</f>
        <v>-5214</v>
      </c>
      <c r="P2596" s="6">
        <f t="shared" si="76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751"/>
        <v>2</v>
      </c>
      <c r="C2597" s="5">
        <f t="shared" si="752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56"/>
        <v>45354</v>
      </c>
      <c r="L2597" s="5">
        <f t="shared" si="757"/>
        <v>3</v>
      </c>
      <c r="M2597" s="5">
        <f t="shared" si="758"/>
        <v>2024</v>
      </c>
      <c r="N2597" s="6">
        <v>2613</v>
      </c>
      <c r="O2597" s="6">
        <f t="shared" si="764"/>
        <v>-2613</v>
      </c>
      <c r="P2597" s="6">
        <f t="shared" si="76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751"/>
        <v>2</v>
      </c>
      <c r="C2598" s="5">
        <f t="shared" si="752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56"/>
        <v>45354</v>
      </c>
      <c r="L2598" s="5">
        <f t="shared" si="757"/>
        <v>3</v>
      </c>
      <c r="M2598" s="5">
        <f t="shared" si="758"/>
        <v>2024</v>
      </c>
      <c r="N2598" s="6">
        <v>144</v>
      </c>
      <c r="O2598" s="6">
        <f t="shared" si="764"/>
        <v>-144</v>
      </c>
      <c r="P2598" s="6">
        <f t="shared" si="76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751"/>
        <v>2</v>
      </c>
      <c r="C2599" s="5">
        <f t="shared" si="752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56"/>
        <v>45354</v>
      </c>
      <c r="L2599" s="5">
        <f t="shared" si="757"/>
        <v>3</v>
      </c>
      <c r="M2599" s="5">
        <f t="shared" si="758"/>
        <v>2024</v>
      </c>
      <c r="N2599" s="6">
        <v>187.5</v>
      </c>
      <c r="O2599" s="6">
        <f t="shared" si="764"/>
        <v>-187.5</v>
      </c>
      <c r="P2599" s="6">
        <f t="shared" si="76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751"/>
        <v>2</v>
      </c>
      <c r="C2600" s="5">
        <f t="shared" si="752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56"/>
        <v>45354</v>
      </c>
      <c r="L2600" s="5">
        <f t="shared" si="757"/>
        <v>3</v>
      </c>
      <c r="M2600" s="5">
        <f t="shared" si="758"/>
        <v>2024</v>
      </c>
      <c r="N2600" s="6">
        <v>190</v>
      </c>
      <c r="O2600" s="6">
        <f t="shared" si="764"/>
        <v>-190</v>
      </c>
      <c r="P2600" s="6">
        <f t="shared" si="76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751"/>
        <v>2</v>
      </c>
      <c r="C2601" s="5">
        <f t="shared" si="752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56"/>
        <v>45324</v>
      </c>
      <c r="L2601" s="5">
        <f t="shared" si="757"/>
        <v>2</v>
      </c>
      <c r="M2601" s="5">
        <f t="shared" si="758"/>
        <v>2024</v>
      </c>
      <c r="N2601" s="6">
        <v>555</v>
      </c>
      <c r="O2601" s="6">
        <f t="shared" ref="O2601" si="765">-N2601</f>
        <v>-555</v>
      </c>
      <c r="P2601" s="6">
        <f t="shared" si="76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751"/>
        <v>2</v>
      </c>
      <c r="C2602" s="5">
        <f t="shared" si="752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56"/>
        <v>45325</v>
      </c>
      <c r="L2602" s="5">
        <f t="shared" si="757"/>
        <v>2</v>
      </c>
      <c r="M2602" s="5">
        <f t="shared" si="758"/>
        <v>2024</v>
      </c>
      <c r="N2602" s="6">
        <v>187.5</v>
      </c>
      <c r="O2602" s="6">
        <f>-N2602</f>
        <v>-187.5</v>
      </c>
      <c r="P2602" s="6">
        <f t="shared" si="76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ref="B2603:B2666" si="766">MONTH(A2603)</f>
        <v>2</v>
      </c>
      <c r="C2603" s="5">
        <f t="shared" ref="C2603:C2666" si="767">YEAR(A2603)</f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56"/>
        <v>45325</v>
      </c>
      <c r="L2603" s="5">
        <f t="shared" si="757"/>
        <v>2</v>
      </c>
      <c r="M2603" s="5">
        <f t="shared" si="758"/>
        <v>2024</v>
      </c>
      <c r="N2603" s="6">
        <v>4818</v>
      </c>
      <c r="O2603" s="6">
        <f>-2993.7-1824.3</f>
        <v>-4818</v>
      </c>
      <c r="P2603" s="6">
        <f t="shared" si="76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766"/>
        <v>2</v>
      </c>
      <c r="C2604" s="5">
        <f t="shared" si="767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56"/>
        <v>45325</v>
      </c>
      <c r="L2604" s="5">
        <f t="shared" si="757"/>
        <v>2</v>
      </c>
      <c r="M2604" s="5">
        <f t="shared" si="758"/>
        <v>2024</v>
      </c>
      <c r="N2604" s="6">
        <v>174</v>
      </c>
      <c r="O2604" s="6">
        <f t="shared" ref="O2604:O2609" si="768">-N2604</f>
        <v>-174</v>
      </c>
      <c r="P2604" s="6">
        <f t="shared" si="76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766"/>
        <v>2</v>
      </c>
      <c r="C2605" s="5">
        <f t="shared" si="767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56"/>
        <v>45325</v>
      </c>
      <c r="L2605" s="5">
        <f t="shared" si="757"/>
        <v>2</v>
      </c>
      <c r="M2605" s="5">
        <f t="shared" si="758"/>
        <v>2024</v>
      </c>
      <c r="N2605" s="6">
        <v>1716.8</v>
      </c>
      <c r="O2605" s="6">
        <f t="shared" si="768"/>
        <v>-1716.8</v>
      </c>
      <c r="P2605" s="6">
        <f t="shared" si="76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766"/>
        <v>2</v>
      </c>
      <c r="C2606" s="5">
        <f t="shared" si="767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56"/>
        <v>45325</v>
      </c>
      <c r="L2606" s="5">
        <f t="shared" si="757"/>
        <v>2</v>
      </c>
      <c r="M2606" s="5">
        <f t="shared" si="758"/>
        <v>2024</v>
      </c>
      <c r="N2606" s="6">
        <v>1040</v>
      </c>
      <c r="O2606" s="6">
        <f t="shared" si="768"/>
        <v>-1040</v>
      </c>
      <c r="P2606" s="6">
        <f t="shared" si="76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766"/>
        <v>2</v>
      </c>
      <c r="C2607" s="5">
        <f t="shared" si="767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56"/>
        <v>45325</v>
      </c>
      <c r="L2607" s="5">
        <f t="shared" si="757"/>
        <v>2</v>
      </c>
      <c r="M2607" s="5">
        <f t="shared" si="758"/>
        <v>2024</v>
      </c>
      <c r="N2607" s="6">
        <v>1800</v>
      </c>
      <c r="O2607" s="6">
        <f t="shared" si="768"/>
        <v>-1800</v>
      </c>
      <c r="P2607" s="6">
        <f t="shared" si="76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766"/>
        <v>2</v>
      </c>
      <c r="C2608" s="5">
        <f t="shared" si="767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56"/>
        <v>45325</v>
      </c>
      <c r="L2608" s="5">
        <f t="shared" si="757"/>
        <v>2</v>
      </c>
      <c r="M2608" s="5">
        <f t="shared" si="758"/>
        <v>2024</v>
      </c>
      <c r="N2608" s="6">
        <v>380</v>
      </c>
      <c r="O2608" s="6">
        <f t="shared" si="768"/>
        <v>-380</v>
      </c>
      <c r="P2608" s="6">
        <f t="shared" si="76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766"/>
        <v>2</v>
      </c>
      <c r="C2609" s="5">
        <f t="shared" si="767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56"/>
        <v>45325</v>
      </c>
      <c r="L2609" s="5">
        <f t="shared" si="757"/>
        <v>2</v>
      </c>
      <c r="M2609" s="5">
        <f t="shared" si="758"/>
        <v>2024</v>
      </c>
      <c r="N2609" s="6">
        <v>1000</v>
      </c>
      <c r="O2609" s="6">
        <f t="shared" si="768"/>
        <v>-1000</v>
      </c>
      <c r="P2609" s="6">
        <f t="shared" si="76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766"/>
        <v>2</v>
      </c>
      <c r="C2610" s="5">
        <f t="shared" si="767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56"/>
        <v>45447</v>
      </c>
      <c r="L2610" s="5">
        <f t="shared" si="757"/>
        <v>6</v>
      </c>
      <c r="M2610" s="5">
        <f t="shared" si="758"/>
        <v>2024</v>
      </c>
      <c r="N2610" s="6">
        <v>12848</v>
      </c>
      <c r="O2610" s="6">
        <f t="shared" ref="O2610:O2615" si="769">-N2610</f>
        <v>-12848</v>
      </c>
      <c r="P2610" s="6">
        <f t="shared" si="76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766"/>
        <v>2</v>
      </c>
      <c r="C2611" s="5">
        <f t="shared" si="767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si="756"/>
        <v>45447</v>
      </c>
      <c r="L2611" s="5">
        <f t="shared" si="757"/>
        <v>6</v>
      </c>
      <c r="M2611" s="5">
        <f t="shared" si="758"/>
        <v>2024</v>
      </c>
      <c r="N2611" s="6">
        <v>1740</v>
      </c>
      <c r="O2611" s="6">
        <f t="shared" si="769"/>
        <v>-1740</v>
      </c>
      <c r="P2611" s="6">
        <f t="shared" si="76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766"/>
        <v>2</v>
      </c>
      <c r="C2612" s="5">
        <f t="shared" si="767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756"/>
        <v>45447</v>
      </c>
      <c r="L2612" s="5">
        <f t="shared" si="757"/>
        <v>6</v>
      </c>
      <c r="M2612" s="5">
        <f t="shared" si="758"/>
        <v>2024</v>
      </c>
      <c r="N2612" s="6">
        <v>575</v>
      </c>
      <c r="O2612" s="6">
        <f t="shared" si="769"/>
        <v>-575</v>
      </c>
      <c r="P2612" s="6">
        <f t="shared" si="76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766"/>
        <v>2</v>
      </c>
      <c r="C2613" s="5">
        <f t="shared" si="767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756"/>
        <v>45447</v>
      </c>
      <c r="L2613" s="5">
        <f t="shared" si="757"/>
        <v>6</v>
      </c>
      <c r="M2613" s="5">
        <f t="shared" si="758"/>
        <v>2024</v>
      </c>
      <c r="N2613" s="6">
        <v>880</v>
      </c>
      <c r="O2613" s="6">
        <f t="shared" si="769"/>
        <v>-880</v>
      </c>
      <c r="P2613" s="6">
        <f t="shared" si="76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766"/>
        <v>2</v>
      </c>
      <c r="C2614" s="5">
        <f t="shared" si="767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756"/>
        <v>45447</v>
      </c>
      <c r="L2614" s="5">
        <f t="shared" si="757"/>
        <v>6</v>
      </c>
      <c r="M2614" s="5">
        <f t="shared" si="758"/>
        <v>2024</v>
      </c>
      <c r="N2614" s="6">
        <v>420</v>
      </c>
      <c r="O2614" s="6">
        <f t="shared" si="769"/>
        <v>-420</v>
      </c>
      <c r="P2614" s="6">
        <f t="shared" si="76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766"/>
        <v>2</v>
      </c>
      <c r="C2615" s="5">
        <f t="shared" si="767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756"/>
        <v>45447</v>
      </c>
      <c r="L2615" s="5">
        <f t="shared" si="757"/>
        <v>6</v>
      </c>
      <c r="M2615" s="5">
        <f t="shared" si="758"/>
        <v>2024</v>
      </c>
      <c r="N2615" s="6">
        <v>395</v>
      </c>
      <c r="O2615" s="6">
        <f t="shared" si="769"/>
        <v>-395</v>
      </c>
      <c r="P2615" s="6">
        <f t="shared" si="76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766"/>
        <v>2</v>
      </c>
      <c r="C2616" s="5">
        <f t="shared" si="767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756"/>
        <v>45328</v>
      </c>
      <c r="L2616" s="5">
        <f t="shared" si="757"/>
        <v>2</v>
      </c>
      <c r="M2616" s="5">
        <f t="shared" si="758"/>
        <v>2024</v>
      </c>
      <c r="N2616" s="6">
        <v>812.5</v>
      </c>
      <c r="O2616" s="6">
        <f>-N2616</f>
        <v>-812.5</v>
      </c>
      <c r="P2616" s="6">
        <f t="shared" si="76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766"/>
        <v>2</v>
      </c>
      <c r="C2617" s="5">
        <f t="shared" si="767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756"/>
        <v>45328</v>
      </c>
      <c r="L2617" s="5">
        <f t="shared" si="757"/>
        <v>2</v>
      </c>
      <c r="M2617" s="5">
        <f t="shared" si="758"/>
        <v>2024</v>
      </c>
      <c r="N2617" s="6">
        <v>19272</v>
      </c>
      <c r="O2617" s="6">
        <f>-1252.4-7000-10000-1019.6</f>
        <v>-19272</v>
      </c>
      <c r="P2617" s="6">
        <f t="shared" si="76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766"/>
        <v>2</v>
      </c>
      <c r="C2618" s="5">
        <f t="shared" si="767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756"/>
        <v>45328</v>
      </c>
      <c r="L2618" s="5">
        <f t="shared" si="757"/>
        <v>2</v>
      </c>
      <c r="M2618" s="5">
        <f t="shared" si="758"/>
        <v>2024</v>
      </c>
      <c r="N2618" s="6">
        <v>5742</v>
      </c>
      <c r="O2618" s="6">
        <f>-N2618</f>
        <v>-5742</v>
      </c>
      <c r="P2618" s="6">
        <f t="shared" si="76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766"/>
        <v>2</v>
      </c>
      <c r="C2619" s="5">
        <f t="shared" si="767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756"/>
        <v>45328</v>
      </c>
      <c r="L2619" s="5">
        <f t="shared" si="757"/>
        <v>2</v>
      </c>
      <c r="M2619" s="5">
        <f t="shared" si="758"/>
        <v>2024</v>
      </c>
      <c r="N2619" s="6">
        <v>4914</v>
      </c>
      <c r="O2619" s="6">
        <f>-3438.4-1475.6</f>
        <v>-4914</v>
      </c>
      <c r="P2619" s="6">
        <f t="shared" si="76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766"/>
        <v>2</v>
      </c>
      <c r="C2620" s="5">
        <f t="shared" si="767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756"/>
        <v>45328</v>
      </c>
      <c r="L2620" s="5">
        <f t="shared" si="757"/>
        <v>2</v>
      </c>
      <c r="M2620" s="5">
        <f t="shared" si="758"/>
        <v>2024</v>
      </c>
      <c r="N2620" s="6">
        <v>380</v>
      </c>
      <c r="O2620" s="6">
        <f>-N2620</f>
        <v>-380</v>
      </c>
      <c r="P2620" s="6">
        <f t="shared" si="76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766"/>
        <v>2</v>
      </c>
      <c r="C2621" s="5">
        <f t="shared" si="767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756"/>
        <v>45328</v>
      </c>
      <c r="L2621" s="5">
        <f t="shared" si="757"/>
        <v>2</v>
      </c>
      <c r="M2621" s="5">
        <f t="shared" si="758"/>
        <v>2024</v>
      </c>
      <c r="N2621" s="6">
        <v>1738</v>
      </c>
      <c r="O2621" s="6">
        <f t="shared" ref="O2621:O2627" si="770">-N2621</f>
        <v>-1738</v>
      </c>
      <c r="P2621" s="6">
        <f t="shared" si="76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766"/>
        <v>2</v>
      </c>
      <c r="C2622" s="5">
        <f t="shared" si="767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756"/>
        <v>45328</v>
      </c>
      <c r="L2622" s="5">
        <f t="shared" si="757"/>
        <v>2</v>
      </c>
      <c r="M2622" s="5">
        <f t="shared" si="758"/>
        <v>2024</v>
      </c>
      <c r="N2622" s="6">
        <v>250</v>
      </c>
      <c r="O2622" s="6">
        <f t="shared" si="770"/>
        <v>-250</v>
      </c>
      <c r="P2622" s="6">
        <f t="shared" si="76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766"/>
        <v>2</v>
      </c>
      <c r="C2623" s="5">
        <f t="shared" si="767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756"/>
        <v>45328</v>
      </c>
      <c r="L2623" s="5">
        <f t="shared" si="757"/>
        <v>2</v>
      </c>
      <c r="M2623" s="5">
        <f t="shared" si="758"/>
        <v>2024</v>
      </c>
      <c r="N2623" s="6">
        <v>283.8</v>
      </c>
      <c r="O2623" s="6">
        <f t="shared" si="770"/>
        <v>-283.8</v>
      </c>
      <c r="P2623" s="6">
        <f t="shared" si="76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766"/>
        <v>2</v>
      </c>
      <c r="C2624" s="5">
        <f t="shared" si="767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756"/>
        <v>45328</v>
      </c>
      <c r="L2624" s="5">
        <f t="shared" si="757"/>
        <v>2</v>
      </c>
      <c r="M2624" s="5">
        <f t="shared" si="758"/>
        <v>2024</v>
      </c>
      <c r="N2624" s="6">
        <v>55.2</v>
      </c>
      <c r="O2624" s="6">
        <f t="shared" si="770"/>
        <v>-55.2</v>
      </c>
      <c r="P2624" s="6">
        <f t="shared" si="76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766"/>
        <v>2</v>
      </c>
      <c r="C2625" s="5">
        <f t="shared" si="767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756"/>
        <v>45328</v>
      </c>
      <c r="L2625" s="5">
        <f t="shared" si="757"/>
        <v>2</v>
      </c>
      <c r="M2625" s="5">
        <f t="shared" si="758"/>
        <v>2024</v>
      </c>
      <c r="N2625" s="6">
        <v>160</v>
      </c>
      <c r="O2625" s="6">
        <f t="shared" si="770"/>
        <v>-160</v>
      </c>
      <c r="P2625" s="6">
        <f t="shared" si="76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766"/>
        <v>2</v>
      </c>
      <c r="C2626" s="5">
        <f t="shared" si="767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756"/>
        <v>45328</v>
      </c>
      <c r="L2626" s="5">
        <f t="shared" si="757"/>
        <v>2</v>
      </c>
      <c r="M2626" s="5">
        <f t="shared" si="758"/>
        <v>2024</v>
      </c>
      <c r="N2626" s="6">
        <v>120</v>
      </c>
      <c r="O2626" s="6">
        <f t="shared" si="770"/>
        <v>-120</v>
      </c>
      <c r="P2626" s="6">
        <f t="shared" si="76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si="766"/>
        <v>2</v>
      </c>
      <c r="C2627" s="5">
        <f t="shared" si="767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ref="K2627:K2690" si="771">A2627+J2627</f>
        <v>45330</v>
      </c>
      <c r="L2627" s="5">
        <f t="shared" ref="L2627:L2690" si="772">MONTH(K2627)</f>
        <v>2</v>
      </c>
      <c r="M2627" s="5">
        <f t="shared" ref="M2627:M2690" si="773">YEAR(K2627)</f>
        <v>2024</v>
      </c>
      <c r="N2627" s="6">
        <v>1694</v>
      </c>
      <c r="O2627" s="6">
        <f t="shared" si="770"/>
        <v>-1694</v>
      </c>
      <c r="P2627" s="6">
        <f t="shared" si="76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766"/>
        <v>2</v>
      </c>
      <c r="C2628" s="5">
        <f t="shared" si="767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771"/>
        <v>45450</v>
      </c>
      <c r="L2628" s="5">
        <f t="shared" si="772"/>
        <v>6</v>
      </c>
      <c r="M2628" s="5">
        <f t="shared" si="773"/>
        <v>2024</v>
      </c>
      <c r="N2628" s="6">
        <v>9636</v>
      </c>
      <c r="O2628" s="6">
        <f t="shared" ref="O2628:O2633" si="774">-N2628</f>
        <v>-9636</v>
      </c>
      <c r="P2628" s="6">
        <f t="shared" si="76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766"/>
        <v>2</v>
      </c>
      <c r="C2629" s="5">
        <f t="shared" si="767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771"/>
        <v>45450</v>
      </c>
      <c r="L2629" s="5">
        <f t="shared" si="772"/>
        <v>6</v>
      </c>
      <c r="M2629" s="5">
        <f t="shared" si="773"/>
        <v>2024</v>
      </c>
      <c r="N2629" s="6">
        <v>1740</v>
      </c>
      <c r="O2629" s="6">
        <f t="shared" si="774"/>
        <v>-1740</v>
      </c>
      <c r="P2629" s="6">
        <f t="shared" si="76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766"/>
        <v>2</v>
      </c>
      <c r="C2630" s="5">
        <f t="shared" si="767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771"/>
        <v>45450</v>
      </c>
      <c r="L2630" s="5">
        <f t="shared" si="772"/>
        <v>6</v>
      </c>
      <c r="M2630" s="5">
        <f t="shared" si="773"/>
        <v>2024</v>
      </c>
      <c r="N2630" s="6">
        <v>287.5</v>
      </c>
      <c r="O2630" s="6">
        <f t="shared" si="774"/>
        <v>-287.5</v>
      </c>
      <c r="P2630" s="6">
        <f t="shared" si="76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766"/>
        <v>2</v>
      </c>
      <c r="C2631" s="5">
        <f t="shared" si="767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771"/>
        <v>45450</v>
      </c>
      <c r="L2631" s="5">
        <f t="shared" si="772"/>
        <v>6</v>
      </c>
      <c r="M2631" s="5">
        <f t="shared" si="773"/>
        <v>2024</v>
      </c>
      <c r="N2631" s="6">
        <v>440</v>
      </c>
      <c r="O2631" s="6">
        <f t="shared" si="774"/>
        <v>-440</v>
      </c>
      <c r="P2631" s="6">
        <f t="shared" si="76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766"/>
        <v>2</v>
      </c>
      <c r="C2632" s="5">
        <f t="shared" si="767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771"/>
        <v>45450</v>
      </c>
      <c r="L2632" s="5">
        <f t="shared" si="772"/>
        <v>6</v>
      </c>
      <c r="M2632" s="5">
        <f t="shared" si="773"/>
        <v>2024</v>
      </c>
      <c r="N2632" s="6">
        <v>420</v>
      </c>
      <c r="O2632" s="6">
        <f t="shared" si="774"/>
        <v>-420</v>
      </c>
      <c r="P2632" s="6">
        <f t="shared" si="76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766"/>
        <v>2</v>
      </c>
      <c r="C2633" s="5">
        <f t="shared" si="767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771"/>
        <v>45450</v>
      </c>
      <c r="L2633" s="5">
        <f t="shared" si="772"/>
        <v>6</v>
      </c>
      <c r="M2633" s="5">
        <f t="shared" si="773"/>
        <v>2024</v>
      </c>
      <c r="N2633" s="6">
        <v>220</v>
      </c>
      <c r="O2633" s="6">
        <f t="shared" si="774"/>
        <v>-220</v>
      </c>
      <c r="P2633" s="6">
        <f t="shared" si="76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766"/>
        <v>2</v>
      </c>
      <c r="C2634" s="5">
        <f t="shared" si="767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771"/>
        <v>45337</v>
      </c>
      <c r="L2634" s="5">
        <f t="shared" si="772"/>
        <v>2</v>
      </c>
      <c r="M2634" s="5">
        <f t="shared" si="773"/>
        <v>2024</v>
      </c>
      <c r="N2634" s="6">
        <v>1738</v>
      </c>
      <c r="O2634" s="6">
        <f>-1245-493</f>
        <v>-1738</v>
      </c>
      <c r="P2634" s="6">
        <f t="shared" si="76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">
      <c r="A2635" s="4">
        <v>45337</v>
      </c>
      <c r="B2635" s="5">
        <f t="shared" si="766"/>
        <v>2</v>
      </c>
      <c r="C2635" s="5">
        <f t="shared" si="767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771"/>
        <v>45337</v>
      </c>
      <c r="L2635" s="5">
        <f t="shared" si="772"/>
        <v>2</v>
      </c>
      <c r="M2635" s="5">
        <f t="shared" si="773"/>
        <v>2024</v>
      </c>
      <c r="N2635" s="6">
        <v>405</v>
      </c>
      <c r="O2635" s="6">
        <f t="shared" ref="O2635:O2637" si="775">-N2635</f>
        <v>-405</v>
      </c>
      <c r="P2635" s="6">
        <f t="shared" si="76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">
      <c r="A2636" s="4">
        <v>45337</v>
      </c>
      <c r="B2636" s="5">
        <f t="shared" si="766"/>
        <v>2</v>
      </c>
      <c r="C2636" s="5">
        <f t="shared" si="767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771"/>
        <v>45337</v>
      </c>
      <c r="L2636" s="5">
        <f t="shared" si="772"/>
        <v>2</v>
      </c>
      <c r="M2636" s="5">
        <f t="shared" si="773"/>
        <v>2024</v>
      </c>
      <c r="N2636" s="6">
        <v>187.5</v>
      </c>
      <c r="O2636" s="6">
        <f t="shared" si="775"/>
        <v>-187.5</v>
      </c>
      <c r="P2636" s="6">
        <f t="shared" si="76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">
      <c r="A2637" s="4">
        <v>45337</v>
      </c>
      <c r="B2637" s="5">
        <f t="shared" si="766"/>
        <v>2</v>
      </c>
      <c r="C2637" s="5">
        <f t="shared" si="767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771"/>
        <v>45337</v>
      </c>
      <c r="L2637" s="5">
        <f t="shared" si="772"/>
        <v>2</v>
      </c>
      <c r="M2637" s="5">
        <f t="shared" si="773"/>
        <v>2024</v>
      </c>
      <c r="N2637" s="6">
        <v>390</v>
      </c>
      <c r="O2637" s="6">
        <f t="shared" si="775"/>
        <v>-390</v>
      </c>
      <c r="P2637" s="6">
        <f t="shared" si="76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">
      <c r="A2638" s="4">
        <v>45337</v>
      </c>
      <c r="B2638" s="5">
        <f t="shared" si="766"/>
        <v>2</v>
      </c>
      <c r="C2638" s="5">
        <f t="shared" si="767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771"/>
        <v>45457</v>
      </c>
      <c r="L2638" s="5">
        <f t="shared" si="772"/>
        <v>6</v>
      </c>
      <c r="M2638" s="5">
        <f t="shared" si="773"/>
        <v>2024</v>
      </c>
      <c r="N2638" s="6">
        <v>287.5</v>
      </c>
      <c r="O2638" s="6">
        <f>-N2638</f>
        <v>-287.5</v>
      </c>
      <c r="P2638" s="6">
        <f t="shared" si="76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766"/>
        <v>2</v>
      </c>
      <c r="C2639" s="5">
        <f t="shared" si="767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771"/>
        <v>45457</v>
      </c>
      <c r="L2639" s="5">
        <f t="shared" si="772"/>
        <v>6</v>
      </c>
      <c r="M2639" s="5">
        <f t="shared" si="773"/>
        <v>2024</v>
      </c>
      <c r="N2639" s="6">
        <v>420</v>
      </c>
      <c r="O2639" s="6">
        <f>-N2639</f>
        <v>-420</v>
      </c>
      <c r="P2639" s="6">
        <f t="shared" si="76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766"/>
        <v>2</v>
      </c>
      <c r="C2640" s="5">
        <f t="shared" si="767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771"/>
        <v>45338</v>
      </c>
      <c r="L2640" s="5">
        <f t="shared" si="772"/>
        <v>2</v>
      </c>
      <c r="M2640" s="5">
        <f t="shared" si="773"/>
        <v>2024</v>
      </c>
      <c r="N2640" s="6">
        <v>1738</v>
      </c>
      <c r="P2640" s="6">
        <f t="shared" si="76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">
      <c r="A2641" s="4">
        <v>45338</v>
      </c>
      <c r="B2641" s="5">
        <f t="shared" si="766"/>
        <v>2</v>
      </c>
      <c r="C2641" s="5">
        <f t="shared" si="767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771"/>
        <v>45338</v>
      </c>
      <c r="L2641" s="5">
        <f t="shared" si="772"/>
        <v>2</v>
      </c>
      <c r="M2641" s="5">
        <f t="shared" si="773"/>
        <v>2024</v>
      </c>
      <c r="N2641" s="6">
        <v>259.60000000000002</v>
      </c>
      <c r="P2641" s="6">
        <f t="shared" si="76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">
      <c r="A2642" s="4">
        <v>45338</v>
      </c>
      <c r="B2642" s="5">
        <f t="shared" si="766"/>
        <v>2</v>
      </c>
      <c r="C2642" s="5">
        <f t="shared" si="767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771"/>
        <v>45338</v>
      </c>
      <c r="L2642" s="5">
        <f t="shared" si="772"/>
        <v>2</v>
      </c>
      <c r="M2642" s="5">
        <f t="shared" si="773"/>
        <v>2024</v>
      </c>
      <c r="N2642" s="6">
        <v>95</v>
      </c>
      <c r="P2642" s="6">
        <f t="shared" si="76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">
      <c r="A2643" s="4">
        <v>45338</v>
      </c>
      <c r="B2643" s="5">
        <f t="shared" si="766"/>
        <v>2</v>
      </c>
      <c r="C2643" s="5">
        <f t="shared" si="767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771"/>
        <v>45338</v>
      </c>
      <c r="L2643" s="5">
        <f t="shared" si="772"/>
        <v>2</v>
      </c>
      <c r="M2643" s="5">
        <f t="shared" si="773"/>
        <v>2024</v>
      </c>
      <c r="N2643" s="6">
        <v>312.5</v>
      </c>
      <c r="P2643" s="6">
        <f t="shared" si="76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">
      <c r="A2644" s="4">
        <v>45341</v>
      </c>
      <c r="B2644" s="5">
        <f t="shared" si="766"/>
        <v>2</v>
      </c>
      <c r="C2644" s="5">
        <f t="shared" si="767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771"/>
        <v>45341</v>
      </c>
      <c r="L2644" s="5">
        <f t="shared" si="772"/>
        <v>2</v>
      </c>
      <c r="M2644" s="5">
        <f t="shared" si="773"/>
        <v>2024</v>
      </c>
      <c r="N2644" s="6">
        <v>125</v>
      </c>
      <c r="O2644" s="6">
        <f t="shared" ref="O2644:O2650" si="776">-N2644</f>
        <v>-125</v>
      </c>
      <c r="P2644" s="6">
        <f t="shared" si="76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766"/>
        <v>2</v>
      </c>
      <c r="C2645" s="5">
        <f t="shared" si="767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771"/>
        <v>45342</v>
      </c>
      <c r="L2645" s="5">
        <f t="shared" si="772"/>
        <v>2</v>
      </c>
      <c r="M2645" s="5">
        <f t="shared" si="773"/>
        <v>2024</v>
      </c>
      <c r="N2645" s="6">
        <v>3212</v>
      </c>
      <c r="O2645" s="6">
        <f t="shared" si="776"/>
        <v>-3212</v>
      </c>
      <c r="P2645" s="6">
        <f t="shared" ref="P2645:P2708" si="77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766"/>
        <v>2</v>
      </c>
      <c r="C2646" s="5">
        <f t="shared" si="767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771"/>
        <v>45342</v>
      </c>
      <c r="L2646" s="5">
        <f t="shared" si="772"/>
        <v>2</v>
      </c>
      <c r="M2646" s="5">
        <f t="shared" si="773"/>
        <v>2024</v>
      </c>
      <c r="N2646" s="6">
        <v>2610</v>
      </c>
      <c r="O2646" s="6">
        <f t="shared" si="776"/>
        <v>-2610</v>
      </c>
      <c r="P2646" s="6">
        <f t="shared" si="77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766"/>
        <v>2</v>
      </c>
      <c r="C2647" s="5">
        <f t="shared" si="767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771"/>
        <v>45342</v>
      </c>
      <c r="L2647" s="5">
        <f t="shared" si="772"/>
        <v>2</v>
      </c>
      <c r="M2647" s="5">
        <f t="shared" si="773"/>
        <v>2024</v>
      </c>
      <c r="N2647" s="6">
        <v>468</v>
      </c>
      <c r="O2647" s="6">
        <f t="shared" si="776"/>
        <v>-468</v>
      </c>
      <c r="P2647" s="6">
        <f t="shared" si="77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766"/>
        <v>2</v>
      </c>
      <c r="C2648" s="5">
        <f t="shared" si="767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771"/>
        <v>45342</v>
      </c>
      <c r="L2648" s="5">
        <f t="shared" si="772"/>
        <v>2</v>
      </c>
      <c r="M2648" s="5">
        <f t="shared" si="773"/>
        <v>2024</v>
      </c>
      <c r="N2648" s="6">
        <v>380</v>
      </c>
      <c r="O2648" s="6">
        <f t="shared" si="776"/>
        <v>-380</v>
      </c>
      <c r="P2648" s="6">
        <f t="shared" si="77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766"/>
        <v>2</v>
      </c>
      <c r="C2649" s="5">
        <f t="shared" si="767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771"/>
        <v>45342</v>
      </c>
      <c r="L2649" s="5">
        <f t="shared" si="772"/>
        <v>2</v>
      </c>
      <c r="M2649" s="5">
        <f t="shared" si="773"/>
        <v>2024</v>
      </c>
      <c r="N2649" s="6">
        <v>900</v>
      </c>
      <c r="O2649" s="6">
        <f t="shared" si="776"/>
        <v>-900</v>
      </c>
      <c r="P2649" s="6">
        <f t="shared" si="77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766"/>
        <v>2</v>
      </c>
      <c r="C2650" s="5">
        <f t="shared" si="767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771"/>
        <v>45342</v>
      </c>
      <c r="L2650" s="5">
        <f t="shared" si="772"/>
        <v>2</v>
      </c>
      <c r="M2650" s="5">
        <f t="shared" si="773"/>
        <v>2024</v>
      </c>
      <c r="N2650" s="6">
        <v>110</v>
      </c>
      <c r="O2650" s="6">
        <f t="shared" si="776"/>
        <v>-110</v>
      </c>
      <c r="P2650" s="6">
        <f t="shared" si="77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766"/>
        <v>2</v>
      </c>
      <c r="C2651" s="5">
        <f t="shared" si="767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771"/>
        <v>45342</v>
      </c>
      <c r="L2651" s="5">
        <f t="shared" si="772"/>
        <v>2</v>
      </c>
      <c r="M2651" s="5">
        <f t="shared" si="773"/>
        <v>2024</v>
      </c>
      <c r="N2651" s="6">
        <v>350</v>
      </c>
      <c r="O2651" s="6">
        <f t="shared" ref="O2651:O2654" si="778">-N2651</f>
        <v>-350</v>
      </c>
      <c r="P2651" s="6">
        <f t="shared" si="77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766"/>
        <v>2</v>
      </c>
      <c r="C2652" s="5">
        <f t="shared" si="767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771"/>
        <v>45342</v>
      </c>
      <c r="L2652" s="5">
        <f t="shared" si="772"/>
        <v>2</v>
      </c>
      <c r="M2652" s="5">
        <f t="shared" si="773"/>
        <v>2024</v>
      </c>
      <c r="N2652" s="6">
        <v>50</v>
      </c>
      <c r="O2652" s="6">
        <f t="shared" si="778"/>
        <v>-50</v>
      </c>
      <c r="P2652" s="6">
        <f t="shared" si="77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766"/>
        <v>2</v>
      </c>
      <c r="C2653" s="5">
        <f t="shared" si="767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771"/>
        <v>45342</v>
      </c>
      <c r="L2653" s="5">
        <f t="shared" si="772"/>
        <v>2</v>
      </c>
      <c r="M2653" s="5">
        <f t="shared" si="773"/>
        <v>2024</v>
      </c>
      <c r="N2653" s="6">
        <v>575</v>
      </c>
      <c r="O2653" s="6">
        <f t="shared" si="778"/>
        <v>-575</v>
      </c>
      <c r="P2653" s="6">
        <f t="shared" si="77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766"/>
        <v>2</v>
      </c>
      <c r="C2654" s="5">
        <f t="shared" si="767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771"/>
        <v>45342</v>
      </c>
      <c r="L2654" s="5">
        <f t="shared" si="772"/>
        <v>2</v>
      </c>
      <c r="M2654" s="5">
        <f t="shared" si="773"/>
        <v>2024</v>
      </c>
      <c r="N2654" s="6">
        <v>48</v>
      </c>
      <c r="O2654" s="6">
        <f t="shared" si="778"/>
        <v>-48</v>
      </c>
      <c r="P2654" s="6">
        <f t="shared" si="77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766"/>
        <v>2</v>
      </c>
      <c r="C2655" s="5">
        <f t="shared" si="767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771"/>
        <v>45343</v>
      </c>
      <c r="L2655" s="5">
        <f t="shared" si="772"/>
        <v>2</v>
      </c>
      <c r="M2655" s="5">
        <f t="shared" si="773"/>
        <v>2024</v>
      </c>
      <c r="N2655" s="6">
        <v>1606</v>
      </c>
      <c r="O2655" s="6">
        <f t="shared" ref="O2655:O2660" si="779">-N2655</f>
        <v>-1606</v>
      </c>
      <c r="P2655" s="6">
        <f t="shared" si="77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si="766"/>
        <v>2</v>
      </c>
      <c r="C2656" s="5">
        <f t="shared" si="767"/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771"/>
        <v>45343</v>
      </c>
      <c r="L2656" s="5">
        <f t="shared" si="772"/>
        <v>2</v>
      </c>
      <c r="M2656" s="5">
        <f t="shared" si="773"/>
        <v>2024</v>
      </c>
      <c r="N2656" s="6">
        <v>630</v>
      </c>
      <c r="O2656" s="6">
        <f t="shared" si="779"/>
        <v>-630</v>
      </c>
      <c r="P2656" s="6">
        <f t="shared" si="77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766"/>
        <v>2</v>
      </c>
      <c r="C2657" s="5">
        <f t="shared" si="767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771"/>
        <v>45404</v>
      </c>
      <c r="L2657" s="5">
        <f t="shared" si="772"/>
        <v>4</v>
      </c>
      <c r="M2657" s="5">
        <f t="shared" si="773"/>
        <v>2024</v>
      </c>
      <c r="N2657" s="6">
        <v>3212</v>
      </c>
      <c r="O2657" s="6">
        <f t="shared" si="779"/>
        <v>-3212</v>
      </c>
      <c r="P2657" s="6">
        <f t="shared" si="77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766"/>
        <v>2</v>
      </c>
      <c r="C2658" s="5">
        <f t="shared" si="767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771"/>
        <v>45404</v>
      </c>
      <c r="L2658" s="5">
        <f t="shared" si="772"/>
        <v>4</v>
      </c>
      <c r="M2658" s="5">
        <f t="shared" si="773"/>
        <v>2024</v>
      </c>
      <c r="N2658" s="6">
        <v>1606</v>
      </c>
      <c r="O2658" s="6">
        <f t="shared" si="779"/>
        <v>-1606</v>
      </c>
      <c r="P2658" s="6">
        <f t="shared" si="77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766"/>
        <v>2</v>
      </c>
      <c r="C2659" s="5">
        <f t="shared" si="767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771"/>
        <v>45404</v>
      </c>
      <c r="L2659" s="5">
        <f t="shared" si="772"/>
        <v>4</v>
      </c>
      <c r="M2659" s="5">
        <f t="shared" si="773"/>
        <v>2024</v>
      </c>
      <c r="N2659" s="6">
        <v>626.4</v>
      </c>
      <c r="O2659" s="6">
        <f t="shared" si="779"/>
        <v>-626.4</v>
      </c>
      <c r="P2659" s="6">
        <f t="shared" si="77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766"/>
        <v>2</v>
      </c>
      <c r="C2660" s="5">
        <f t="shared" si="767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771"/>
        <v>45404</v>
      </c>
      <c r="L2660" s="5">
        <f t="shared" si="772"/>
        <v>4</v>
      </c>
      <c r="M2660" s="5">
        <f t="shared" si="773"/>
        <v>2024</v>
      </c>
      <c r="N2660" s="6">
        <v>440</v>
      </c>
      <c r="O2660" s="6">
        <f t="shared" si="779"/>
        <v>-440</v>
      </c>
      <c r="P2660" s="6">
        <f t="shared" si="77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766"/>
        <v>2</v>
      </c>
      <c r="C2661" s="5">
        <f t="shared" si="767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771"/>
        <v>45345</v>
      </c>
      <c r="L2661" s="5">
        <f t="shared" si="772"/>
        <v>2</v>
      </c>
      <c r="M2661" s="5">
        <f t="shared" si="773"/>
        <v>2024</v>
      </c>
      <c r="N2661" s="6">
        <v>1738</v>
      </c>
      <c r="O2661" s="6">
        <f>-24.5-1500-213.5</f>
        <v>-1738</v>
      </c>
      <c r="P2661" s="6">
        <f t="shared" si="777"/>
        <v>0</v>
      </c>
      <c r="Q2661" s="7">
        <v>4312054.4500000011</v>
      </c>
      <c r="R2661" s="44" t="str">
        <f>VLOOKUP(F2661,'Set up'!$A$2:$E$64,5,FALSE)</f>
        <v>Trsf</v>
      </c>
      <c r="S2661" s="1" t="s">
        <v>3662</v>
      </c>
    </row>
    <row r="2662" spans="1:19" ht="15" customHeight="1" x14ac:dyDescent="0.3">
      <c r="A2662" s="4">
        <v>45345</v>
      </c>
      <c r="B2662" s="5">
        <f t="shared" si="766"/>
        <v>2</v>
      </c>
      <c r="C2662" s="5">
        <f t="shared" si="767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771"/>
        <v>45345</v>
      </c>
      <c r="L2662" s="5">
        <f t="shared" si="772"/>
        <v>2</v>
      </c>
      <c r="M2662" s="5">
        <f t="shared" si="773"/>
        <v>2024</v>
      </c>
      <c r="N2662" s="6">
        <v>405</v>
      </c>
      <c r="O2662" s="6">
        <f t="shared" ref="O2662:O2663" si="780">-N2662</f>
        <v>-405</v>
      </c>
      <c r="P2662" s="6">
        <f t="shared" si="777"/>
        <v>0</v>
      </c>
      <c r="Q2662" s="7">
        <v>4312459.4500000011</v>
      </c>
      <c r="R2662" s="44" t="str">
        <f>VLOOKUP(F2662,'Set up'!$A$2:$E$64,5,FALSE)</f>
        <v>Trsf</v>
      </c>
      <c r="S2662" s="1" t="s">
        <v>3663</v>
      </c>
    </row>
    <row r="2663" spans="1:19" ht="15" customHeight="1" x14ac:dyDescent="0.3">
      <c r="A2663" s="4">
        <v>45345</v>
      </c>
      <c r="B2663" s="5">
        <f t="shared" si="766"/>
        <v>2</v>
      </c>
      <c r="C2663" s="5">
        <f t="shared" si="767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771"/>
        <v>45345</v>
      </c>
      <c r="L2663" s="5">
        <f t="shared" si="772"/>
        <v>2</v>
      </c>
      <c r="M2663" s="5">
        <f t="shared" si="773"/>
        <v>2024</v>
      </c>
      <c r="N2663" s="6">
        <v>187.5</v>
      </c>
      <c r="O2663" s="6">
        <f t="shared" si="780"/>
        <v>-187.5</v>
      </c>
      <c r="P2663" s="6">
        <f t="shared" si="777"/>
        <v>0</v>
      </c>
      <c r="Q2663" s="7">
        <v>4312646.9500000011</v>
      </c>
      <c r="R2663" s="44" t="str">
        <f>VLOOKUP(F2663,'Set up'!$A$2:$E$64,5,FALSE)</f>
        <v>Trsf</v>
      </c>
      <c r="S2663" s="1" t="s">
        <v>3664</v>
      </c>
    </row>
    <row r="2664" spans="1:19" ht="15" customHeight="1" x14ac:dyDescent="0.3">
      <c r="A2664" s="4">
        <v>45345</v>
      </c>
      <c r="B2664" s="5">
        <f t="shared" si="766"/>
        <v>2</v>
      </c>
      <c r="C2664" s="5">
        <f t="shared" si="767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771"/>
        <v>45345</v>
      </c>
      <c r="L2664" s="5">
        <f t="shared" si="772"/>
        <v>2</v>
      </c>
      <c r="M2664" s="5">
        <f t="shared" si="773"/>
        <v>2024</v>
      </c>
      <c r="N2664" s="6">
        <v>420</v>
      </c>
      <c r="O2664" s="6">
        <f>-394-26</f>
        <v>-420</v>
      </c>
      <c r="P2664" s="6">
        <f t="shared" si="777"/>
        <v>0</v>
      </c>
      <c r="Q2664" s="7">
        <v>4313066.9500000011</v>
      </c>
      <c r="R2664" s="44" t="str">
        <f>VLOOKUP(F2664,'Set up'!$A$2:$E$64,5,FALSE)</f>
        <v>Trsf</v>
      </c>
      <c r="S2664" s="1" t="s">
        <v>3665</v>
      </c>
    </row>
    <row r="2665" spans="1:19" ht="15" customHeight="1" x14ac:dyDescent="0.3">
      <c r="A2665" s="4">
        <v>45345</v>
      </c>
      <c r="B2665" s="5">
        <f t="shared" si="766"/>
        <v>2</v>
      </c>
      <c r="C2665" s="5">
        <f t="shared" si="767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771"/>
        <v>45345</v>
      </c>
      <c r="L2665" s="5">
        <f t="shared" si="772"/>
        <v>2</v>
      </c>
      <c r="M2665" s="5">
        <f t="shared" si="773"/>
        <v>2024</v>
      </c>
      <c r="N2665" s="6">
        <v>150</v>
      </c>
      <c r="O2665" s="6">
        <f t="shared" ref="O2665:O2666" si="781">-N2665</f>
        <v>-150</v>
      </c>
      <c r="P2665" s="6">
        <f t="shared" si="777"/>
        <v>0</v>
      </c>
      <c r="Q2665" s="7">
        <v>4313216.9500000011</v>
      </c>
      <c r="R2665" s="44" t="str">
        <f>VLOOKUP(F2665,'Set up'!$A$2:$E$64,5,FALSE)</f>
        <v>Trsf</v>
      </c>
      <c r="S2665" s="1" t="s">
        <v>3666</v>
      </c>
    </row>
    <row r="2666" spans="1:19" ht="15" customHeight="1" x14ac:dyDescent="0.3">
      <c r="A2666" s="4">
        <v>45345</v>
      </c>
      <c r="B2666" s="5">
        <f t="shared" si="766"/>
        <v>2</v>
      </c>
      <c r="C2666" s="5">
        <f t="shared" si="767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771"/>
        <v>45345</v>
      </c>
      <c r="L2666" s="5">
        <f t="shared" si="772"/>
        <v>2</v>
      </c>
      <c r="M2666" s="5">
        <f t="shared" si="773"/>
        <v>2024</v>
      </c>
      <c r="N2666" s="6">
        <v>160</v>
      </c>
      <c r="O2666" s="6">
        <f t="shared" si="781"/>
        <v>-160</v>
      </c>
      <c r="P2666" s="6">
        <f t="shared" si="777"/>
        <v>0</v>
      </c>
      <c r="Q2666" s="7">
        <v>4313376.9500000011</v>
      </c>
      <c r="R2666" s="44" t="str">
        <f>VLOOKUP(F2666,'Set up'!$A$2:$E$64,5,FALSE)</f>
        <v>Trsf</v>
      </c>
      <c r="S2666" s="1" t="s">
        <v>3667</v>
      </c>
    </row>
    <row r="2667" spans="1:19" ht="15" customHeight="1" x14ac:dyDescent="0.3">
      <c r="A2667" s="4">
        <v>45348</v>
      </c>
      <c r="B2667" s="5">
        <f t="shared" ref="B2667:B2730" si="782">MONTH(A2667)</f>
        <v>2</v>
      </c>
      <c r="C2667" s="5">
        <f t="shared" ref="C2667:C2730" si="783">YEAR(A2667)</f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771"/>
        <v>45348</v>
      </c>
      <c r="L2667" s="5">
        <f t="shared" si="772"/>
        <v>2</v>
      </c>
      <c r="M2667" s="5">
        <f t="shared" si="773"/>
        <v>2024</v>
      </c>
      <c r="N2667" s="6">
        <v>437.5</v>
      </c>
      <c r="O2667" s="6">
        <f>-N2667</f>
        <v>-437.5</v>
      </c>
      <c r="P2667" s="6">
        <f t="shared" si="77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782"/>
        <v>2</v>
      </c>
      <c r="C2668" s="5">
        <f t="shared" si="783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771"/>
        <v>45348</v>
      </c>
      <c r="L2668" s="5">
        <f t="shared" si="772"/>
        <v>2</v>
      </c>
      <c r="M2668" s="5">
        <f t="shared" si="773"/>
        <v>2024</v>
      </c>
      <c r="N2668" s="6">
        <v>11121</v>
      </c>
      <c r="O2668" s="6">
        <f>-1901.9-9219.1</f>
        <v>-11121</v>
      </c>
      <c r="P2668" s="6">
        <f t="shared" si="77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">
      <c r="A2669" s="4">
        <v>45348</v>
      </c>
      <c r="B2669" s="5">
        <f t="shared" si="782"/>
        <v>2</v>
      </c>
      <c r="C2669" s="5">
        <f t="shared" si="783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771"/>
        <v>45348</v>
      </c>
      <c r="L2669" s="5">
        <f t="shared" si="772"/>
        <v>2</v>
      </c>
      <c r="M2669" s="5">
        <f t="shared" si="773"/>
        <v>2024</v>
      </c>
      <c r="N2669" s="6">
        <v>4077.4</v>
      </c>
      <c r="O2669" s="6">
        <f>-N2669</f>
        <v>-4077.4</v>
      </c>
      <c r="P2669" s="6">
        <f t="shared" si="77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">
      <c r="A2670" s="4">
        <v>45348</v>
      </c>
      <c r="B2670" s="5">
        <f t="shared" si="782"/>
        <v>2</v>
      </c>
      <c r="C2670" s="5">
        <f t="shared" si="783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771"/>
        <v>45348</v>
      </c>
      <c r="L2670" s="5">
        <f t="shared" si="772"/>
        <v>2</v>
      </c>
      <c r="M2670" s="5">
        <f t="shared" si="773"/>
        <v>2024</v>
      </c>
      <c r="N2670" s="6">
        <v>2340</v>
      </c>
      <c r="O2670" s="6">
        <f>-N2670</f>
        <v>-2340</v>
      </c>
      <c r="P2670" s="6">
        <f t="shared" si="77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">
      <c r="A2671" s="4">
        <v>45348</v>
      </c>
      <c r="B2671" s="5">
        <f t="shared" si="782"/>
        <v>2</v>
      </c>
      <c r="C2671" s="5">
        <f t="shared" si="783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771"/>
        <v>45348</v>
      </c>
      <c r="L2671" s="5">
        <f t="shared" si="772"/>
        <v>2</v>
      </c>
      <c r="M2671" s="5">
        <f t="shared" si="773"/>
        <v>2024</v>
      </c>
      <c r="N2671" s="6">
        <v>380</v>
      </c>
      <c r="O2671" s="6">
        <f>-N2671</f>
        <v>-380</v>
      </c>
      <c r="P2671" s="6">
        <f t="shared" si="77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">
      <c r="A2672" s="4">
        <v>45348</v>
      </c>
      <c r="B2672" s="5">
        <f t="shared" si="782"/>
        <v>2</v>
      </c>
      <c r="C2672" s="5">
        <f t="shared" si="783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771"/>
        <v>45348</v>
      </c>
      <c r="L2672" s="5">
        <f t="shared" si="772"/>
        <v>2</v>
      </c>
      <c r="M2672" s="5">
        <f t="shared" si="773"/>
        <v>2024</v>
      </c>
      <c r="N2672" s="6">
        <v>900</v>
      </c>
      <c r="O2672" s="6">
        <f>-N2672</f>
        <v>-900</v>
      </c>
      <c r="P2672" s="6">
        <f t="shared" si="77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">
      <c r="A2673" s="4">
        <v>45349</v>
      </c>
      <c r="B2673" s="5">
        <f t="shared" si="782"/>
        <v>2</v>
      </c>
      <c r="C2673" s="5">
        <f t="shared" si="783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771"/>
        <v>45349</v>
      </c>
      <c r="L2673" s="5">
        <f t="shared" si="772"/>
        <v>2</v>
      </c>
      <c r="M2673" s="5">
        <f t="shared" si="773"/>
        <v>2024</v>
      </c>
      <c r="N2673" s="6">
        <v>567.6</v>
      </c>
      <c r="O2673" s="6">
        <f t="shared" ref="O2673" si="784">-N2673</f>
        <v>-567.6</v>
      </c>
      <c r="P2673" s="6">
        <f t="shared" si="77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782"/>
        <v>2</v>
      </c>
      <c r="C2674" s="5">
        <f t="shared" si="783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771"/>
        <v>45350</v>
      </c>
      <c r="L2674" s="5">
        <f t="shared" si="772"/>
        <v>2</v>
      </c>
      <c r="M2674" s="5">
        <f t="shared" si="773"/>
        <v>2024</v>
      </c>
      <c r="N2674" s="6">
        <v>1000</v>
      </c>
      <c r="O2674" s="6">
        <f>-N2674</f>
        <v>-1000</v>
      </c>
      <c r="P2674" s="6">
        <f t="shared" si="77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">
      <c r="A2675" s="4">
        <v>45352</v>
      </c>
      <c r="B2675" s="5">
        <f t="shared" si="782"/>
        <v>3</v>
      </c>
      <c r="C2675" s="5">
        <f t="shared" si="783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si="771"/>
        <v>45352</v>
      </c>
      <c r="L2675" s="5">
        <f t="shared" si="772"/>
        <v>3</v>
      </c>
      <c r="M2675" s="5">
        <f t="shared" si="773"/>
        <v>2024</v>
      </c>
      <c r="N2675" s="12">
        <v>1738</v>
      </c>
      <c r="O2675" s="12"/>
      <c r="P2675" s="6">
        <f t="shared" si="777"/>
        <v>1738</v>
      </c>
      <c r="Q2675" s="7">
        <f t="shared" ref="Q2675:Q2728" si="785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">
      <c r="A2676" s="4">
        <v>45352</v>
      </c>
      <c r="B2676" s="5">
        <f t="shared" si="782"/>
        <v>3</v>
      </c>
      <c r="C2676" s="5">
        <f t="shared" si="783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771"/>
        <v>45352</v>
      </c>
      <c r="L2676" s="5">
        <f t="shared" si="772"/>
        <v>3</v>
      </c>
      <c r="M2676" s="5">
        <f t="shared" si="773"/>
        <v>2024</v>
      </c>
      <c r="N2676" s="12">
        <v>555</v>
      </c>
      <c r="O2676" s="12"/>
      <c r="P2676" s="6">
        <f t="shared" si="777"/>
        <v>555</v>
      </c>
      <c r="Q2676" s="7">
        <f t="shared" si="785"/>
        <v>4336493.4500000011</v>
      </c>
      <c r="R2676" s="44" t="str">
        <f>VLOOKUP(F2676,'Set up'!$A$2:$E$64,5,FALSE)</f>
        <v>PD Chq</v>
      </c>
    </row>
    <row r="2677" spans="1:19" ht="15" customHeight="1" x14ac:dyDescent="0.3">
      <c r="A2677" s="4">
        <v>45352</v>
      </c>
      <c r="B2677" s="5">
        <f t="shared" si="782"/>
        <v>3</v>
      </c>
      <c r="C2677" s="5">
        <f t="shared" si="783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771"/>
        <v>45352</v>
      </c>
      <c r="L2677" s="5">
        <f t="shared" si="772"/>
        <v>3</v>
      </c>
      <c r="M2677" s="5">
        <f t="shared" si="773"/>
        <v>2024</v>
      </c>
      <c r="N2677" s="12">
        <v>95</v>
      </c>
      <c r="O2677" s="12"/>
      <c r="P2677" s="6">
        <f t="shared" si="777"/>
        <v>95</v>
      </c>
      <c r="Q2677" s="7">
        <f t="shared" si="785"/>
        <v>4336588.4500000011</v>
      </c>
      <c r="R2677" s="44" t="str">
        <f>VLOOKUP(F2677,'Set up'!$A$2:$E$64,5,FALSE)</f>
        <v>PD Chq</v>
      </c>
    </row>
    <row r="2678" spans="1:19" ht="15" customHeight="1" x14ac:dyDescent="0.3">
      <c r="A2678" s="4">
        <v>45352</v>
      </c>
      <c r="B2678" s="5">
        <f t="shared" si="782"/>
        <v>3</v>
      </c>
      <c r="C2678" s="5">
        <f t="shared" si="783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771"/>
        <v>45352</v>
      </c>
      <c r="L2678" s="5">
        <f t="shared" si="772"/>
        <v>3</v>
      </c>
      <c r="M2678" s="5">
        <f t="shared" si="773"/>
        <v>2024</v>
      </c>
      <c r="N2678" s="12">
        <v>225</v>
      </c>
      <c r="O2678" s="12"/>
      <c r="P2678" s="6">
        <f t="shared" si="777"/>
        <v>225</v>
      </c>
      <c r="Q2678" s="7">
        <f t="shared" si="785"/>
        <v>4336813.4500000011</v>
      </c>
      <c r="R2678" s="44" t="str">
        <f>VLOOKUP(F2678,'Set up'!$A$2:$E$64,5,FALSE)</f>
        <v>PD Chq</v>
      </c>
    </row>
    <row r="2679" spans="1:19" ht="15" customHeight="1" x14ac:dyDescent="0.3">
      <c r="A2679" s="4">
        <v>45353</v>
      </c>
      <c r="B2679" s="5">
        <f t="shared" si="782"/>
        <v>3</v>
      </c>
      <c r="C2679" s="5">
        <f t="shared" si="783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771"/>
        <v>45473</v>
      </c>
      <c r="L2679" s="5">
        <f t="shared" si="772"/>
        <v>6</v>
      </c>
      <c r="M2679" s="5">
        <f t="shared" si="773"/>
        <v>2024</v>
      </c>
      <c r="N2679" s="12">
        <v>12848</v>
      </c>
      <c r="O2679" s="6">
        <f t="shared" ref="O2679:O2684" si="786">-N2679</f>
        <v>-12848</v>
      </c>
      <c r="P2679" s="6">
        <f t="shared" si="777"/>
        <v>0</v>
      </c>
      <c r="Q2679" s="7">
        <f t="shared" si="785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782"/>
        <v>3</v>
      </c>
      <c r="C2680" s="5">
        <f t="shared" si="783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771"/>
        <v>45473</v>
      </c>
      <c r="L2680" s="5">
        <f t="shared" si="772"/>
        <v>6</v>
      </c>
      <c r="M2680" s="5">
        <f t="shared" si="773"/>
        <v>2024</v>
      </c>
      <c r="N2680" s="12">
        <v>870</v>
      </c>
      <c r="O2680" s="6">
        <f t="shared" si="786"/>
        <v>-870</v>
      </c>
      <c r="P2680" s="6">
        <f t="shared" si="777"/>
        <v>0</v>
      </c>
      <c r="Q2680" s="7">
        <f t="shared" si="785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782"/>
        <v>3</v>
      </c>
      <c r="C2681" s="5">
        <f t="shared" si="783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771"/>
        <v>45473</v>
      </c>
      <c r="L2681" s="5">
        <f t="shared" si="772"/>
        <v>6</v>
      </c>
      <c r="M2681" s="5">
        <f t="shared" si="773"/>
        <v>2024</v>
      </c>
      <c r="N2681" s="12">
        <v>575</v>
      </c>
      <c r="O2681" s="6">
        <f t="shared" si="786"/>
        <v>-575</v>
      </c>
      <c r="P2681" s="6">
        <f t="shared" si="777"/>
        <v>0</v>
      </c>
      <c r="Q2681" s="7">
        <f t="shared" si="785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782"/>
        <v>3</v>
      </c>
      <c r="C2682" s="5">
        <f t="shared" si="783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771"/>
        <v>45473</v>
      </c>
      <c r="L2682" s="5">
        <f t="shared" si="772"/>
        <v>6</v>
      </c>
      <c r="M2682" s="5">
        <f t="shared" si="773"/>
        <v>2024</v>
      </c>
      <c r="N2682" s="12">
        <v>440</v>
      </c>
      <c r="O2682" s="6">
        <f t="shared" si="786"/>
        <v>-440</v>
      </c>
      <c r="P2682" s="6">
        <f t="shared" si="777"/>
        <v>0</v>
      </c>
      <c r="Q2682" s="7">
        <f t="shared" si="785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782"/>
        <v>3</v>
      </c>
      <c r="C2683" s="5">
        <f t="shared" si="783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771"/>
        <v>45473</v>
      </c>
      <c r="L2683" s="5">
        <f t="shared" si="772"/>
        <v>6</v>
      </c>
      <c r="M2683" s="5">
        <f t="shared" si="773"/>
        <v>2024</v>
      </c>
      <c r="N2683" s="12">
        <v>420</v>
      </c>
      <c r="O2683" s="6">
        <f t="shared" si="786"/>
        <v>-420</v>
      </c>
      <c r="P2683" s="6">
        <f t="shared" si="777"/>
        <v>0</v>
      </c>
      <c r="Q2683" s="7">
        <f t="shared" si="785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782"/>
        <v>3</v>
      </c>
      <c r="C2684" s="5">
        <f t="shared" si="783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771"/>
        <v>45473</v>
      </c>
      <c r="L2684" s="5">
        <f t="shared" si="772"/>
        <v>6</v>
      </c>
      <c r="M2684" s="5">
        <f t="shared" si="773"/>
        <v>2024</v>
      </c>
      <c r="N2684" s="12">
        <v>395</v>
      </c>
      <c r="O2684" s="6">
        <f t="shared" si="786"/>
        <v>-395</v>
      </c>
      <c r="P2684" s="6">
        <f t="shared" si="777"/>
        <v>0</v>
      </c>
      <c r="Q2684" s="7">
        <f t="shared" si="785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782"/>
        <v>3</v>
      </c>
      <c r="C2685" s="5">
        <f t="shared" si="783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771"/>
        <v>45353</v>
      </c>
      <c r="L2685" s="5">
        <f t="shared" si="772"/>
        <v>3</v>
      </c>
      <c r="M2685" s="5">
        <f t="shared" si="773"/>
        <v>2024</v>
      </c>
      <c r="N2685" s="12">
        <v>1279.8</v>
      </c>
      <c r="O2685" s="6">
        <f t="shared" ref="O2685" si="787">-N2685</f>
        <v>-1279.8</v>
      </c>
      <c r="P2685" s="6">
        <f t="shared" si="777"/>
        <v>0</v>
      </c>
      <c r="Q2685" s="7">
        <f t="shared" si="785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782"/>
        <v>3</v>
      </c>
      <c r="C2686" s="5">
        <f t="shared" si="783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771"/>
        <v>45356</v>
      </c>
      <c r="L2686" s="5">
        <f t="shared" si="772"/>
        <v>3</v>
      </c>
      <c r="M2686" s="5">
        <f t="shared" si="773"/>
        <v>2024</v>
      </c>
      <c r="N2686" s="12">
        <v>625</v>
      </c>
      <c r="O2686" s="6">
        <f>-N2686</f>
        <v>-625</v>
      </c>
      <c r="P2686" s="6">
        <f t="shared" si="777"/>
        <v>0</v>
      </c>
      <c r="Q2686" s="7">
        <f t="shared" si="785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">
      <c r="A2687" s="4">
        <v>45356</v>
      </c>
      <c r="B2687" s="5">
        <f t="shared" si="782"/>
        <v>3</v>
      </c>
      <c r="C2687" s="5">
        <f t="shared" si="783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771"/>
        <v>45356</v>
      </c>
      <c r="L2687" s="5">
        <f t="shared" si="772"/>
        <v>3</v>
      </c>
      <c r="M2687" s="5">
        <f t="shared" si="773"/>
        <v>2024</v>
      </c>
      <c r="N2687" s="12">
        <v>16060</v>
      </c>
      <c r="O2687" s="6">
        <f>-6958.5-8000-1101.5</f>
        <v>-16060</v>
      </c>
      <c r="P2687" s="6">
        <f t="shared" si="777"/>
        <v>0</v>
      </c>
      <c r="Q2687" s="7">
        <f t="shared" si="785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">
      <c r="A2688" s="4">
        <v>45356</v>
      </c>
      <c r="B2688" s="5">
        <f t="shared" si="782"/>
        <v>3</v>
      </c>
      <c r="C2688" s="5">
        <f t="shared" si="783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771"/>
        <v>45356</v>
      </c>
      <c r="L2688" s="5">
        <f t="shared" si="772"/>
        <v>3</v>
      </c>
      <c r="M2688" s="5">
        <f t="shared" si="773"/>
        <v>2024</v>
      </c>
      <c r="N2688" s="12">
        <v>3480</v>
      </c>
      <c r="O2688" s="6">
        <f>-N2688</f>
        <v>-3480</v>
      </c>
      <c r="P2688" s="6">
        <f t="shared" si="777"/>
        <v>0</v>
      </c>
      <c r="Q2688" s="7">
        <f t="shared" si="785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">
      <c r="A2689" s="4">
        <v>45356</v>
      </c>
      <c r="B2689" s="5">
        <f t="shared" si="782"/>
        <v>3</v>
      </c>
      <c r="C2689" s="5">
        <f t="shared" si="783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771"/>
        <v>45356</v>
      </c>
      <c r="L2689" s="5">
        <f t="shared" si="772"/>
        <v>3</v>
      </c>
      <c r="M2689" s="5">
        <f t="shared" si="773"/>
        <v>2024</v>
      </c>
      <c r="N2689" s="12">
        <v>2146</v>
      </c>
      <c r="O2689" s="6">
        <f>-118.5-2027.5</f>
        <v>-2146</v>
      </c>
      <c r="P2689" s="6">
        <f t="shared" si="777"/>
        <v>0</v>
      </c>
      <c r="Q2689" s="7">
        <f t="shared" si="785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">
      <c r="A2690" s="4">
        <v>45356</v>
      </c>
      <c r="B2690" s="5">
        <f t="shared" si="782"/>
        <v>3</v>
      </c>
      <c r="C2690" s="5">
        <f t="shared" si="783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771"/>
        <v>45356</v>
      </c>
      <c r="L2690" s="5">
        <f t="shared" si="772"/>
        <v>3</v>
      </c>
      <c r="M2690" s="5">
        <f t="shared" si="773"/>
        <v>2024</v>
      </c>
      <c r="N2690" s="12">
        <v>3510</v>
      </c>
      <c r="O2690" s="12">
        <f>-972.5-2537.5</f>
        <v>-3510</v>
      </c>
      <c r="P2690" s="6">
        <f t="shared" si="777"/>
        <v>0</v>
      </c>
      <c r="Q2690" s="7">
        <f t="shared" si="785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">
      <c r="A2691" s="4">
        <v>45356</v>
      </c>
      <c r="B2691" s="5">
        <f t="shared" si="782"/>
        <v>3</v>
      </c>
      <c r="C2691" s="5">
        <f t="shared" si="783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ref="K2691:K2754" si="788">A2691+J2691</f>
        <v>45356</v>
      </c>
      <c r="L2691" s="5">
        <f t="shared" ref="L2691:L2754" si="789">MONTH(K2691)</f>
        <v>3</v>
      </c>
      <c r="M2691" s="5">
        <f t="shared" ref="M2691:M2754" si="790">YEAR(K2691)</f>
        <v>2024</v>
      </c>
      <c r="N2691" s="12">
        <v>380</v>
      </c>
      <c r="O2691" s="6">
        <f>-N2691</f>
        <v>-380</v>
      </c>
      <c r="P2691" s="6">
        <f t="shared" si="777"/>
        <v>0</v>
      </c>
      <c r="Q2691" s="7">
        <f t="shared" si="785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">
      <c r="A2692" s="4">
        <v>45355</v>
      </c>
      <c r="B2692" s="5">
        <f t="shared" si="782"/>
        <v>3</v>
      </c>
      <c r="C2692" s="5">
        <f t="shared" si="783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788"/>
        <v>45415</v>
      </c>
      <c r="L2692" s="5">
        <f t="shared" si="789"/>
        <v>5</v>
      </c>
      <c r="M2692" s="5">
        <f t="shared" si="790"/>
        <v>2024</v>
      </c>
      <c r="N2692" s="12">
        <v>3212</v>
      </c>
      <c r="O2692" s="6">
        <f t="shared" ref="O2692" si="791">-N2692</f>
        <v>-3212</v>
      </c>
      <c r="P2692" s="6">
        <f t="shared" si="777"/>
        <v>0</v>
      </c>
      <c r="Q2692" s="7">
        <f t="shared" si="785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">
      <c r="A2693" s="4">
        <v>45356</v>
      </c>
      <c r="B2693" s="5">
        <f t="shared" si="782"/>
        <v>3</v>
      </c>
      <c r="C2693" s="5">
        <f t="shared" si="783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788"/>
        <v>45356</v>
      </c>
      <c r="L2693" s="5">
        <f t="shared" si="789"/>
        <v>3</v>
      </c>
      <c r="M2693" s="5">
        <f t="shared" si="790"/>
        <v>2024</v>
      </c>
      <c r="N2693" s="12">
        <v>1628</v>
      </c>
      <c r="O2693" s="6">
        <f t="shared" ref="O2693:O2694" si="792">-N2693</f>
        <v>-1628</v>
      </c>
      <c r="P2693" s="6">
        <f t="shared" si="777"/>
        <v>0</v>
      </c>
      <c r="Q2693" s="7">
        <f t="shared" si="785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">
      <c r="A2694" s="4">
        <v>45356</v>
      </c>
      <c r="B2694" s="5">
        <f t="shared" si="782"/>
        <v>3</v>
      </c>
      <c r="C2694" s="5">
        <f t="shared" si="783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788"/>
        <v>45356</v>
      </c>
      <c r="L2694" s="5">
        <f t="shared" si="789"/>
        <v>3</v>
      </c>
      <c r="M2694" s="5">
        <f t="shared" si="790"/>
        <v>2024</v>
      </c>
      <c r="N2694" s="12">
        <v>630</v>
      </c>
      <c r="O2694" s="6">
        <f t="shared" si="792"/>
        <v>-630</v>
      </c>
      <c r="P2694" s="6">
        <f t="shared" si="777"/>
        <v>0</v>
      </c>
      <c r="Q2694" s="7">
        <f t="shared" si="785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">
      <c r="A2695" s="4">
        <v>45356</v>
      </c>
      <c r="B2695" s="5">
        <f t="shared" si="782"/>
        <v>3</v>
      </c>
      <c r="C2695" s="5">
        <f t="shared" si="783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788"/>
        <v>45356</v>
      </c>
      <c r="L2695" s="5">
        <f t="shared" si="789"/>
        <v>3</v>
      </c>
      <c r="M2695" s="5">
        <f t="shared" si="790"/>
        <v>2024</v>
      </c>
      <c r="N2695" s="12">
        <v>1738</v>
      </c>
      <c r="O2695" s="12">
        <f>-1064-674</f>
        <v>-1738</v>
      </c>
      <c r="P2695" s="6">
        <f t="shared" si="777"/>
        <v>0</v>
      </c>
      <c r="Q2695" s="7">
        <f t="shared" si="785"/>
        <v>4387050.2500000009</v>
      </c>
      <c r="R2695" s="44" t="str">
        <f>VLOOKUP(F2695,'Set up'!$A$2:$E$64,5,FALSE)</f>
        <v>Trsf</v>
      </c>
      <c r="S2695" s="1" t="s">
        <v>3676</v>
      </c>
    </row>
    <row r="2696" spans="1:21" ht="15" customHeight="1" x14ac:dyDescent="0.3">
      <c r="A2696" s="4">
        <v>45356</v>
      </c>
      <c r="B2696" s="5">
        <f t="shared" si="782"/>
        <v>3</v>
      </c>
      <c r="C2696" s="5">
        <f t="shared" si="783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788"/>
        <v>45356</v>
      </c>
      <c r="L2696" s="5">
        <f t="shared" si="789"/>
        <v>3</v>
      </c>
      <c r="M2696" s="5">
        <f t="shared" si="790"/>
        <v>2024</v>
      </c>
      <c r="N2696" s="12">
        <v>110</v>
      </c>
      <c r="O2696" s="6">
        <f t="shared" ref="O2696" si="793">-N2696</f>
        <v>-110</v>
      </c>
      <c r="P2696" s="6">
        <f t="shared" si="777"/>
        <v>0</v>
      </c>
      <c r="Q2696" s="7">
        <f t="shared" si="785"/>
        <v>4387160.2500000009</v>
      </c>
      <c r="R2696" s="44" t="str">
        <f>VLOOKUP(F2696,'Set up'!$A$2:$E$64,5,FALSE)</f>
        <v>Trsf</v>
      </c>
      <c r="S2696" s="1" t="s">
        <v>3668</v>
      </c>
    </row>
    <row r="2697" spans="1:21" ht="15" customHeight="1" x14ac:dyDescent="0.3">
      <c r="A2697" s="4">
        <v>45358</v>
      </c>
      <c r="B2697" s="5">
        <f t="shared" si="782"/>
        <v>3</v>
      </c>
      <c r="C2697" s="5">
        <f t="shared" si="783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788"/>
        <v>45358</v>
      </c>
      <c r="L2697" s="5">
        <f t="shared" si="789"/>
        <v>3</v>
      </c>
      <c r="M2697" s="5">
        <f t="shared" si="790"/>
        <v>2024</v>
      </c>
      <c r="N2697" s="12">
        <v>1738</v>
      </c>
      <c r="O2697" s="6">
        <f t="shared" ref="O2697:O2699" si="794">-N2697</f>
        <v>-1738</v>
      </c>
      <c r="P2697" s="6">
        <f t="shared" si="777"/>
        <v>0</v>
      </c>
      <c r="Q2697" s="7">
        <f t="shared" si="785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">
      <c r="A2698" s="4">
        <v>45358</v>
      </c>
      <c r="B2698" s="5">
        <f t="shared" si="782"/>
        <v>3</v>
      </c>
      <c r="C2698" s="5">
        <f t="shared" si="783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788"/>
        <v>45358</v>
      </c>
      <c r="L2698" s="5">
        <f t="shared" si="789"/>
        <v>3</v>
      </c>
      <c r="M2698" s="5">
        <f t="shared" si="790"/>
        <v>2024</v>
      </c>
      <c r="N2698" s="12">
        <v>110</v>
      </c>
      <c r="O2698" s="6">
        <f t="shared" si="794"/>
        <v>-110</v>
      </c>
      <c r="P2698" s="6">
        <f t="shared" si="777"/>
        <v>0</v>
      </c>
      <c r="Q2698" s="7">
        <f t="shared" si="785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">
      <c r="A2699" s="4">
        <v>45358</v>
      </c>
      <c r="B2699" s="5">
        <f t="shared" si="782"/>
        <v>3</v>
      </c>
      <c r="C2699" s="5">
        <f t="shared" si="783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788"/>
        <v>45358</v>
      </c>
      <c r="L2699" s="5">
        <f t="shared" si="789"/>
        <v>3</v>
      </c>
      <c r="M2699" s="5">
        <f t="shared" si="790"/>
        <v>2024</v>
      </c>
      <c r="N2699" s="12">
        <v>125</v>
      </c>
      <c r="O2699" s="6">
        <f t="shared" si="794"/>
        <v>-125</v>
      </c>
      <c r="P2699" s="6">
        <f t="shared" si="777"/>
        <v>0</v>
      </c>
      <c r="Q2699" s="7">
        <f t="shared" si="785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">
      <c r="A2700" s="4">
        <v>45363</v>
      </c>
      <c r="B2700" s="5">
        <f t="shared" si="782"/>
        <v>3</v>
      </c>
      <c r="C2700" s="5">
        <f t="shared" si="783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788"/>
        <v>45408</v>
      </c>
      <c r="L2700" s="5">
        <f t="shared" si="789"/>
        <v>4</v>
      </c>
      <c r="M2700" s="5">
        <f t="shared" si="790"/>
        <v>2024</v>
      </c>
      <c r="N2700" s="12">
        <v>1738</v>
      </c>
      <c r="O2700" s="6">
        <f t="shared" ref="O2700:O2707" si="795">-N2700</f>
        <v>-1738</v>
      </c>
      <c r="P2700" s="6">
        <f t="shared" si="777"/>
        <v>0</v>
      </c>
      <c r="Q2700" s="7">
        <f t="shared" si="785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">
      <c r="A2701" s="4">
        <v>45363</v>
      </c>
      <c r="B2701" s="5">
        <f t="shared" si="782"/>
        <v>3</v>
      </c>
      <c r="C2701" s="5">
        <f t="shared" si="783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788"/>
        <v>45408</v>
      </c>
      <c r="L2701" s="5">
        <f t="shared" si="789"/>
        <v>4</v>
      </c>
      <c r="M2701" s="5">
        <f t="shared" si="790"/>
        <v>2024</v>
      </c>
      <c r="N2701" s="12">
        <v>220</v>
      </c>
      <c r="O2701" s="6">
        <f t="shared" si="795"/>
        <v>-220</v>
      </c>
      <c r="P2701" s="6">
        <f t="shared" si="777"/>
        <v>0</v>
      </c>
      <c r="Q2701" s="7">
        <f t="shared" si="785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">
      <c r="A2702" s="4">
        <v>45363</v>
      </c>
      <c r="B2702" s="5">
        <f t="shared" si="782"/>
        <v>3</v>
      </c>
      <c r="C2702" s="5">
        <f t="shared" si="783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788"/>
        <v>45408</v>
      </c>
      <c r="L2702" s="5">
        <f t="shared" si="789"/>
        <v>4</v>
      </c>
      <c r="M2702" s="5">
        <f t="shared" si="790"/>
        <v>2024</v>
      </c>
      <c r="N2702" s="12">
        <v>60</v>
      </c>
      <c r="O2702" s="6">
        <f t="shared" si="795"/>
        <v>-60</v>
      </c>
      <c r="P2702" s="6">
        <f t="shared" si="777"/>
        <v>0</v>
      </c>
      <c r="Q2702" s="7">
        <f t="shared" si="785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">
      <c r="A2703" s="4">
        <v>45364</v>
      </c>
      <c r="B2703" s="5">
        <f t="shared" si="782"/>
        <v>3</v>
      </c>
      <c r="C2703" s="5">
        <f t="shared" si="783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788"/>
        <v>45484</v>
      </c>
      <c r="L2703" s="5">
        <f t="shared" si="789"/>
        <v>7</v>
      </c>
      <c r="M2703" s="5">
        <f t="shared" si="790"/>
        <v>2024</v>
      </c>
      <c r="N2703" s="12">
        <v>12848</v>
      </c>
      <c r="O2703" s="6">
        <f t="shared" si="795"/>
        <v>-12848</v>
      </c>
      <c r="P2703" s="6">
        <f t="shared" si="777"/>
        <v>0</v>
      </c>
      <c r="Q2703" s="7">
        <f t="shared" si="785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">
      <c r="A2704" s="4">
        <v>45364</v>
      </c>
      <c r="B2704" s="5">
        <f t="shared" si="782"/>
        <v>3</v>
      </c>
      <c r="C2704" s="5">
        <f t="shared" si="783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788"/>
        <v>45484</v>
      </c>
      <c r="L2704" s="5">
        <f t="shared" si="789"/>
        <v>7</v>
      </c>
      <c r="M2704" s="5">
        <f t="shared" si="790"/>
        <v>2024</v>
      </c>
      <c r="N2704" s="12">
        <v>1073</v>
      </c>
      <c r="O2704" s="6">
        <f t="shared" si="795"/>
        <v>-1073</v>
      </c>
      <c r="P2704" s="6">
        <f t="shared" si="777"/>
        <v>0</v>
      </c>
      <c r="Q2704" s="7">
        <f t="shared" si="785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782"/>
        <v>3</v>
      </c>
      <c r="C2705" s="5">
        <f t="shared" si="783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788"/>
        <v>45484</v>
      </c>
      <c r="L2705" s="5">
        <f t="shared" si="789"/>
        <v>7</v>
      </c>
      <c r="M2705" s="5">
        <f t="shared" si="790"/>
        <v>2024</v>
      </c>
      <c r="N2705" s="12">
        <v>287.5</v>
      </c>
      <c r="O2705" s="6">
        <f t="shared" si="795"/>
        <v>-287.5</v>
      </c>
      <c r="P2705" s="6">
        <f t="shared" si="777"/>
        <v>0</v>
      </c>
      <c r="Q2705" s="7">
        <f t="shared" si="785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782"/>
        <v>3</v>
      </c>
      <c r="C2706" s="5">
        <f t="shared" si="783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788"/>
        <v>45484</v>
      </c>
      <c r="L2706" s="5">
        <f t="shared" si="789"/>
        <v>7</v>
      </c>
      <c r="M2706" s="5">
        <f t="shared" si="790"/>
        <v>2024</v>
      </c>
      <c r="N2706" s="12">
        <v>440</v>
      </c>
      <c r="O2706" s="6">
        <f t="shared" si="795"/>
        <v>-440</v>
      </c>
      <c r="P2706" s="6">
        <f t="shared" si="777"/>
        <v>0</v>
      </c>
      <c r="Q2706" s="7">
        <f t="shared" si="785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782"/>
        <v>3</v>
      </c>
      <c r="C2707" s="5">
        <f t="shared" si="783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788"/>
        <v>45484</v>
      </c>
      <c r="L2707" s="5">
        <f t="shared" si="789"/>
        <v>7</v>
      </c>
      <c r="M2707" s="5">
        <f t="shared" si="790"/>
        <v>2024</v>
      </c>
      <c r="N2707" s="12">
        <v>420</v>
      </c>
      <c r="O2707" s="6">
        <f t="shared" si="795"/>
        <v>-420</v>
      </c>
      <c r="P2707" s="6">
        <f t="shared" si="777"/>
        <v>0</v>
      </c>
      <c r="Q2707" s="7">
        <f t="shared" si="785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782"/>
        <v>3</v>
      </c>
      <c r="C2708" s="5">
        <f t="shared" si="783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788"/>
        <v>45364</v>
      </c>
      <c r="L2708" s="5">
        <f t="shared" si="789"/>
        <v>3</v>
      </c>
      <c r="M2708" s="5">
        <f t="shared" si="790"/>
        <v>2024</v>
      </c>
      <c r="N2708" s="12">
        <v>625</v>
      </c>
      <c r="O2708" s="6">
        <f>-N2708</f>
        <v>-625</v>
      </c>
      <c r="P2708" s="6">
        <f t="shared" si="777"/>
        <v>0</v>
      </c>
      <c r="Q2708" s="7">
        <f t="shared" si="785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">
      <c r="A2709" s="4">
        <v>45364</v>
      </c>
      <c r="B2709" s="5">
        <f t="shared" si="782"/>
        <v>3</v>
      </c>
      <c r="C2709" s="5">
        <f t="shared" si="783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788"/>
        <v>45364</v>
      </c>
      <c r="L2709" s="5">
        <f t="shared" si="789"/>
        <v>3</v>
      </c>
      <c r="M2709" s="5">
        <f t="shared" si="790"/>
        <v>2024</v>
      </c>
      <c r="N2709" s="12">
        <v>16060</v>
      </c>
      <c r="O2709" s="12">
        <f>-3257.5-11300-1502.5</f>
        <v>-16060</v>
      </c>
      <c r="P2709" s="6">
        <f t="shared" ref="P2709:P2772" si="796">SUM(N2709+O2709)</f>
        <v>0</v>
      </c>
      <c r="Q2709" s="7">
        <f t="shared" si="785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">
      <c r="A2710" s="4">
        <v>45364</v>
      </c>
      <c r="B2710" s="5">
        <f t="shared" si="782"/>
        <v>3</v>
      </c>
      <c r="C2710" s="5">
        <f t="shared" si="783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788"/>
        <v>45364</v>
      </c>
      <c r="L2710" s="5">
        <f t="shared" si="789"/>
        <v>3</v>
      </c>
      <c r="M2710" s="5">
        <f t="shared" si="790"/>
        <v>2024</v>
      </c>
      <c r="N2710" s="12">
        <v>5220</v>
      </c>
      <c r="O2710" s="6">
        <f>-N2710</f>
        <v>-5220</v>
      </c>
      <c r="P2710" s="6">
        <f t="shared" si="796"/>
        <v>0</v>
      </c>
      <c r="Q2710" s="7">
        <f t="shared" si="785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">
      <c r="A2711" s="4">
        <v>45364</v>
      </c>
      <c r="B2711" s="5">
        <f t="shared" si="782"/>
        <v>3</v>
      </c>
      <c r="C2711" s="5">
        <f t="shared" si="783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788"/>
        <v>45364</v>
      </c>
      <c r="L2711" s="5">
        <f t="shared" si="789"/>
        <v>3</v>
      </c>
      <c r="M2711" s="5">
        <f t="shared" si="790"/>
        <v>2024</v>
      </c>
      <c r="N2711" s="12">
        <v>3510</v>
      </c>
      <c r="O2711" s="6">
        <f>-N2711</f>
        <v>-3510</v>
      </c>
      <c r="P2711" s="6">
        <f t="shared" si="796"/>
        <v>0</v>
      </c>
      <c r="Q2711" s="7">
        <f t="shared" si="785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">
      <c r="A2712" s="4">
        <v>45364</v>
      </c>
      <c r="B2712" s="5">
        <f t="shared" si="782"/>
        <v>3</v>
      </c>
      <c r="C2712" s="5">
        <f t="shared" si="783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788"/>
        <v>45364</v>
      </c>
      <c r="L2712" s="5">
        <f t="shared" si="789"/>
        <v>3</v>
      </c>
      <c r="M2712" s="5">
        <f t="shared" si="790"/>
        <v>2024</v>
      </c>
      <c r="N2712" s="12">
        <v>1000</v>
      </c>
      <c r="O2712" s="6">
        <f>-N2712</f>
        <v>-1000</v>
      </c>
      <c r="P2712" s="6">
        <f t="shared" si="796"/>
        <v>0</v>
      </c>
      <c r="Q2712" s="7">
        <f t="shared" si="785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">
      <c r="A2713" s="4">
        <v>45364</v>
      </c>
      <c r="B2713" s="5">
        <f t="shared" si="782"/>
        <v>3</v>
      </c>
      <c r="C2713" s="5">
        <f t="shared" si="783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788"/>
        <v>45364</v>
      </c>
      <c r="L2713" s="5">
        <f t="shared" si="789"/>
        <v>3</v>
      </c>
      <c r="M2713" s="5">
        <f t="shared" si="790"/>
        <v>2024</v>
      </c>
      <c r="N2713" s="12">
        <v>360</v>
      </c>
      <c r="O2713" s="6">
        <f>-N2713</f>
        <v>-360</v>
      </c>
      <c r="P2713" s="6">
        <f t="shared" si="796"/>
        <v>0</v>
      </c>
      <c r="Q2713" s="7">
        <f t="shared" si="785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">
      <c r="A2714" s="4">
        <v>45364</v>
      </c>
      <c r="B2714" s="5">
        <f t="shared" si="782"/>
        <v>3</v>
      </c>
      <c r="C2714" s="5">
        <f t="shared" si="783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788"/>
        <v>45364</v>
      </c>
      <c r="L2714" s="5">
        <f t="shared" si="789"/>
        <v>3</v>
      </c>
      <c r="M2714" s="5">
        <f t="shared" si="790"/>
        <v>2024</v>
      </c>
      <c r="N2714" s="12">
        <v>380</v>
      </c>
      <c r="O2714" s="6">
        <f>-N2714</f>
        <v>-380</v>
      </c>
      <c r="P2714" s="6">
        <f t="shared" si="796"/>
        <v>0</v>
      </c>
      <c r="Q2714" s="7">
        <f t="shared" si="785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">
      <c r="A2715" s="4">
        <v>45367</v>
      </c>
      <c r="B2715" s="5">
        <f t="shared" si="782"/>
        <v>3</v>
      </c>
      <c r="C2715" s="5">
        <f t="shared" si="783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788"/>
        <v>45367</v>
      </c>
      <c r="L2715" s="5">
        <f t="shared" si="789"/>
        <v>3</v>
      </c>
      <c r="M2715" s="5">
        <f t="shared" si="790"/>
        <v>2024</v>
      </c>
      <c r="N2715" s="12">
        <v>3212</v>
      </c>
      <c r="O2715" s="6">
        <f t="shared" ref="O2715:O2717" si="797">-N2715</f>
        <v>-3212</v>
      </c>
      <c r="P2715" s="6">
        <f t="shared" si="796"/>
        <v>0</v>
      </c>
      <c r="Q2715" s="7">
        <f t="shared" si="785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782"/>
        <v>3</v>
      </c>
      <c r="C2716" s="5">
        <f t="shared" si="783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788"/>
        <v>45367</v>
      </c>
      <c r="L2716" s="5">
        <f t="shared" si="789"/>
        <v>3</v>
      </c>
      <c r="M2716" s="5">
        <f t="shared" si="790"/>
        <v>2024</v>
      </c>
      <c r="N2716" s="12">
        <v>828</v>
      </c>
      <c r="O2716" s="6">
        <f t="shared" si="797"/>
        <v>-828</v>
      </c>
      <c r="P2716" s="6">
        <f t="shared" si="796"/>
        <v>0</v>
      </c>
      <c r="Q2716" s="7">
        <f t="shared" si="785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782"/>
        <v>3</v>
      </c>
      <c r="C2717" s="5">
        <f t="shared" si="783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788"/>
        <v>45367</v>
      </c>
      <c r="L2717" s="5">
        <f t="shared" si="789"/>
        <v>3</v>
      </c>
      <c r="M2717" s="5">
        <f t="shared" si="790"/>
        <v>2024</v>
      </c>
      <c r="N2717" s="12">
        <v>567.6</v>
      </c>
      <c r="O2717" s="6">
        <f t="shared" si="797"/>
        <v>-567.6</v>
      </c>
      <c r="P2717" s="6">
        <f t="shared" si="796"/>
        <v>0</v>
      </c>
      <c r="Q2717" s="7">
        <f t="shared" si="785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782"/>
        <v>3</v>
      </c>
      <c r="C2718" s="5">
        <f t="shared" si="783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788"/>
        <v>45367</v>
      </c>
      <c r="L2718" s="5">
        <f t="shared" si="789"/>
        <v>3</v>
      </c>
      <c r="M2718" s="5">
        <f t="shared" si="790"/>
        <v>2024</v>
      </c>
      <c r="N2718" s="12">
        <v>110</v>
      </c>
      <c r="O2718" s="6">
        <f t="shared" ref="O2718:O2719" si="798">-N2718</f>
        <v>-110</v>
      </c>
      <c r="P2718" s="6">
        <f t="shared" si="796"/>
        <v>0</v>
      </c>
      <c r="Q2718" s="7">
        <f t="shared" si="785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782"/>
        <v>3</v>
      </c>
      <c r="C2719" s="5">
        <f t="shared" si="783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788"/>
        <v>45367</v>
      </c>
      <c r="L2719" s="5">
        <f t="shared" si="789"/>
        <v>3</v>
      </c>
      <c r="M2719" s="5">
        <f t="shared" si="790"/>
        <v>2024</v>
      </c>
      <c r="N2719" s="12">
        <v>160</v>
      </c>
      <c r="O2719" s="6">
        <f t="shared" si="798"/>
        <v>-160</v>
      </c>
      <c r="P2719" s="6">
        <f t="shared" si="796"/>
        <v>0</v>
      </c>
      <c r="Q2719" s="7">
        <f t="shared" si="785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si="782"/>
        <v>3</v>
      </c>
      <c r="C2720" s="5">
        <f t="shared" si="783"/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788"/>
        <v>45367</v>
      </c>
      <c r="L2720" s="5">
        <f t="shared" si="789"/>
        <v>3</v>
      </c>
      <c r="M2720" s="5">
        <f t="shared" si="790"/>
        <v>2024</v>
      </c>
      <c r="N2720" s="12">
        <v>200</v>
      </c>
      <c r="O2720" s="6">
        <f t="shared" ref="O2720" si="799">-N2720</f>
        <v>-200</v>
      </c>
      <c r="P2720" s="6">
        <f t="shared" si="796"/>
        <v>0</v>
      </c>
      <c r="Q2720" s="7">
        <f t="shared" si="785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782"/>
        <v>3</v>
      </c>
      <c r="C2721" s="5">
        <f t="shared" si="783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788"/>
        <v>45367</v>
      </c>
      <c r="L2721" s="5">
        <f t="shared" si="789"/>
        <v>3</v>
      </c>
      <c r="M2721" s="5">
        <f t="shared" si="790"/>
        <v>2024</v>
      </c>
      <c r="N2721" s="12">
        <v>1738</v>
      </c>
      <c r="O2721" s="12">
        <f>-1216-522</f>
        <v>-1738</v>
      </c>
      <c r="P2721" s="6">
        <f t="shared" si="796"/>
        <v>0</v>
      </c>
      <c r="Q2721" s="7">
        <f t="shared" si="785"/>
        <v>4440190.3500000006</v>
      </c>
      <c r="R2721" s="44" t="str">
        <f>VLOOKUP(F2721,'Set up'!$A$2:$E$64,5,FALSE)</f>
        <v>Trsf</v>
      </c>
      <c r="S2721" s="1" t="s">
        <v>3669</v>
      </c>
    </row>
    <row r="2722" spans="1:19" ht="15" customHeight="1" x14ac:dyDescent="0.3">
      <c r="A2722" s="4">
        <v>45367</v>
      </c>
      <c r="B2722" s="5">
        <f t="shared" si="782"/>
        <v>3</v>
      </c>
      <c r="C2722" s="5">
        <f t="shared" si="783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788"/>
        <v>45367</v>
      </c>
      <c r="L2722" s="5">
        <f t="shared" si="789"/>
        <v>3</v>
      </c>
      <c r="M2722" s="5">
        <f t="shared" si="790"/>
        <v>2024</v>
      </c>
      <c r="N2722" s="12">
        <v>405</v>
      </c>
      <c r="O2722" s="6">
        <f t="shared" ref="O2722:O2726" si="800">-N2722</f>
        <v>-405</v>
      </c>
      <c r="P2722" s="6">
        <f t="shared" si="796"/>
        <v>0</v>
      </c>
      <c r="Q2722" s="7">
        <f t="shared" si="785"/>
        <v>4440595.3500000006</v>
      </c>
      <c r="R2722" s="44" t="str">
        <f>VLOOKUP(F2722,'Set up'!$A$2:$E$64,5,FALSE)</f>
        <v>Trsf</v>
      </c>
      <c r="S2722" s="1" t="s">
        <v>3670</v>
      </c>
    </row>
    <row r="2723" spans="1:19" ht="15" customHeight="1" x14ac:dyDescent="0.3">
      <c r="A2723" s="4">
        <v>45367</v>
      </c>
      <c r="B2723" s="5">
        <f t="shared" si="782"/>
        <v>3</v>
      </c>
      <c r="C2723" s="5">
        <f t="shared" si="783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788"/>
        <v>45367</v>
      </c>
      <c r="L2723" s="5">
        <f t="shared" si="789"/>
        <v>3</v>
      </c>
      <c r="M2723" s="5">
        <f t="shared" si="790"/>
        <v>2024</v>
      </c>
      <c r="N2723" s="12">
        <v>187.5</v>
      </c>
      <c r="O2723" s="6">
        <f t="shared" si="800"/>
        <v>-187.5</v>
      </c>
      <c r="P2723" s="6">
        <f t="shared" si="796"/>
        <v>0</v>
      </c>
      <c r="Q2723" s="7">
        <f t="shared" si="785"/>
        <v>4440782.8500000006</v>
      </c>
      <c r="R2723" s="44" t="str">
        <f>VLOOKUP(F2723,'Set up'!$A$2:$E$64,5,FALSE)</f>
        <v>Trsf</v>
      </c>
      <c r="S2723" s="1" t="s">
        <v>3671</v>
      </c>
    </row>
    <row r="2724" spans="1:19" ht="15" customHeight="1" x14ac:dyDescent="0.3">
      <c r="A2724" s="4">
        <v>45367</v>
      </c>
      <c r="B2724" s="5">
        <f t="shared" si="782"/>
        <v>3</v>
      </c>
      <c r="C2724" s="5">
        <f t="shared" si="783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788"/>
        <v>45367</v>
      </c>
      <c r="L2724" s="5">
        <f t="shared" si="789"/>
        <v>3</v>
      </c>
      <c r="M2724" s="5">
        <f t="shared" si="790"/>
        <v>2024</v>
      </c>
      <c r="N2724" s="12">
        <v>110</v>
      </c>
      <c r="O2724" s="6">
        <f t="shared" si="800"/>
        <v>-110</v>
      </c>
      <c r="P2724" s="6">
        <f t="shared" si="796"/>
        <v>0</v>
      </c>
      <c r="Q2724" s="7">
        <f t="shared" si="785"/>
        <v>4440892.8500000006</v>
      </c>
      <c r="R2724" s="44" t="str">
        <f>VLOOKUP(F2724,'Set up'!$A$2:$E$64,5,FALSE)</f>
        <v>Trsf</v>
      </c>
      <c r="S2724" s="1" t="s">
        <v>3673</v>
      </c>
    </row>
    <row r="2725" spans="1:19" ht="15" customHeight="1" x14ac:dyDescent="0.3">
      <c r="A2725" s="4">
        <v>45367</v>
      </c>
      <c r="B2725" s="5">
        <f t="shared" si="782"/>
        <v>3</v>
      </c>
      <c r="C2725" s="5">
        <f t="shared" si="783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788"/>
        <v>45367</v>
      </c>
      <c r="L2725" s="5">
        <f t="shared" si="789"/>
        <v>3</v>
      </c>
      <c r="M2725" s="5">
        <f t="shared" si="790"/>
        <v>2024</v>
      </c>
      <c r="N2725" s="12">
        <v>390</v>
      </c>
      <c r="O2725" s="6">
        <f t="shared" si="800"/>
        <v>-390</v>
      </c>
      <c r="P2725" s="6">
        <f t="shared" si="796"/>
        <v>0</v>
      </c>
      <c r="Q2725" s="7">
        <f t="shared" si="785"/>
        <v>4441282.8500000006</v>
      </c>
      <c r="R2725" s="44" t="str">
        <f>VLOOKUP(F2725,'Set up'!$A$2:$E$64,5,FALSE)</f>
        <v>Trsf</v>
      </c>
      <c r="S2725" s="1" t="s">
        <v>3672</v>
      </c>
    </row>
    <row r="2726" spans="1:19" ht="15" customHeight="1" x14ac:dyDescent="0.3">
      <c r="A2726" s="4">
        <v>45367</v>
      </c>
      <c r="B2726" s="5">
        <f t="shared" si="782"/>
        <v>3</v>
      </c>
      <c r="C2726" s="5">
        <f t="shared" si="783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788"/>
        <v>45367</v>
      </c>
      <c r="L2726" s="5">
        <f t="shared" si="789"/>
        <v>3</v>
      </c>
      <c r="M2726" s="5">
        <f t="shared" si="790"/>
        <v>2024</v>
      </c>
      <c r="N2726" s="12">
        <v>283.8</v>
      </c>
      <c r="O2726" s="6">
        <f t="shared" si="800"/>
        <v>-283.8</v>
      </c>
      <c r="P2726" s="6">
        <f t="shared" si="796"/>
        <v>0</v>
      </c>
      <c r="Q2726" s="7">
        <f t="shared" si="785"/>
        <v>4441566.6500000004</v>
      </c>
      <c r="R2726" s="44" t="str">
        <f>VLOOKUP(F2726,'Set up'!$A$2:$E$64,5,FALSE)</f>
        <v>Trsf</v>
      </c>
      <c r="S2726" s="1" t="s">
        <v>3674</v>
      </c>
    </row>
    <row r="2727" spans="1:19" ht="15" customHeight="1" x14ac:dyDescent="0.3">
      <c r="A2727" s="4">
        <v>45367</v>
      </c>
      <c r="B2727" s="5">
        <f t="shared" si="782"/>
        <v>3</v>
      </c>
      <c r="C2727" s="5">
        <f t="shared" si="783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788"/>
        <v>45367</v>
      </c>
      <c r="L2727" s="5">
        <f t="shared" si="789"/>
        <v>3</v>
      </c>
      <c r="M2727" s="5">
        <f t="shared" si="790"/>
        <v>2024</v>
      </c>
      <c r="N2727" s="12">
        <v>260</v>
      </c>
      <c r="O2727" s="12">
        <f>-101.7</f>
        <v>-101.7</v>
      </c>
      <c r="P2727" s="6">
        <f t="shared" si="796"/>
        <v>158.30000000000001</v>
      </c>
      <c r="Q2727" s="7">
        <f t="shared" si="785"/>
        <v>4441826.6500000004</v>
      </c>
      <c r="R2727" s="44" t="str">
        <f>VLOOKUP(F2727,'Set up'!$A$2:$E$64,5,FALSE)</f>
        <v>Trsf</v>
      </c>
      <c r="S2727" s="1" t="s">
        <v>3675</v>
      </c>
    </row>
    <row r="2728" spans="1:19" ht="15" customHeight="1" x14ac:dyDescent="0.3">
      <c r="A2728" s="4">
        <v>45367</v>
      </c>
      <c r="B2728" s="5">
        <f t="shared" si="782"/>
        <v>3</v>
      </c>
      <c r="C2728" s="5">
        <f t="shared" si="783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788"/>
        <v>45367</v>
      </c>
      <c r="L2728" s="5">
        <f t="shared" si="789"/>
        <v>3</v>
      </c>
      <c r="M2728" s="5">
        <f t="shared" si="790"/>
        <v>2024</v>
      </c>
      <c r="N2728" s="12">
        <v>120</v>
      </c>
      <c r="O2728" s="12"/>
      <c r="P2728" s="6">
        <f t="shared" si="796"/>
        <v>120</v>
      </c>
      <c r="Q2728" s="7">
        <f t="shared" si="785"/>
        <v>4441946.6500000004</v>
      </c>
      <c r="R2728" s="44" t="str">
        <f>VLOOKUP(F2728,'Set up'!$A$2:$E$64,5,FALSE)</f>
        <v>Trsf</v>
      </c>
    </row>
    <row r="2729" spans="1:19" ht="15" customHeight="1" x14ac:dyDescent="0.3">
      <c r="A2729" s="4">
        <v>45367</v>
      </c>
      <c r="B2729" s="5">
        <f t="shared" si="782"/>
        <v>3</v>
      </c>
      <c r="C2729" s="5">
        <f t="shared" si="783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788"/>
        <v>45367</v>
      </c>
      <c r="L2729" s="5">
        <f t="shared" si="789"/>
        <v>3</v>
      </c>
      <c r="M2729" s="5">
        <f t="shared" si="790"/>
        <v>2024</v>
      </c>
      <c r="N2729" s="12">
        <v>187.5</v>
      </c>
      <c r="O2729" s="6">
        <f t="shared" ref="O2729:O2739" si="801">-N2729</f>
        <v>-187.5</v>
      </c>
      <c r="P2729" s="6">
        <f t="shared" si="79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">
      <c r="A2730" s="4">
        <v>45367</v>
      </c>
      <c r="B2730" s="5">
        <f t="shared" si="782"/>
        <v>3</v>
      </c>
      <c r="C2730" s="5">
        <f t="shared" si="783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788"/>
        <v>45367</v>
      </c>
      <c r="L2730" s="5">
        <f t="shared" si="789"/>
        <v>3</v>
      </c>
      <c r="M2730" s="5">
        <f t="shared" si="790"/>
        <v>2024</v>
      </c>
      <c r="N2730" s="12">
        <v>4818</v>
      </c>
      <c r="O2730" s="6">
        <f t="shared" si="801"/>
        <v>-4818</v>
      </c>
      <c r="P2730" s="6">
        <f t="shared" si="796"/>
        <v>0</v>
      </c>
      <c r="Q2730" s="7">
        <f t="shared" ref="Q2730:Q2768" si="802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">
      <c r="A2731" s="4">
        <v>45367</v>
      </c>
      <c r="B2731" s="5">
        <f t="shared" ref="B2731:B2794" si="803">MONTH(A2731)</f>
        <v>3</v>
      </c>
      <c r="C2731" s="5">
        <f t="shared" ref="C2731:C2794" si="804">YEAR(A2731)</f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788"/>
        <v>45367</v>
      </c>
      <c r="L2731" s="5">
        <f t="shared" si="789"/>
        <v>3</v>
      </c>
      <c r="M2731" s="5">
        <f t="shared" si="790"/>
        <v>2024</v>
      </c>
      <c r="N2731" s="12">
        <v>1931.4</v>
      </c>
      <c r="O2731" s="6">
        <f t="shared" si="801"/>
        <v>-1931.4</v>
      </c>
      <c r="P2731" s="6">
        <f t="shared" si="796"/>
        <v>0</v>
      </c>
      <c r="Q2731" s="7">
        <f t="shared" si="802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">
      <c r="A2732" s="4">
        <v>45367</v>
      </c>
      <c r="B2732" s="5">
        <f t="shared" si="803"/>
        <v>3</v>
      </c>
      <c r="C2732" s="5">
        <f t="shared" si="804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788"/>
        <v>45367</v>
      </c>
      <c r="L2732" s="5">
        <f t="shared" si="789"/>
        <v>3</v>
      </c>
      <c r="M2732" s="5">
        <f t="shared" si="790"/>
        <v>2024</v>
      </c>
      <c r="N2732" s="12">
        <v>1170</v>
      </c>
      <c r="O2732" s="6">
        <f t="shared" si="801"/>
        <v>-1170</v>
      </c>
      <c r="P2732" s="6">
        <f t="shared" si="796"/>
        <v>0</v>
      </c>
      <c r="Q2732" s="7">
        <f t="shared" si="802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">
      <c r="A2733" s="4">
        <v>45367</v>
      </c>
      <c r="B2733" s="5">
        <f t="shared" si="803"/>
        <v>3</v>
      </c>
      <c r="C2733" s="5">
        <f t="shared" si="804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788"/>
        <v>45367</v>
      </c>
      <c r="L2733" s="5">
        <f t="shared" si="789"/>
        <v>3</v>
      </c>
      <c r="M2733" s="5">
        <f t="shared" si="790"/>
        <v>2024</v>
      </c>
      <c r="N2733" s="12">
        <v>1000</v>
      </c>
      <c r="O2733" s="6">
        <f t="shared" si="801"/>
        <v>-1000</v>
      </c>
      <c r="P2733" s="6">
        <f t="shared" si="796"/>
        <v>0</v>
      </c>
      <c r="Q2733" s="7">
        <f t="shared" si="802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">
      <c r="A2734" s="4">
        <v>45367</v>
      </c>
      <c r="B2734" s="5">
        <f t="shared" si="803"/>
        <v>3</v>
      </c>
      <c r="C2734" s="5">
        <f t="shared" si="804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788"/>
        <v>45367</v>
      </c>
      <c r="L2734" s="5">
        <f t="shared" si="789"/>
        <v>3</v>
      </c>
      <c r="M2734" s="5">
        <f t="shared" si="790"/>
        <v>2024</v>
      </c>
      <c r="N2734" s="12">
        <v>380</v>
      </c>
      <c r="O2734" s="6">
        <f t="shared" si="801"/>
        <v>-380</v>
      </c>
      <c r="P2734" s="6">
        <f t="shared" si="796"/>
        <v>0</v>
      </c>
      <c r="Q2734" s="7">
        <f t="shared" si="802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">
      <c r="A2735" s="4">
        <v>45370</v>
      </c>
      <c r="B2735" s="5">
        <f t="shared" si="803"/>
        <v>3</v>
      </c>
      <c r="C2735" s="5">
        <f t="shared" si="804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788"/>
        <v>45370</v>
      </c>
      <c r="L2735" s="5">
        <f t="shared" si="789"/>
        <v>3</v>
      </c>
      <c r="M2735" s="5">
        <f t="shared" si="790"/>
        <v>2024</v>
      </c>
      <c r="N2735" s="12">
        <v>125</v>
      </c>
      <c r="O2735" s="6">
        <f t="shared" si="801"/>
        <v>-125</v>
      </c>
      <c r="P2735" s="6">
        <f t="shared" si="796"/>
        <v>0</v>
      </c>
      <c r="Q2735" s="7">
        <f t="shared" si="802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">
      <c r="A2736" s="4">
        <v>45370</v>
      </c>
      <c r="B2736" s="5">
        <f t="shared" si="803"/>
        <v>3</v>
      </c>
      <c r="C2736" s="5">
        <f t="shared" si="804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788"/>
        <v>45370</v>
      </c>
      <c r="L2736" s="5">
        <f t="shared" si="789"/>
        <v>3</v>
      </c>
      <c r="M2736" s="5">
        <f t="shared" si="790"/>
        <v>2024</v>
      </c>
      <c r="N2736" s="12">
        <v>3212</v>
      </c>
      <c r="O2736" s="6">
        <f t="shared" si="801"/>
        <v>-3212</v>
      </c>
      <c r="P2736" s="6">
        <f t="shared" si="796"/>
        <v>0</v>
      </c>
      <c r="Q2736" s="7">
        <f t="shared" si="802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">
      <c r="A2737" s="4">
        <v>45370</v>
      </c>
      <c r="B2737" s="5">
        <f t="shared" si="803"/>
        <v>3</v>
      </c>
      <c r="C2737" s="5">
        <f t="shared" si="804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788"/>
        <v>45370</v>
      </c>
      <c r="L2737" s="5">
        <f t="shared" si="789"/>
        <v>3</v>
      </c>
      <c r="M2737" s="5">
        <f t="shared" si="790"/>
        <v>2024</v>
      </c>
      <c r="N2737" s="12">
        <v>1073</v>
      </c>
      <c r="O2737" s="6">
        <f t="shared" si="801"/>
        <v>-1073</v>
      </c>
      <c r="P2737" s="6">
        <f t="shared" si="796"/>
        <v>0</v>
      </c>
      <c r="Q2737" s="7">
        <f t="shared" si="802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">
      <c r="A2738" s="4">
        <v>45370</v>
      </c>
      <c r="B2738" s="5">
        <f t="shared" si="803"/>
        <v>3</v>
      </c>
      <c r="C2738" s="5">
        <f t="shared" si="804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788"/>
        <v>45370</v>
      </c>
      <c r="L2738" s="5">
        <f t="shared" si="789"/>
        <v>3</v>
      </c>
      <c r="M2738" s="5">
        <f t="shared" si="790"/>
        <v>2024</v>
      </c>
      <c r="N2738" s="12">
        <v>702</v>
      </c>
      <c r="O2738" s="6">
        <f t="shared" si="801"/>
        <v>-702</v>
      </c>
      <c r="P2738" s="6">
        <f t="shared" si="796"/>
        <v>0</v>
      </c>
      <c r="Q2738" s="7">
        <f t="shared" si="802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">
      <c r="A2739" s="4">
        <v>45370</v>
      </c>
      <c r="B2739" s="5">
        <f t="shared" si="803"/>
        <v>3</v>
      </c>
      <c r="C2739" s="5">
        <f t="shared" si="804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si="788"/>
        <v>45370</v>
      </c>
      <c r="L2739" s="5">
        <f t="shared" si="789"/>
        <v>3</v>
      </c>
      <c r="M2739" s="5">
        <f t="shared" si="790"/>
        <v>2024</v>
      </c>
      <c r="N2739" s="12">
        <v>1000</v>
      </c>
      <c r="O2739" s="6">
        <f t="shared" si="801"/>
        <v>-1000</v>
      </c>
      <c r="P2739" s="6">
        <f t="shared" si="796"/>
        <v>0</v>
      </c>
      <c r="Q2739" s="7">
        <f t="shared" si="802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">
      <c r="A2740" s="4">
        <v>45371</v>
      </c>
      <c r="B2740" s="5">
        <f t="shared" si="803"/>
        <v>3</v>
      </c>
      <c r="C2740" s="5">
        <f t="shared" si="804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788"/>
        <v>45401</v>
      </c>
      <c r="L2740" s="5">
        <f t="shared" si="789"/>
        <v>4</v>
      </c>
      <c r="M2740" s="5">
        <f t="shared" si="790"/>
        <v>2024</v>
      </c>
      <c r="N2740" s="12">
        <v>5214</v>
      </c>
      <c r="O2740" s="6">
        <f t="shared" ref="O2740:O2751" si="805">-N2740</f>
        <v>-5214</v>
      </c>
      <c r="P2740" s="6">
        <f t="shared" si="796"/>
        <v>0</v>
      </c>
      <c r="Q2740" s="7">
        <f t="shared" si="802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803"/>
        <v>3</v>
      </c>
      <c r="C2741" s="5">
        <f t="shared" si="804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788"/>
        <v>45401</v>
      </c>
      <c r="L2741" s="5">
        <f t="shared" si="789"/>
        <v>4</v>
      </c>
      <c r="M2741" s="5">
        <f t="shared" si="790"/>
        <v>2024</v>
      </c>
      <c r="N2741" s="12">
        <v>1263.5999999999999</v>
      </c>
      <c r="O2741" s="6">
        <f t="shared" si="805"/>
        <v>-1263.5999999999999</v>
      </c>
      <c r="P2741" s="6">
        <f t="shared" si="796"/>
        <v>0</v>
      </c>
      <c r="Q2741" s="7">
        <f t="shared" si="802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803"/>
        <v>3</v>
      </c>
      <c r="C2742" s="5">
        <f t="shared" si="804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788"/>
        <v>45401</v>
      </c>
      <c r="L2742" s="5">
        <f t="shared" si="789"/>
        <v>4</v>
      </c>
      <c r="M2742" s="5">
        <f t="shared" si="790"/>
        <v>2024</v>
      </c>
      <c r="N2742" s="12">
        <v>240</v>
      </c>
      <c r="O2742" s="6">
        <f t="shared" si="805"/>
        <v>-240</v>
      </c>
      <c r="P2742" s="6">
        <f t="shared" si="796"/>
        <v>0</v>
      </c>
      <c r="Q2742" s="7">
        <f t="shared" si="802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803"/>
        <v>3</v>
      </c>
      <c r="C2743" s="5">
        <f t="shared" si="804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788"/>
        <v>45401</v>
      </c>
      <c r="L2743" s="5">
        <f t="shared" si="789"/>
        <v>4</v>
      </c>
      <c r="M2743" s="5">
        <f t="shared" si="790"/>
        <v>2024</v>
      </c>
      <c r="N2743" s="12">
        <v>572</v>
      </c>
      <c r="O2743" s="6">
        <f t="shared" si="805"/>
        <v>-572</v>
      </c>
      <c r="P2743" s="6">
        <f t="shared" si="796"/>
        <v>0</v>
      </c>
      <c r="Q2743" s="7">
        <f t="shared" si="802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803"/>
        <v>3</v>
      </c>
      <c r="C2744" s="5">
        <f t="shared" si="804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788"/>
        <v>45401</v>
      </c>
      <c r="L2744" s="5">
        <f t="shared" si="789"/>
        <v>4</v>
      </c>
      <c r="M2744" s="5">
        <f t="shared" si="790"/>
        <v>2024</v>
      </c>
      <c r="N2744" s="12">
        <v>190</v>
      </c>
      <c r="O2744" s="6">
        <f t="shared" si="805"/>
        <v>-190</v>
      </c>
      <c r="P2744" s="6">
        <f t="shared" si="796"/>
        <v>0</v>
      </c>
      <c r="Q2744" s="7">
        <f t="shared" si="802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803"/>
        <v>3</v>
      </c>
      <c r="C2745" s="5">
        <f t="shared" si="804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788"/>
        <v>45492</v>
      </c>
      <c r="L2745" s="5">
        <f t="shared" si="789"/>
        <v>7</v>
      </c>
      <c r="M2745" s="5">
        <f t="shared" si="790"/>
        <v>2024</v>
      </c>
      <c r="N2745" s="12">
        <v>9636</v>
      </c>
      <c r="O2745" s="6">
        <f t="shared" si="805"/>
        <v>-9636</v>
      </c>
      <c r="P2745" s="6">
        <f t="shared" si="796"/>
        <v>0</v>
      </c>
      <c r="Q2745" s="7">
        <f t="shared" si="802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803"/>
        <v>3</v>
      </c>
      <c r="C2746" s="5">
        <f t="shared" si="804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788"/>
        <v>45492</v>
      </c>
      <c r="L2746" s="5">
        <f t="shared" si="789"/>
        <v>7</v>
      </c>
      <c r="M2746" s="5">
        <f t="shared" si="790"/>
        <v>2024</v>
      </c>
      <c r="N2746" s="12">
        <v>1740</v>
      </c>
      <c r="O2746" s="6">
        <f t="shared" si="805"/>
        <v>-1740</v>
      </c>
      <c r="P2746" s="6">
        <f t="shared" si="796"/>
        <v>0</v>
      </c>
      <c r="Q2746" s="7">
        <f t="shared" si="802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803"/>
        <v>3</v>
      </c>
      <c r="C2747" s="5">
        <f t="shared" si="804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788"/>
        <v>45492</v>
      </c>
      <c r="L2747" s="5">
        <f t="shared" si="789"/>
        <v>7</v>
      </c>
      <c r="M2747" s="5">
        <f t="shared" si="790"/>
        <v>2024</v>
      </c>
      <c r="N2747" s="12">
        <v>575</v>
      </c>
      <c r="O2747" s="6">
        <f t="shared" si="805"/>
        <v>-575</v>
      </c>
      <c r="P2747" s="6">
        <f t="shared" si="796"/>
        <v>0</v>
      </c>
      <c r="Q2747" s="7">
        <f t="shared" si="802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803"/>
        <v>3</v>
      </c>
      <c r="C2748" s="5">
        <f t="shared" si="804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788"/>
        <v>45492</v>
      </c>
      <c r="L2748" s="5">
        <f t="shared" si="789"/>
        <v>7</v>
      </c>
      <c r="M2748" s="5">
        <f t="shared" si="790"/>
        <v>2024</v>
      </c>
      <c r="N2748" s="12">
        <v>880</v>
      </c>
      <c r="O2748" s="6">
        <f t="shared" si="805"/>
        <v>-880</v>
      </c>
      <c r="P2748" s="6">
        <f t="shared" si="796"/>
        <v>0</v>
      </c>
      <c r="Q2748" s="7">
        <f t="shared" si="802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803"/>
        <v>3</v>
      </c>
      <c r="C2749" s="5">
        <f t="shared" si="804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788"/>
        <v>45492</v>
      </c>
      <c r="L2749" s="5">
        <f t="shared" si="789"/>
        <v>7</v>
      </c>
      <c r="M2749" s="5">
        <f t="shared" si="790"/>
        <v>2024</v>
      </c>
      <c r="N2749" s="12">
        <v>420</v>
      </c>
      <c r="O2749" s="6">
        <f t="shared" si="805"/>
        <v>-420</v>
      </c>
      <c r="P2749" s="6">
        <f t="shared" si="796"/>
        <v>0</v>
      </c>
      <c r="Q2749" s="7">
        <f t="shared" si="802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803"/>
        <v>3</v>
      </c>
      <c r="C2750" s="5">
        <f t="shared" si="804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788"/>
        <v>45492</v>
      </c>
      <c r="L2750" s="5">
        <f t="shared" si="789"/>
        <v>7</v>
      </c>
      <c r="M2750" s="5">
        <f t="shared" si="790"/>
        <v>2024</v>
      </c>
      <c r="N2750" s="12">
        <v>395</v>
      </c>
      <c r="O2750" s="6">
        <f t="shared" si="805"/>
        <v>-395</v>
      </c>
      <c r="P2750" s="6">
        <f t="shared" si="796"/>
        <v>0</v>
      </c>
      <c r="Q2750" s="7">
        <f t="shared" si="802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803"/>
        <v>3</v>
      </c>
      <c r="C2751" s="5">
        <f t="shared" si="804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788"/>
        <v>45492</v>
      </c>
      <c r="L2751" s="5">
        <f t="shared" si="789"/>
        <v>7</v>
      </c>
      <c r="M2751" s="5">
        <f t="shared" si="790"/>
        <v>2024</v>
      </c>
      <c r="N2751" s="12">
        <v>1550</v>
      </c>
      <c r="O2751" s="6">
        <f t="shared" si="805"/>
        <v>-1550</v>
      </c>
      <c r="P2751" s="6">
        <f t="shared" si="796"/>
        <v>0</v>
      </c>
      <c r="Q2751" s="7">
        <f t="shared" si="802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803"/>
        <v>3</v>
      </c>
      <c r="C2752" s="5">
        <f t="shared" si="804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788"/>
        <v>45373</v>
      </c>
      <c r="L2752" s="5">
        <f t="shared" si="789"/>
        <v>3</v>
      </c>
      <c r="M2752" s="5">
        <f t="shared" si="790"/>
        <v>2024</v>
      </c>
      <c r="N2752" s="12">
        <v>1628</v>
      </c>
      <c r="O2752" s="12">
        <f>-1500-128</f>
        <v>-1628</v>
      </c>
      <c r="P2752" s="6">
        <f t="shared" si="796"/>
        <v>0</v>
      </c>
      <c r="Q2752" s="7">
        <f t="shared" si="802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">
      <c r="A2753" s="4">
        <v>45373</v>
      </c>
      <c r="B2753" s="5">
        <f t="shared" si="803"/>
        <v>3</v>
      </c>
      <c r="C2753" s="5">
        <f t="shared" si="804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788"/>
        <v>45373</v>
      </c>
      <c r="L2753" s="5">
        <f t="shared" si="789"/>
        <v>3</v>
      </c>
      <c r="M2753" s="5">
        <f t="shared" si="790"/>
        <v>2024</v>
      </c>
      <c r="N2753" s="12">
        <v>420</v>
      </c>
      <c r="O2753" s="6">
        <f t="shared" ref="O2753:O2755" si="806">-N2753</f>
        <v>-420</v>
      </c>
      <c r="P2753" s="6">
        <f t="shared" si="796"/>
        <v>0</v>
      </c>
      <c r="Q2753" s="7">
        <f t="shared" si="802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">
      <c r="A2754" s="4">
        <v>45373</v>
      </c>
      <c r="B2754" s="5">
        <f t="shared" si="803"/>
        <v>3</v>
      </c>
      <c r="C2754" s="5">
        <f t="shared" si="804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788"/>
        <v>45373</v>
      </c>
      <c r="L2754" s="5">
        <f t="shared" si="789"/>
        <v>3</v>
      </c>
      <c r="M2754" s="5">
        <f t="shared" si="790"/>
        <v>2024</v>
      </c>
      <c r="N2754" s="12">
        <v>280</v>
      </c>
      <c r="O2754" s="6">
        <f t="shared" si="806"/>
        <v>-280</v>
      </c>
      <c r="P2754" s="6">
        <f t="shared" si="796"/>
        <v>0</v>
      </c>
      <c r="Q2754" s="7">
        <f t="shared" si="802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">
      <c r="A2755" s="4">
        <v>45373</v>
      </c>
      <c r="B2755" s="5">
        <f t="shared" si="803"/>
        <v>3</v>
      </c>
      <c r="C2755" s="5">
        <f t="shared" si="804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ref="K2755:K2818" si="807">A2755+J2755</f>
        <v>45373</v>
      </c>
      <c r="L2755" s="5">
        <f t="shared" ref="L2755:L2818" si="808">MONTH(K2755)</f>
        <v>3</v>
      </c>
      <c r="M2755" s="5">
        <f t="shared" ref="M2755:M2818" si="809">YEAR(K2755)</f>
        <v>2024</v>
      </c>
      <c r="N2755" s="12">
        <v>110</v>
      </c>
      <c r="O2755" s="6">
        <f t="shared" si="806"/>
        <v>-110</v>
      </c>
      <c r="P2755" s="6">
        <f t="shared" si="796"/>
        <v>0</v>
      </c>
      <c r="Q2755" s="7">
        <f t="shared" si="802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">
      <c r="A2756" s="4">
        <v>45379</v>
      </c>
      <c r="B2756" s="5">
        <f t="shared" si="803"/>
        <v>3</v>
      </c>
      <c r="C2756" s="5">
        <f t="shared" si="804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07"/>
        <v>45379</v>
      </c>
      <c r="L2756" s="5">
        <f t="shared" si="808"/>
        <v>3</v>
      </c>
      <c r="M2756" s="5">
        <f t="shared" si="809"/>
        <v>2024</v>
      </c>
      <c r="N2756" s="98">
        <v>1738</v>
      </c>
      <c r="O2756" s="12"/>
      <c r="P2756" s="6">
        <f t="shared" si="796"/>
        <v>1738</v>
      </c>
      <c r="Q2756" s="7">
        <f t="shared" si="802"/>
        <v>4484397.1500000004</v>
      </c>
      <c r="R2756" s="44" t="str">
        <f>VLOOKUP(F2756,'Set up'!$A$2:$E$64,5,FALSE)</f>
        <v>Trsf</v>
      </c>
    </row>
    <row r="2757" spans="1:21" ht="15" customHeight="1" x14ac:dyDescent="0.3">
      <c r="A2757" s="4">
        <v>45379</v>
      </c>
      <c r="B2757" s="5">
        <f t="shared" si="803"/>
        <v>3</v>
      </c>
      <c r="C2757" s="5">
        <f t="shared" si="804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07"/>
        <v>45379</v>
      </c>
      <c r="L2757" s="5">
        <f t="shared" si="808"/>
        <v>3</v>
      </c>
      <c r="M2757" s="5">
        <f t="shared" si="809"/>
        <v>2024</v>
      </c>
      <c r="N2757" s="98">
        <v>405</v>
      </c>
      <c r="O2757" s="12"/>
      <c r="P2757" s="6">
        <f t="shared" si="796"/>
        <v>405</v>
      </c>
      <c r="Q2757" s="7">
        <f t="shared" si="802"/>
        <v>4484802.1500000004</v>
      </c>
      <c r="R2757" s="44" t="str">
        <f>VLOOKUP(F2757,'Set up'!$A$2:$E$64,5,FALSE)</f>
        <v>Trsf</v>
      </c>
    </row>
    <row r="2758" spans="1:21" ht="15" customHeight="1" x14ac:dyDescent="0.3">
      <c r="A2758" s="4">
        <v>45379</v>
      </c>
      <c r="B2758" s="5">
        <f t="shared" si="803"/>
        <v>3</v>
      </c>
      <c r="C2758" s="5">
        <f t="shared" si="804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07"/>
        <v>45379</v>
      </c>
      <c r="L2758" s="5">
        <f t="shared" si="808"/>
        <v>3</v>
      </c>
      <c r="M2758" s="5">
        <f t="shared" si="809"/>
        <v>2024</v>
      </c>
      <c r="N2758" s="98">
        <v>390</v>
      </c>
      <c r="O2758" s="12"/>
      <c r="P2758" s="6">
        <f t="shared" si="796"/>
        <v>390</v>
      </c>
      <c r="Q2758" s="7">
        <f t="shared" si="802"/>
        <v>4485192.1500000004</v>
      </c>
      <c r="R2758" s="44" t="str">
        <f>VLOOKUP(F2758,'Set up'!$A$2:$E$64,5,FALSE)</f>
        <v>Trsf</v>
      </c>
    </row>
    <row r="2759" spans="1:21" ht="15" customHeight="1" x14ac:dyDescent="0.3">
      <c r="A2759" s="4">
        <v>45380</v>
      </c>
      <c r="B2759" s="5">
        <f t="shared" si="803"/>
        <v>3</v>
      </c>
      <c r="C2759" s="5">
        <f t="shared" si="804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07"/>
        <v>45380</v>
      </c>
      <c r="L2759" s="5">
        <f t="shared" si="808"/>
        <v>3</v>
      </c>
      <c r="M2759" s="5">
        <f t="shared" si="809"/>
        <v>2024</v>
      </c>
      <c r="N2759" s="12">
        <v>250</v>
      </c>
      <c r="O2759" s="6">
        <f>-N2759</f>
        <v>-250</v>
      </c>
      <c r="P2759" s="6">
        <f t="shared" si="796"/>
        <v>0</v>
      </c>
      <c r="Q2759" s="7">
        <f t="shared" si="802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">
      <c r="A2760" s="4">
        <v>45380</v>
      </c>
      <c r="B2760" s="5">
        <f t="shared" si="803"/>
        <v>3</v>
      </c>
      <c r="C2760" s="5">
        <f t="shared" si="804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07"/>
        <v>45380</v>
      </c>
      <c r="L2760" s="5">
        <f t="shared" si="808"/>
        <v>3</v>
      </c>
      <c r="M2760" s="5">
        <f t="shared" si="809"/>
        <v>2024</v>
      </c>
      <c r="N2760" s="12">
        <v>6424</v>
      </c>
      <c r="O2760" s="12">
        <f>-6178.6-245.4</f>
        <v>-6424</v>
      </c>
      <c r="P2760" s="6">
        <f t="shared" si="796"/>
        <v>0</v>
      </c>
      <c r="Q2760" s="7">
        <f t="shared" si="802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">
      <c r="A2761" s="4">
        <v>45380</v>
      </c>
      <c r="B2761" s="5">
        <f t="shared" si="803"/>
        <v>3</v>
      </c>
      <c r="C2761" s="5">
        <f t="shared" si="804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07"/>
        <v>45380</v>
      </c>
      <c r="L2761" s="5">
        <f t="shared" si="808"/>
        <v>3</v>
      </c>
      <c r="M2761" s="5">
        <f t="shared" si="809"/>
        <v>2024</v>
      </c>
      <c r="N2761" s="12">
        <v>2088</v>
      </c>
      <c r="O2761" s="6">
        <f t="shared" ref="O2761:O2763" si="810">-N2761</f>
        <v>-2088</v>
      </c>
      <c r="P2761" s="6">
        <f t="shared" si="796"/>
        <v>0</v>
      </c>
      <c r="Q2761" s="7">
        <f t="shared" si="802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">
      <c r="A2762" s="4">
        <v>45380</v>
      </c>
      <c r="B2762" s="5">
        <f t="shared" si="803"/>
        <v>3</v>
      </c>
      <c r="C2762" s="5">
        <f t="shared" si="804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07"/>
        <v>45380</v>
      </c>
      <c r="L2762" s="5">
        <f t="shared" si="808"/>
        <v>3</v>
      </c>
      <c r="M2762" s="5">
        <f t="shared" si="809"/>
        <v>2024</v>
      </c>
      <c r="N2762" s="12">
        <v>1404</v>
      </c>
      <c r="O2762" s="6">
        <f t="shared" si="810"/>
        <v>-1404</v>
      </c>
      <c r="P2762" s="6">
        <f t="shared" si="796"/>
        <v>0</v>
      </c>
      <c r="Q2762" s="7">
        <f t="shared" si="802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">
      <c r="A2763" s="4">
        <v>45380</v>
      </c>
      <c r="B2763" s="5">
        <f t="shared" si="803"/>
        <v>3</v>
      </c>
      <c r="C2763" s="5">
        <f t="shared" si="804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07"/>
        <v>45380</v>
      </c>
      <c r="L2763" s="5">
        <f t="shared" si="808"/>
        <v>3</v>
      </c>
      <c r="M2763" s="5">
        <f t="shared" si="809"/>
        <v>2024</v>
      </c>
      <c r="N2763" s="12">
        <v>380</v>
      </c>
      <c r="O2763" s="6">
        <f t="shared" si="810"/>
        <v>-380</v>
      </c>
      <c r="P2763" s="6">
        <f t="shared" si="796"/>
        <v>0</v>
      </c>
      <c r="Q2763" s="7">
        <f t="shared" si="802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">
      <c r="A2764" s="4">
        <v>45381</v>
      </c>
      <c r="B2764" s="5">
        <f t="shared" si="803"/>
        <v>3</v>
      </c>
      <c r="C2764" s="5">
        <f t="shared" si="804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07"/>
        <v>45381</v>
      </c>
      <c r="L2764" s="5">
        <f t="shared" si="808"/>
        <v>3</v>
      </c>
      <c r="M2764" s="5">
        <f t="shared" si="809"/>
        <v>2024</v>
      </c>
      <c r="N2764" s="12">
        <v>1738</v>
      </c>
      <c r="O2764" s="12"/>
      <c r="P2764" s="6">
        <f t="shared" si="796"/>
        <v>1738</v>
      </c>
      <c r="Q2764" s="7">
        <f t="shared" si="802"/>
        <v>4497476.1500000004</v>
      </c>
      <c r="R2764" s="44" t="str">
        <f>VLOOKUP(F2764,'Set up'!$A$2:$E$64,5,FALSE)</f>
        <v>PD Chq</v>
      </c>
    </row>
    <row r="2765" spans="1:21" ht="15" customHeight="1" x14ac:dyDescent="0.3">
      <c r="A2765" s="4">
        <v>45381</v>
      </c>
      <c r="B2765" s="5">
        <f t="shared" si="803"/>
        <v>3</v>
      </c>
      <c r="C2765" s="5">
        <f t="shared" si="804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07"/>
        <v>45381</v>
      </c>
      <c r="L2765" s="5">
        <f t="shared" si="808"/>
        <v>3</v>
      </c>
      <c r="M2765" s="5">
        <f t="shared" si="809"/>
        <v>2024</v>
      </c>
      <c r="N2765" s="12">
        <v>832.5</v>
      </c>
      <c r="O2765" s="12"/>
      <c r="P2765" s="6">
        <f t="shared" si="796"/>
        <v>832.5</v>
      </c>
      <c r="Q2765" s="7">
        <f t="shared" si="802"/>
        <v>4498308.6500000004</v>
      </c>
      <c r="R2765" s="44" t="str">
        <f>VLOOKUP(F2765,'Set up'!$A$2:$E$64,5,FALSE)</f>
        <v>PD Chq</v>
      </c>
    </row>
    <row r="2766" spans="1:21" ht="15" customHeight="1" x14ac:dyDescent="0.3">
      <c r="A2766" s="4">
        <v>45381</v>
      </c>
      <c r="B2766" s="5">
        <f t="shared" si="803"/>
        <v>3</v>
      </c>
      <c r="C2766" s="5">
        <f t="shared" si="804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07"/>
        <v>45381</v>
      </c>
      <c r="L2766" s="5">
        <f t="shared" si="808"/>
        <v>3</v>
      </c>
      <c r="M2766" s="5">
        <f t="shared" si="809"/>
        <v>2024</v>
      </c>
      <c r="N2766" s="12">
        <v>95</v>
      </c>
      <c r="O2766" s="12"/>
      <c r="P2766" s="6">
        <f t="shared" si="796"/>
        <v>95</v>
      </c>
      <c r="Q2766" s="7">
        <f t="shared" si="802"/>
        <v>4498403.6500000004</v>
      </c>
      <c r="R2766" s="44" t="str">
        <f>VLOOKUP(F2766,'Set up'!$A$2:$E$64,5,FALSE)</f>
        <v>PD Chq</v>
      </c>
    </row>
    <row r="2767" spans="1:21" ht="15" customHeight="1" x14ac:dyDescent="0.3">
      <c r="A2767" s="4">
        <v>45381</v>
      </c>
      <c r="B2767" s="5">
        <f t="shared" si="803"/>
        <v>3</v>
      </c>
      <c r="C2767" s="5">
        <f t="shared" si="804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07"/>
        <v>45426</v>
      </c>
      <c r="L2767" s="5">
        <f t="shared" si="808"/>
        <v>5</v>
      </c>
      <c r="M2767" s="5">
        <f t="shared" si="809"/>
        <v>2024</v>
      </c>
      <c r="N2767" s="12">
        <v>1738</v>
      </c>
      <c r="O2767" s="12">
        <f>-1000-738</f>
        <v>-1738</v>
      </c>
      <c r="P2767" s="6">
        <f t="shared" si="796"/>
        <v>0</v>
      </c>
      <c r="Q2767" s="7">
        <f t="shared" si="802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">
      <c r="A2768" s="4">
        <v>45381</v>
      </c>
      <c r="B2768" s="5">
        <f t="shared" si="803"/>
        <v>3</v>
      </c>
      <c r="C2768" s="5">
        <f t="shared" si="804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07"/>
        <v>45426</v>
      </c>
      <c r="L2768" s="5">
        <f t="shared" si="808"/>
        <v>5</v>
      </c>
      <c r="M2768" s="5">
        <f t="shared" si="809"/>
        <v>2024</v>
      </c>
      <c r="N2768" s="12">
        <v>220</v>
      </c>
      <c r="O2768" s="6">
        <f>-N2768</f>
        <v>-220</v>
      </c>
      <c r="P2768" s="6">
        <f t="shared" si="796"/>
        <v>0</v>
      </c>
      <c r="Q2768" s="7">
        <f t="shared" si="802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">
      <c r="A2769" s="4">
        <v>45386</v>
      </c>
      <c r="B2769" s="5">
        <f t="shared" si="803"/>
        <v>4</v>
      </c>
      <c r="C2769" s="5">
        <f t="shared" si="804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07"/>
        <v>45386</v>
      </c>
      <c r="L2769" s="5">
        <f t="shared" si="808"/>
        <v>4</v>
      </c>
      <c r="M2769" s="5">
        <f t="shared" si="809"/>
        <v>2024</v>
      </c>
      <c r="N2769" s="12">
        <v>1650</v>
      </c>
      <c r="O2769" s="6">
        <f t="shared" ref="O2769:O2776" si="811">-N2769</f>
        <v>-1650</v>
      </c>
      <c r="P2769" s="6">
        <f t="shared" si="79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803"/>
        <v>4</v>
      </c>
      <c r="C2770" s="5">
        <f t="shared" si="804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07"/>
        <v>45386</v>
      </c>
      <c r="L2770" s="5">
        <f t="shared" si="808"/>
        <v>4</v>
      </c>
      <c r="M2770" s="5">
        <f t="shared" si="809"/>
        <v>2024</v>
      </c>
      <c r="N2770" s="12">
        <v>420</v>
      </c>
      <c r="O2770" s="6">
        <f t="shared" si="811"/>
        <v>-420</v>
      </c>
      <c r="P2770" s="6">
        <f t="shared" si="79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803"/>
        <v>4</v>
      </c>
      <c r="C2771" s="5">
        <f t="shared" si="804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07"/>
        <v>45447</v>
      </c>
      <c r="L2771" s="5">
        <f t="shared" si="808"/>
        <v>6</v>
      </c>
      <c r="M2771" s="5">
        <f t="shared" si="809"/>
        <v>2024</v>
      </c>
      <c r="N2771" s="12">
        <v>3256</v>
      </c>
      <c r="O2771" s="6">
        <f t="shared" si="811"/>
        <v>-3256</v>
      </c>
      <c r="P2771" s="6">
        <f t="shared" si="79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">
      <c r="A2772" s="4">
        <v>45387</v>
      </c>
      <c r="B2772" s="5">
        <f t="shared" si="803"/>
        <v>4</v>
      </c>
      <c r="C2772" s="5">
        <f t="shared" si="804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07"/>
        <v>45447</v>
      </c>
      <c r="L2772" s="5">
        <f t="shared" si="808"/>
        <v>6</v>
      </c>
      <c r="M2772" s="5">
        <f t="shared" si="809"/>
        <v>2024</v>
      </c>
      <c r="N2772" s="12">
        <v>1628</v>
      </c>
      <c r="O2772" s="6">
        <f t="shared" si="811"/>
        <v>-1628</v>
      </c>
      <c r="P2772" s="6">
        <f t="shared" si="79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">
      <c r="A2773" s="4">
        <v>45387</v>
      </c>
      <c r="B2773" s="5">
        <f t="shared" si="803"/>
        <v>4</v>
      </c>
      <c r="C2773" s="5">
        <f t="shared" si="804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07"/>
        <v>45447</v>
      </c>
      <c r="L2773" s="5">
        <f t="shared" si="808"/>
        <v>6</v>
      </c>
      <c r="M2773" s="5">
        <f t="shared" si="809"/>
        <v>2024</v>
      </c>
      <c r="N2773" s="12">
        <v>626.4</v>
      </c>
      <c r="O2773" s="6">
        <f t="shared" si="811"/>
        <v>-626.4</v>
      </c>
      <c r="P2773" s="6">
        <f t="shared" ref="P2773:P2836" si="812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">
      <c r="A2774" s="4">
        <v>45387</v>
      </c>
      <c r="B2774" s="5">
        <f t="shared" si="803"/>
        <v>4</v>
      </c>
      <c r="C2774" s="5">
        <f t="shared" si="804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07"/>
        <v>45447</v>
      </c>
      <c r="L2774" s="5">
        <f t="shared" si="808"/>
        <v>6</v>
      </c>
      <c r="M2774" s="5">
        <f t="shared" si="809"/>
        <v>2024</v>
      </c>
      <c r="N2774" s="12">
        <v>626.4</v>
      </c>
      <c r="O2774" s="6">
        <f t="shared" si="811"/>
        <v>-626.4</v>
      </c>
      <c r="P2774" s="6">
        <f t="shared" si="812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">
      <c r="A2775" s="4">
        <v>45387</v>
      </c>
      <c r="B2775" s="5">
        <f t="shared" si="803"/>
        <v>4</v>
      </c>
      <c r="C2775" s="5">
        <f t="shared" si="804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07"/>
        <v>45447</v>
      </c>
      <c r="L2775" s="5">
        <f t="shared" si="808"/>
        <v>6</v>
      </c>
      <c r="M2775" s="5">
        <f t="shared" si="809"/>
        <v>2024</v>
      </c>
      <c r="N2775" s="12">
        <v>62.5</v>
      </c>
      <c r="O2775" s="6">
        <f t="shared" si="811"/>
        <v>-62.5</v>
      </c>
      <c r="P2775" s="6">
        <f t="shared" si="812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">
      <c r="A2776" s="4">
        <v>45387</v>
      </c>
      <c r="B2776" s="5">
        <f t="shared" si="803"/>
        <v>4</v>
      </c>
      <c r="C2776" s="5">
        <f t="shared" si="804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07"/>
        <v>45447</v>
      </c>
      <c r="L2776" s="5">
        <f t="shared" si="808"/>
        <v>6</v>
      </c>
      <c r="M2776" s="5">
        <f t="shared" si="809"/>
        <v>2024</v>
      </c>
      <c r="N2776" s="12">
        <v>420</v>
      </c>
      <c r="O2776" s="6">
        <f t="shared" si="811"/>
        <v>-420</v>
      </c>
      <c r="P2776" s="6">
        <f t="shared" si="812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">
      <c r="A2777" s="4">
        <v>45390</v>
      </c>
      <c r="B2777" s="5">
        <f t="shared" si="803"/>
        <v>4</v>
      </c>
      <c r="C2777" s="5">
        <f t="shared" si="804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07"/>
        <v>45450</v>
      </c>
      <c r="L2777" s="5">
        <f t="shared" si="808"/>
        <v>6</v>
      </c>
      <c r="M2777" s="5">
        <f t="shared" si="809"/>
        <v>2024</v>
      </c>
      <c r="N2777" s="12">
        <v>260</v>
      </c>
      <c r="O2777" s="6">
        <f t="shared" ref="O2777" si="813">-N2777</f>
        <v>-260</v>
      </c>
      <c r="P2777" s="6">
        <f t="shared" si="812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">
      <c r="A2778" s="4">
        <v>45390</v>
      </c>
      <c r="B2778" s="5">
        <f t="shared" si="803"/>
        <v>4</v>
      </c>
      <c r="C2778" s="5">
        <f t="shared" si="804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07"/>
        <v>45390</v>
      </c>
      <c r="L2778" s="5">
        <f t="shared" si="808"/>
        <v>4</v>
      </c>
      <c r="M2778" s="5">
        <f t="shared" si="809"/>
        <v>2024</v>
      </c>
      <c r="N2778" s="12">
        <v>1738</v>
      </c>
      <c r="O2778" s="12"/>
      <c r="P2778" s="6">
        <f t="shared" si="812"/>
        <v>1738</v>
      </c>
      <c r="Q2778" s="7">
        <v>4500432.95</v>
      </c>
      <c r="R2778" s="44" t="str">
        <f>VLOOKUP(F2778,'Set up'!$A$2:$E$64,5,FALSE)</f>
        <v>Trsf</v>
      </c>
    </row>
    <row r="2779" spans="1:19" ht="15" customHeight="1" x14ac:dyDescent="0.3">
      <c r="A2779" s="4">
        <v>45390</v>
      </c>
      <c r="B2779" s="5">
        <f t="shared" si="803"/>
        <v>4</v>
      </c>
      <c r="C2779" s="5">
        <f t="shared" si="804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07"/>
        <v>45390</v>
      </c>
      <c r="L2779" s="5">
        <f t="shared" si="808"/>
        <v>4</v>
      </c>
      <c r="M2779" s="5">
        <f t="shared" si="809"/>
        <v>2024</v>
      </c>
      <c r="N2779" s="12">
        <v>405</v>
      </c>
      <c r="O2779" s="12"/>
      <c r="P2779" s="6">
        <f t="shared" si="812"/>
        <v>405</v>
      </c>
      <c r="Q2779" s="7">
        <v>4500837.95</v>
      </c>
      <c r="R2779" s="44" t="str">
        <f>VLOOKUP(F2779,'Set up'!$A$2:$E$64,5,FALSE)</f>
        <v>Trsf</v>
      </c>
    </row>
    <row r="2780" spans="1:19" ht="15" customHeight="1" x14ac:dyDescent="0.3">
      <c r="A2780" s="4">
        <v>45390</v>
      </c>
      <c r="B2780" s="5">
        <f t="shared" si="803"/>
        <v>4</v>
      </c>
      <c r="C2780" s="5">
        <f t="shared" si="804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07"/>
        <v>45390</v>
      </c>
      <c r="L2780" s="5">
        <f t="shared" si="808"/>
        <v>4</v>
      </c>
      <c r="M2780" s="5">
        <f t="shared" si="809"/>
        <v>2024</v>
      </c>
      <c r="N2780" s="12">
        <v>395</v>
      </c>
      <c r="O2780" s="12"/>
      <c r="P2780" s="6">
        <f t="shared" si="812"/>
        <v>395</v>
      </c>
      <c r="Q2780" s="7">
        <v>4501232.95</v>
      </c>
      <c r="R2780" s="44" t="str">
        <f>VLOOKUP(F2780,'Set up'!$A$2:$E$64,5,FALSE)</f>
        <v>Trsf</v>
      </c>
    </row>
    <row r="2781" spans="1:19" ht="15" customHeight="1" x14ac:dyDescent="0.3">
      <c r="A2781" s="4">
        <v>45390</v>
      </c>
      <c r="B2781" s="5">
        <f t="shared" si="803"/>
        <v>4</v>
      </c>
      <c r="C2781" s="5">
        <f t="shared" si="804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07"/>
        <v>45390</v>
      </c>
      <c r="L2781" s="5">
        <f t="shared" si="808"/>
        <v>4</v>
      </c>
      <c r="M2781" s="5">
        <f t="shared" si="809"/>
        <v>2024</v>
      </c>
      <c r="N2781" s="12">
        <v>150</v>
      </c>
      <c r="O2781" s="12"/>
      <c r="P2781" s="6">
        <f t="shared" si="812"/>
        <v>150</v>
      </c>
      <c r="Q2781" s="7">
        <v>4501382.95</v>
      </c>
      <c r="R2781" s="44" t="str">
        <f>VLOOKUP(F2781,'Set up'!$A$2:$E$64,5,FALSE)</f>
        <v>Trsf</v>
      </c>
    </row>
    <row r="2782" spans="1:19" ht="15" customHeight="1" x14ac:dyDescent="0.3">
      <c r="A2782" s="4">
        <v>45390</v>
      </c>
      <c r="B2782" s="5">
        <f t="shared" si="803"/>
        <v>4</v>
      </c>
      <c r="C2782" s="5">
        <f t="shared" si="804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07"/>
        <v>45390</v>
      </c>
      <c r="L2782" s="5">
        <f t="shared" si="808"/>
        <v>4</v>
      </c>
      <c r="M2782" s="5">
        <f t="shared" si="809"/>
        <v>2024</v>
      </c>
      <c r="N2782" s="12">
        <v>1738</v>
      </c>
      <c r="O2782" s="12"/>
      <c r="P2782" s="6">
        <f t="shared" si="812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">
      <c r="A2783" s="4">
        <v>45390</v>
      </c>
      <c r="B2783" s="5">
        <f t="shared" si="803"/>
        <v>4</v>
      </c>
      <c r="C2783" s="5">
        <f t="shared" si="804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07"/>
        <v>45390</v>
      </c>
      <c r="L2783" s="5">
        <f t="shared" si="808"/>
        <v>4</v>
      </c>
      <c r="M2783" s="5">
        <f t="shared" si="809"/>
        <v>2024</v>
      </c>
      <c r="N2783" s="12">
        <v>832.5</v>
      </c>
      <c r="O2783" s="12"/>
      <c r="P2783" s="6">
        <f t="shared" si="812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">
      <c r="A2784" s="4">
        <v>45390</v>
      </c>
      <c r="B2784" s="5">
        <f t="shared" si="803"/>
        <v>4</v>
      </c>
      <c r="C2784" s="5">
        <f t="shared" si="804"/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07"/>
        <v>45390</v>
      </c>
      <c r="L2784" s="5">
        <f t="shared" si="808"/>
        <v>4</v>
      </c>
      <c r="M2784" s="5">
        <f t="shared" si="809"/>
        <v>2024</v>
      </c>
      <c r="N2784" s="12">
        <v>95</v>
      </c>
      <c r="O2784" s="12"/>
      <c r="P2784" s="6">
        <f t="shared" si="812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">
      <c r="A2785" s="4">
        <v>45388</v>
      </c>
      <c r="B2785" s="5">
        <f t="shared" si="803"/>
        <v>4</v>
      </c>
      <c r="C2785" s="5">
        <f t="shared" si="804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07"/>
        <v>45388</v>
      </c>
      <c r="L2785" s="5">
        <f t="shared" si="808"/>
        <v>4</v>
      </c>
      <c r="M2785" s="5">
        <f t="shared" si="809"/>
        <v>2024</v>
      </c>
      <c r="N2785" s="12">
        <v>1000</v>
      </c>
      <c r="O2785" s="6">
        <f>-382.6-617.4</f>
        <v>-1000</v>
      </c>
      <c r="P2785" s="6">
        <f t="shared" si="812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">
      <c r="A2786" s="4">
        <v>45394</v>
      </c>
      <c r="B2786" s="5">
        <f t="shared" si="803"/>
        <v>4</v>
      </c>
      <c r="C2786" s="5">
        <f t="shared" si="804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07"/>
        <v>45394</v>
      </c>
      <c r="L2786" s="5">
        <f t="shared" si="808"/>
        <v>4</v>
      </c>
      <c r="M2786" s="5">
        <f t="shared" si="809"/>
        <v>2024</v>
      </c>
      <c r="N2786" s="12">
        <v>3476</v>
      </c>
      <c r="O2786" s="6">
        <f>-N2786</f>
        <v>-3476</v>
      </c>
      <c r="P2786" s="6">
        <f t="shared" si="812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803"/>
        <v>4</v>
      </c>
      <c r="C2787" s="5">
        <f t="shared" si="804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07"/>
        <v>45394</v>
      </c>
      <c r="L2787" s="5">
        <f t="shared" si="808"/>
        <v>4</v>
      </c>
      <c r="M2787" s="5">
        <f t="shared" si="809"/>
        <v>2024</v>
      </c>
      <c r="N2787" s="12">
        <v>675</v>
      </c>
      <c r="O2787" s="6">
        <f>-N2787</f>
        <v>-675</v>
      </c>
      <c r="P2787" s="6">
        <f t="shared" si="812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803"/>
        <v>4</v>
      </c>
      <c r="C2788" s="5">
        <f t="shared" si="804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07"/>
        <v>45394</v>
      </c>
      <c r="L2788" s="5">
        <f t="shared" si="808"/>
        <v>4</v>
      </c>
      <c r="M2788" s="5">
        <f t="shared" si="809"/>
        <v>2024</v>
      </c>
      <c r="N2788" s="12">
        <v>375</v>
      </c>
      <c r="O2788" s="6">
        <f t="shared" ref="O2788:O2793" si="814">-N2788</f>
        <v>-375</v>
      </c>
      <c r="P2788" s="6">
        <f t="shared" si="812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">
      <c r="A2789" s="4">
        <v>45394</v>
      </c>
      <c r="B2789" s="5">
        <f t="shared" si="803"/>
        <v>4</v>
      </c>
      <c r="C2789" s="5">
        <f t="shared" si="804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07"/>
        <v>45394</v>
      </c>
      <c r="L2789" s="5">
        <f t="shared" si="808"/>
        <v>4</v>
      </c>
      <c r="M2789" s="5">
        <f t="shared" si="809"/>
        <v>2024</v>
      </c>
      <c r="N2789" s="12">
        <v>9768</v>
      </c>
      <c r="O2789" s="6">
        <f t="shared" si="814"/>
        <v>-9768</v>
      </c>
      <c r="P2789" s="6">
        <f t="shared" si="812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">
      <c r="A2790" s="4">
        <v>45394</v>
      </c>
      <c r="B2790" s="5">
        <f t="shared" si="803"/>
        <v>4</v>
      </c>
      <c r="C2790" s="5">
        <f t="shared" si="804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07"/>
        <v>45394</v>
      </c>
      <c r="L2790" s="5">
        <f t="shared" si="808"/>
        <v>4</v>
      </c>
      <c r="M2790" s="5">
        <f t="shared" si="809"/>
        <v>2024</v>
      </c>
      <c r="N2790" s="12">
        <v>3480</v>
      </c>
      <c r="O2790" s="6">
        <f t="shared" si="814"/>
        <v>-3480</v>
      </c>
      <c r="P2790" s="6">
        <f t="shared" si="812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">
      <c r="A2791" s="4">
        <v>45394</v>
      </c>
      <c r="B2791" s="5">
        <f t="shared" si="803"/>
        <v>4</v>
      </c>
      <c r="C2791" s="5">
        <f t="shared" si="804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07"/>
        <v>45394</v>
      </c>
      <c r="L2791" s="5">
        <f t="shared" si="808"/>
        <v>4</v>
      </c>
      <c r="M2791" s="5">
        <f t="shared" si="809"/>
        <v>2024</v>
      </c>
      <c r="N2791" s="12">
        <v>2340</v>
      </c>
      <c r="O2791" s="6">
        <f t="shared" si="814"/>
        <v>-2340</v>
      </c>
      <c r="P2791" s="6">
        <f t="shared" si="812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">
      <c r="A2792" s="4">
        <v>45394</v>
      </c>
      <c r="B2792" s="5">
        <f t="shared" si="803"/>
        <v>4</v>
      </c>
      <c r="C2792" s="5">
        <f t="shared" si="804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07"/>
        <v>45394</v>
      </c>
      <c r="L2792" s="5">
        <f t="shared" si="808"/>
        <v>4</v>
      </c>
      <c r="M2792" s="5">
        <f t="shared" si="809"/>
        <v>2024</v>
      </c>
      <c r="N2792" s="12">
        <v>380</v>
      </c>
      <c r="O2792" s="6">
        <f t="shared" si="814"/>
        <v>-380</v>
      </c>
      <c r="P2792" s="6">
        <f t="shared" si="812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">
      <c r="A2793" s="4">
        <v>45394</v>
      </c>
      <c r="B2793" s="5">
        <f t="shared" si="803"/>
        <v>4</v>
      </c>
      <c r="C2793" s="5">
        <f t="shared" si="804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07"/>
        <v>45394</v>
      </c>
      <c r="L2793" s="5">
        <f t="shared" si="808"/>
        <v>4</v>
      </c>
      <c r="M2793" s="5">
        <f t="shared" si="809"/>
        <v>2024</v>
      </c>
      <c r="N2793" s="12">
        <v>1000</v>
      </c>
      <c r="O2793" s="6">
        <f t="shared" si="814"/>
        <v>-1000</v>
      </c>
      <c r="P2793" s="6">
        <f t="shared" si="812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">
      <c r="A2794" s="4">
        <v>45402</v>
      </c>
      <c r="B2794" s="5">
        <f t="shared" si="803"/>
        <v>4</v>
      </c>
      <c r="C2794" s="5">
        <f t="shared" si="804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07"/>
        <v>45402</v>
      </c>
      <c r="L2794" s="5">
        <f t="shared" si="808"/>
        <v>4</v>
      </c>
      <c r="M2794" s="5">
        <f t="shared" si="809"/>
        <v>2024</v>
      </c>
      <c r="N2794" s="12">
        <v>1738</v>
      </c>
      <c r="O2794" s="12"/>
      <c r="P2794" s="6">
        <f t="shared" si="812"/>
        <v>1738</v>
      </c>
      <c r="Q2794" s="7">
        <v>4528280.45</v>
      </c>
      <c r="R2794" s="44" t="str">
        <f>VLOOKUP(F2794,'Set up'!$A$2:$E$64,5,FALSE)</f>
        <v>Trsf</v>
      </c>
    </row>
    <row r="2795" spans="1:19" ht="15" customHeight="1" x14ac:dyDescent="0.3">
      <c r="A2795" s="4">
        <v>45402</v>
      </c>
      <c r="B2795" s="5">
        <f t="shared" ref="B2795:B2858" si="815">MONTH(A2795)</f>
        <v>4</v>
      </c>
      <c r="C2795" s="5">
        <f t="shared" ref="C2795:C2858" si="816">YEAR(A2795)</f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07"/>
        <v>45402</v>
      </c>
      <c r="L2795" s="5">
        <f t="shared" si="808"/>
        <v>4</v>
      </c>
      <c r="M2795" s="5">
        <f t="shared" si="809"/>
        <v>2024</v>
      </c>
      <c r="N2795" s="12">
        <v>187.5</v>
      </c>
      <c r="O2795" s="12"/>
      <c r="P2795" s="6">
        <f t="shared" si="812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">
      <c r="A2796" s="4">
        <v>45404</v>
      </c>
      <c r="B2796" s="5">
        <f t="shared" si="815"/>
        <v>4</v>
      </c>
      <c r="C2796" s="5">
        <f t="shared" si="816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07"/>
        <v>45524</v>
      </c>
      <c r="L2796" s="5">
        <f t="shared" si="808"/>
        <v>8</v>
      </c>
      <c r="M2796" s="5">
        <f t="shared" si="809"/>
        <v>2024</v>
      </c>
      <c r="N2796" s="12">
        <v>9768</v>
      </c>
      <c r="O2796" s="6">
        <f t="shared" ref="O2796:O2799" si="817">-N2796</f>
        <v>-9768</v>
      </c>
      <c r="P2796" s="6">
        <f t="shared" si="812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815"/>
        <v>4</v>
      </c>
      <c r="C2797" s="5">
        <f t="shared" si="816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07"/>
        <v>45524</v>
      </c>
      <c r="L2797" s="5">
        <f t="shared" si="808"/>
        <v>8</v>
      </c>
      <c r="M2797" s="5">
        <f t="shared" si="809"/>
        <v>2024</v>
      </c>
      <c r="N2797" s="12">
        <v>1740</v>
      </c>
      <c r="O2797" s="6">
        <f t="shared" si="817"/>
        <v>-1740</v>
      </c>
      <c r="P2797" s="6">
        <f t="shared" si="812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815"/>
        <v>4</v>
      </c>
      <c r="C2798" s="5">
        <f t="shared" si="816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07"/>
        <v>45524</v>
      </c>
      <c r="L2798" s="5">
        <f t="shared" si="808"/>
        <v>8</v>
      </c>
      <c r="M2798" s="5">
        <f t="shared" si="809"/>
        <v>2024</v>
      </c>
      <c r="N2798" s="12">
        <v>440</v>
      </c>
      <c r="O2798" s="6">
        <f t="shared" si="817"/>
        <v>-440</v>
      </c>
      <c r="P2798" s="6">
        <f t="shared" si="812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815"/>
        <v>4</v>
      </c>
      <c r="C2799" s="5">
        <f t="shared" si="816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07"/>
        <v>45524</v>
      </c>
      <c r="L2799" s="5">
        <f t="shared" si="808"/>
        <v>8</v>
      </c>
      <c r="M2799" s="5">
        <f t="shared" si="809"/>
        <v>2024</v>
      </c>
      <c r="N2799" s="12">
        <v>395</v>
      </c>
      <c r="O2799" s="6">
        <f t="shared" si="817"/>
        <v>-395</v>
      </c>
      <c r="P2799" s="6">
        <f t="shared" si="812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815"/>
        <v>4</v>
      </c>
      <c r="C2800" s="5">
        <f t="shared" si="816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07"/>
        <v>45406</v>
      </c>
      <c r="L2800" s="5">
        <f t="shared" si="808"/>
        <v>4</v>
      </c>
      <c r="M2800" s="5">
        <f t="shared" si="809"/>
        <v>2024</v>
      </c>
      <c r="N2800" s="12">
        <v>1628</v>
      </c>
      <c r="O2800" s="6">
        <f t="shared" ref="O2800:O2805" si="818">-N2800</f>
        <v>-1628</v>
      </c>
      <c r="P2800" s="6">
        <f t="shared" si="812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815"/>
        <v>4</v>
      </c>
      <c r="C2801" s="5">
        <f t="shared" si="816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07"/>
        <v>45406</v>
      </c>
      <c r="L2801" s="5">
        <f t="shared" si="808"/>
        <v>4</v>
      </c>
      <c r="M2801" s="5">
        <f t="shared" si="809"/>
        <v>2024</v>
      </c>
      <c r="N2801" s="12">
        <v>621</v>
      </c>
      <c r="O2801" s="6">
        <f t="shared" si="818"/>
        <v>-621</v>
      </c>
      <c r="P2801" s="6">
        <f t="shared" si="812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815"/>
        <v>4</v>
      </c>
      <c r="C2802" s="5">
        <f t="shared" si="816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07"/>
        <v>45406</v>
      </c>
      <c r="L2802" s="5">
        <f t="shared" si="808"/>
        <v>4</v>
      </c>
      <c r="M2802" s="5">
        <f t="shared" si="809"/>
        <v>2024</v>
      </c>
      <c r="N2802" s="12">
        <v>283.8</v>
      </c>
      <c r="O2802" s="6">
        <f t="shared" si="818"/>
        <v>-283.8</v>
      </c>
      <c r="P2802" s="6">
        <f t="shared" si="812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815"/>
        <v>4</v>
      </c>
      <c r="C2803" s="5">
        <f t="shared" si="816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si="807"/>
        <v>45406</v>
      </c>
      <c r="L2803" s="5">
        <f t="shared" si="808"/>
        <v>4</v>
      </c>
      <c r="M2803" s="5">
        <f t="shared" si="809"/>
        <v>2024</v>
      </c>
      <c r="N2803" s="12">
        <v>160</v>
      </c>
      <c r="O2803" s="6">
        <f t="shared" si="818"/>
        <v>-160</v>
      </c>
      <c r="P2803" s="6">
        <f t="shared" si="812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815"/>
        <v>4</v>
      </c>
      <c r="C2804" s="5">
        <f t="shared" si="816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07"/>
        <v>45406</v>
      </c>
      <c r="L2804" s="5">
        <f t="shared" si="808"/>
        <v>4</v>
      </c>
      <c r="M2804" s="5">
        <f t="shared" si="809"/>
        <v>2024</v>
      </c>
      <c r="N2804" s="12">
        <v>165</v>
      </c>
      <c r="O2804" s="6">
        <f t="shared" si="818"/>
        <v>-165</v>
      </c>
      <c r="P2804" s="6">
        <f t="shared" si="812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815"/>
        <v>4</v>
      </c>
      <c r="C2805" s="5">
        <f t="shared" si="816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07"/>
        <v>45406</v>
      </c>
      <c r="L2805" s="5">
        <f t="shared" si="808"/>
        <v>4</v>
      </c>
      <c r="M2805" s="5">
        <f t="shared" si="809"/>
        <v>2024</v>
      </c>
      <c r="N2805" s="12">
        <v>110</v>
      </c>
      <c r="O2805" s="6">
        <f t="shared" si="818"/>
        <v>-110</v>
      </c>
      <c r="P2805" s="6">
        <f t="shared" si="812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815"/>
        <v>4</v>
      </c>
      <c r="C2806" s="5">
        <f t="shared" si="816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07"/>
        <v>45406</v>
      </c>
      <c r="L2806" s="5">
        <f t="shared" si="808"/>
        <v>4</v>
      </c>
      <c r="M2806" s="5">
        <f t="shared" si="809"/>
        <v>2024</v>
      </c>
      <c r="N2806" s="12">
        <v>120</v>
      </c>
      <c r="O2806" s="6">
        <f t="shared" ref="O2806" si="819">-N2806</f>
        <v>-120</v>
      </c>
      <c r="P2806" s="6">
        <f t="shared" si="812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815"/>
        <v>4</v>
      </c>
      <c r="C2807" s="5">
        <f t="shared" si="816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07"/>
        <v>45407</v>
      </c>
      <c r="L2807" s="5">
        <f t="shared" si="808"/>
        <v>4</v>
      </c>
      <c r="M2807" s="5">
        <f t="shared" si="809"/>
        <v>2024</v>
      </c>
      <c r="N2807" s="12">
        <v>1738</v>
      </c>
      <c r="O2807" s="12"/>
      <c r="P2807" s="6">
        <f t="shared" si="812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">
      <c r="A2808" s="4">
        <v>45407</v>
      </c>
      <c r="B2808" s="5">
        <f t="shared" si="815"/>
        <v>4</v>
      </c>
      <c r="C2808" s="5">
        <f t="shared" si="816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07"/>
        <v>45407</v>
      </c>
      <c r="L2808" s="5">
        <f t="shared" si="808"/>
        <v>4</v>
      </c>
      <c r="M2808" s="5">
        <f t="shared" si="809"/>
        <v>2024</v>
      </c>
      <c r="N2808" s="12">
        <v>555</v>
      </c>
      <c r="O2808" s="12"/>
      <c r="P2808" s="6">
        <f t="shared" si="812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">
      <c r="A2809" s="4">
        <v>45407</v>
      </c>
      <c r="B2809" s="5">
        <f t="shared" si="815"/>
        <v>4</v>
      </c>
      <c r="C2809" s="5">
        <f t="shared" si="816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07"/>
        <v>45407</v>
      </c>
      <c r="L2809" s="5">
        <f t="shared" si="808"/>
        <v>4</v>
      </c>
      <c r="M2809" s="5">
        <f t="shared" si="809"/>
        <v>2024</v>
      </c>
      <c r="N2809" s="12">
        <v>95</v>
      </c>
      <c r="O2809" s="12"/>
      <c r="P2809" s="6">
        <f t="shared" si="812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">
      <c r="A2810" s="4">
        <v>45407</v>
      </c>
      <c r="B2810" s="5">
        <f t="shared" si="815"/>
        <v>4</v>
      </c>
      <c r="C2810" s="5">
        <f t="shared" si="816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07"/>
        <v>45407</v>
      </c>
      <c r="L2810" s="5">
        <f t="shared" si="808"/>
        <v>4</v>
      </c>
      <c r="M2810" s="5">
        <f t="shared" si="809"/>
        <v>2024</v>
      </c>
      <c r="N2810" s="12">
        <v>312.5</v>
      </c>
      <c r="O2810" s="12"/>
      <c r="P2810" s="6">
        <f t="shared" si="812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">
      <c r="A2811" s="4">
        <v>45407</v>
      </c>
      <c r="B2811" s="5">
        <f t="shared" si="815"/>
        <v>4</v>
      </c>
      <c r="C2811" s="5">
        <f t="shared" si="816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07"/>
        <v>45407</v>
      </c>
      <c r="L2811" s="5">
        <f t="shared" si="808"/>
        <v>4</v>
      </c>
      <c r="M2811" s="5">
        <f t="shared" si="809"/>
        <v>2024</v>
      </c>
      <c r="N2811" s="12">
        <v>480</v>
      </c>
      <c r="O2811" s="12"/>
      <c r="P2811" s="6">
        <f t="shared" si="812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">
      <c r="A2812" s="4">
        <v>45408</v>
      </c>
      <c r="B2812" s="5">
        <f t="shared" si="815"/>
        <v>4</v>
      </c>
      <c r="C2812" s="5">
        <f t="shared" si="816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07"/>
        <v>45408</v>
      </c>
      <c r="L2812" s="5">
        <f t="shared" si="808"/>
        <v>4</v>
      </c>
      <c r="M2812" s="5">
        <f t="shared" si="809"/>
        <v>2024</v>
      </c>
      <c r="N2812" s="12">
        <v>1650</v>
      </c>
      <c r="O2812" s="6">
        <f t="shared" ref="O2812:O2814" si="820">-N2812</f>
        <v>-1650</v>
      </c>
      <c r="P2812" s="6">
        <f t="shared" si="812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815"/>
        <v>4</v>
      </c>
      <c r="C2813" s="5">
        <f t="shared" si="816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07"/>
        <v>45408</v>
      </c>
      <c r="L2813" s="5">
        <f t="shared" si="808"/>
        <v>4</v>
      </c>
      <c r="M2813" s="5">
        <f t="shared" si="809"/>
        <v>2024</v>
      </c>
      <c r="N2813" s="12">
        <v>420</v>
      </c>
      <c r="O2813" s="6">
        <f t="shared" si="820"/>
        <v>-420</v>
      </c>
      <c r="P2813" s="6">
        <f t="shared" si="812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815"/>
        <v>4</v>
      </c>
      <c r="C2814" s="5">
        <f t="shared" si="816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07"/>
        <v>45408</v>
      </c>
      <c r="L2814" s="5">
        <f t="shared" si="808"/>
        <v>4</v>
      </c>
      <c r="M2814" s="5">
        <f t="shared" si="809"/>
        <v>2024</v>
      </c>
      <c r="N2814" s="12">
        <v>60</v>
      </c>
      <c r="O2814" s="6">
        <f t="shared" si="820"/>
        <v>-60</v>
      </c>
      <c r="P2814" s="6">
        <f t="shared" si="812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815"/>
        <v>4</v>
      </c>
      <c r="C2815" s="5">
        <f t="shared" si="816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07"/>
        <v>45411</v>
      </c>
      <c r="L2815" s="5">
        <f t="shared" si="808"/>
        <v>4</v>
      </c>
      <c r="M2815" s="5">
        <f t="shared" si="809"/>
        <v>2024</v>
      </c>
      <c r="N2815" s="12">
        <v>420</v>
      </c>
      <c r="O2815" s="12"/>
      <c r="P2815" s="6">
        <f t="shared" si="812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">
      <c r="A2816" s="4">
        <v>45411</v>
      </c>
      <c r="B2816" s="5">
        <f t="shared" si="815"/>
        <v>4</v>
      </c>
      <c r="C2816" s="5">
        <f t="shared" si="816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07"/>
        <v>45411</v>
      </c>
      <c r="L2816" s="5">
        <f t="shared" si="808"/>
        <v>4</v>
      </c>
      <c r="M2816" s="5">
        <f t="shared" si="809"/>
        <v>2024</v>
      </c>
      <c r="N2816" s="12">
        <v>110</v>
      </c>
      <c r="O2816" s="12"/>
      <c r="P2816" s="6">
        <f t="shared" si="812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">
      <c r="A2817" s="4">
        <v>45411</v>
      </c>
      <c r="B2817" s="5">
        <f t="shared" si="815"/>
        <v>4</v>
      </c>
      <c r="C2817" s="5">
        <f t="shared" si="816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07"/>
        <v>45411</v>
      </c>
      <c r="L2817" s="5">
        <f t="shared" si="808"/>
        <v>4</v>
      </c>
      <c r="M2817" s="5">
        <f t="shared" si="809"/>
        <v>2024</v>
      </c>
      <c r="N2817" s="12">
        <v>474</v>
      </c>
      <c r="O2817" s="6">
        <f t="shared" ref="O2817:O2826" si="821">-N2817</f>
        <v>-474</v>
      </c>
      <c r="P2817" s="6">
        <f t="shared" si="812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815"/>
        <v>4</v>
      </c>
      <c r="C2818" s="5">
        <f t="shared" si="816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07"/>
        <v>45411</v>
      </c>
      <c r="L2818" s="5">
        <f t="shared" si="808"/>
        <v>4</v>
      </c>
      <c r="M2818" s="5">
        <f t="shared" si="809"/>
        <v>2024</v>
      </c>
      <c r="N2818" s="12">
        <v>185</v>
      </c>
      <c r="O2818" s="6">
        <f t="shared" si="821"/>
        <v>-185</v>
      </c>
      <c r="P2818" s="6">
        <f t="shared" si="812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si="815"/>
        <v>4</v>
      </c>
      <c r="C2819" s="5">
        <f t="shared" si="816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ref="K2819:K2882" si="822">A2819+J2819</f>
        <v>45471</v>
      </c>
      <c r="L2819" s="5">
        <f t="shared" ref="L2819:L2882" si="823">MONTH(K2819)</f>
        <v>6</v>
      </c>
      <c r="M2819" s="5">
        <f t="shared" ref="M2819:M2882" si="824">YEAR(K2819)</f>
        <v>2024</v>
      </c>
      <c r="N2819" s="12">
        <v>3256</v>
      </c>
      <c r="O2819" s="6">
        <f t="shared" si="821"/>
        <v>-3256</v>
      </c>
      <c r="P2819" s="6">
        <f t="shared" si="812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">
      <c r="A2820" s="4">
        <v>45411</v>
      </c>
      <c r="B2820" s="5">
        <f t="shared" si="815"/>
        <v>4</v>
      </c>
      <c r="C2820" s="5">
        <f t="shared" si="816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22"/>
        <v>45471</v>
      </c>
      <c r="L2820" s="5">
        <f t="shared" si="823"/>
        <v>6</v>
      </c>
      <c r="M2820" s="5">
        <f t="shared" si="824"/>
        <v>2024</v>
      </c>
      <c r="N2820" s="12">
        <v>1628</v>
      </c>
      <c r="O2820" s="6">
        <f t="shared" si="821"/>
        <v>-1628</v>
      </c>
      <c r="P2820" s="6">
        <f t="shared" si="812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">
      <c r="A2821" s="4">
        <v>45411</v>
      </c>
      <c r="B2821" s="5">
        <f t="shared" si="815"/>
        <v>4</v>
      </c>
      <c r="C2821" s="5">
        <f t="shared" si="816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22"/>
        <v>45471</v>
      </c>
      <c r="L2821" s="5">
        <f t="shared" si="823"/>
        <v>6</v>
      </c>
      <c r="M2821" s="5">
        <f t="shared" si="824"/>
        <v>2024</v>
      </c>
      <c r="N2821" s="12">
        <v>450</v>
      </c>
      <c r="O2821" s="6">
        <f t="shared" si="821"/>
        <v>-450</v>
      </c>
      <c r="P2821" s="6">
        <f t="shared" si="812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">
      <c r="A2822" s="4">
        <v>45411</v>
      </c>
      <c r="B2822" s="5">
        <f t="shared" si="815"/>
        <v>4</v>
      </c>
      <c r="C2822" s="5">
        <f t="shared" si="816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22"/>
        <v>45411</v>
      </c>
      <c r="L2822" s="5">
        <f t="shared" si="823"/>
        <v>4</v>
      </c>
      <c r="M2822" s="5">
        <f t="shared" si="824"/>
        <v>2024</v>
      </c>
      <c r="N2822" s="12">
        <v>437.5</v>
      </c>
      <c r="O2822" s="6">
        <f t="shared" si="821"/>
        <v>-437.5</v>
      </c>
      <c r="P2822" s="6">
        <f t="shared" si="812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">
      <c r="A2823" s="4">
        <v>45411</v>
      </c>
      <c r="B2823" s="5">
        <f t="shared" si="815"/>
        <v>4</v>
      </c>
      <c r="C2823" s="5">
        <f t="shared" si="816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22"/>
        <v>45411</v>
      </c>
      <c r="L2823" s="5">
        <f t="shared" si="823"/>
        <v>4</v>
      </c>
      <c r="M2823" s="5">
        <f t="shared" si="824"/>
        <v>2024</v>
      </c>
      <c r="N2823" s="12">
        <v>0</v>
      </c>
      <c r="O2823" s="6">
        <f t="shared" si="821"/>
        <v>0</v>
      </c>
      <c r="P2823" s="6">
        <f t="shared" si="812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">
      <c r="A2824" s="4">
        <v>45411</v>
      </c>
      <c r="B2824" s="5">
        <f t="shared" si="815"/>
        <v>4</v>
      </c>
      <c r="C2824" s="5">
        <f t="shared" si="816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22"/>
        <v>45411</v>
      </c>
      <c r="L2824" s="5">
        <f t="shared" si="823"/>
        <v>4</v>
      </c>
      <c r="M2824" s="5">
        <f t="shared" si="824"/>
        <v>2024</v>
      </c>
      <c r="N2824" s="12">
        <v>11396</v>
      </c>
      <c r="O2824" s="6">
        <f t="shared" si="821"/>
        <v>-11396</v>
      </c>
      <c r="P2824" s="6">
        <f t="shared" si="812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">
      <c r="A2825" s="4">
        <v>45411</v>
      </c>
      <c r="B2825" s="5">
        <f t="shared" si="815"/>
        <v>4</v>
      </c>
      <c r="C2825" s="5">
        <f t="shared" si="816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22"/>
        <v>45411</v>
      </c>
      <c r="L2825" s="5">
        <f t="shared" si="823"/>
        <v>4</v>
      </c>
      <c r="M2825" s="5">
        <f t="shared" si="824"/>
        <v>2024</v>
      </c>
      <c r="N2825" s="12">
        <v>3654</v>
      </c>
      <c r="O2825" s="6">
        <f t="shared" si="821"/>
        <v>-3654</v>
      </c>
      <c r="P2825" s="6">
        <f t="shared" si="812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">
      <c r="A2826" s="4">
        <v>45411</v>
      </c>
      <c r="B2826" s="5">
        <f t="shared" si="815"/>
        <v>4</v>
      </c>
      <c r="C2826" s="5">
        <f t="shared" si="816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22"/>
        <v>45411</v>
      </c>
      <c r="L2826" s="5">
        <f t="shared" si="823"/>
        <v>4</v>
      </c>
      <c r="M2826" s="5">
        <f t="shared" si="824"/>
        <v>2024</v>
      </c>
      <c r="N2826" s="12">
        <v>1872</v>
      </c>
      <c r="O2826" s="6">
        <f t="shared" si="821"/>
        <v>-1872</v>
      </c>
      <c r="P2826" s="6">
        <f t="shared" si="812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">
      <c r="A2827" s="4">
        <v>45411</v>
      </c>
      <c r="B2827" s="5">
        <f t="shared" si="815"/>
        <v>4</v>
      </c>
      <c r="C2827" s="5">
        <f t="shared" si="816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22"/>
        <v>45411</v>
      </c>
      <c r="L2827" s="5">
        <f t="shared" si="823"/>
        <v>4</v>
      </c>
      <c r="M2827" s="5">
        <f t="shared" si="824"/>
        <v>2024</v>
      </c>
      <c r="N2827" s="12">
        <v>1000</v>
      </c>
      <c r="O2827" s="12">
        <f>-680.1-319.9</f>
        <v>-1000</v>
      </c>
      <c r="P2827" s="6">
        <f t="shared" si="812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">
      <c r="A2828" s="4">
        <v>45413</v>
      </c>
      <c r="B2828" s="5">
        <f t="shared" si="815"/>
        <v>5</v>
      </c>
      <c r="C2828" s="5">
        <f t="shared" si="816"/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22"/>
        <v>45413</v>
      </c>
      <c r="L2828" s="5">
        <f t="shared" si="823"/>
        <v>5</v>
      </c>
      <c r="M2828" s="5">
        <f t="shared" si="824"/>
        <v>2024</v>
      </c>
      <c r="N2828" s="12">
        <v>1760</v>
      </c>
      <c r="O2828" s="12"/>
      <c r="P2828" s="6">
        <f t="shared" si="812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">
      <c r="A2829" s="4">
        <v>45413</v>
      </c>
      <c r="B2829" s="5">
        <f t="shared" si="815"/>
        <v>5</v>
      </c>
      <c r="C2829" s="5">
        <f t="shared" si="816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22"/>
        <v>45413</v>
      </c>
      <c r="L2829" s="5">
        <f t="shared" si="823"/>
        <v>5</v>
      </c>
      <c r="M2829" s="5">
        <f t="shared" si="824"/>
        <v>2024</v>
      </c>
      <c r="N2829" s="12">
        <v>405</v>
      </c>
      <c r="O2829" s="12"/>
      <c r="P2829" s="6">
        <f t="shared" si="812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">
      <c r="A2830" s="4">
        <v>45413</v>
      </c>
      <c r="B2830" s="5">
        <f t="shared" si="815"/>
        <v>5</v>
      </c>
      <c r="C2830" s="5">
        <f t="shared" si="816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22"/>
        <v>45413</v>
      </c>
      <c r="L2830" s="5">
        <f t="shared" si="823"/>
        <v>5</v>
      </c>
      <c r="M2830" s="5">
        <f t="shared" si="824"/>
        <v>2024</v>
      </c>
      <c r="N2830" s="12">
        <v>390</v>
      </c>
      <c r="O2830" s="12"/>
      <c r="P2830" s="6">
        <f t="shared" si="812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">
      <c r="A2831" s="4">
        <v>45413</v>
      </c>
      <c r="B2831" s="5">
        <f t="shared" si="815"/>
        <v>5</v>
      </c>
      <c r="C2831" s="5">
        <f t="shared" si="816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22"/>
        <v>45413</v>
      </c>
      <c r="L2831" s="5">
        <f t="shared" si="823"/>
        <v>5</v>
      </c>
      <c r="M2831" s="5">
        <f t="shared" si="824"/>
        <v>2024</v>
      </c>
      <c r="N2831" s="12">
        <v>187.5</v>
      </c>
      <c r="O2831" s="12"/>
      <c r="P2831" s="6">
        <f t="shared" si="812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">
      <c r="A2832" s="4">
        <v>45415</v>
      </c>
      <c r="B2832" s="5">
        <f t="shared" si="815"/>
        <v>5</v>
      </c>
      <c r="C2832" s="5">
        <f t="shared" si="816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22"/>
        <v>45415</v>
      </c>
      <c r="L2832" s="5">
        <f t="shared" si="823"/>
        <v>5</v>
      </c>
      <c r="M2832" s="5">
        <f t="shared" si="824"/>
        <v>2024</v>
      </c>
      <c r="N2832" s="12">
        <v>283.8</v>
      </c>
      <c r="O2832" s="6">
        <f t="shared" ref="O2832:O2839" si="825">-N2832</f>
        <v>-283.8</v>
      </c>
      <c r="P2832" s="6">
        <f t="shared" si="812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815"/>
        <v>5</v>
      </c>
      <c r="C2833" s="5">
        <f t="shared" si="816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22"/>
        <v>45415</v>
      </c>
      <c r="L2833" s="5">
        <f t="shared" si="823"/>
        <v>5</v>
      </c>
      <c r="M2833" s="5">
        <f t="shared" si="824"/>
        <v>2024</v>
      </c>
      <c r="N2833" s="12">
        <v>160</v>
      </c>
      <c r="O2833" s="6">
        <f t="shared" si="825"/>
        <v>-160</v>
      </c>
      <c r="P2833" s="6">
        <f t="shared" si="812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815"/>
        <v>5</v>
      </c>
      <c r="C2834" s="5">
        <f t="shared" si="816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22"/>
        <v>45416</v>
      </c>
      <c r="L2834" s="5">
        <f t="shared" si="823"/>
        <v>5</v>
      </c>
      <c r="M2834" s="5">
        <f t="shared" si="824"/>
        <v>2024</v>
      </c>
      <c r="N2834" s="12">
        <v>500</v>
      </c>
      <c r="O2834" s="6">
        <f t="shared" si="825"/>
        <v>-500</v>
      </c>
      <c r="P2834" s="6">
        <f t="shared" si="812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">
      <c r="A2835" s="4">
        <v>45416</v>
      </c>
      <c r="B2835" s="5">
        <f t="shared" si="815"/>
        <v>5</v>
      </c>
      <c r="C2835" s="5">
        <f t="shared" si="816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22"/>
        <v>45416</v>
      </c>
      <c r="L2835" s="5">
        <f t="shared" si="823"/>
        <v>5</v>
      </c>
      <c r="M2835" s="5">
        <f t="shared" si="824"/>
        <v>2024</v>
      </c>
      <c r="N2835" s="12">
        <v>13024</v>
      </c>
      <c r="O2835" s="6">
        <f t="shared" si="825"/>
        <v>-13024</v>
      </c>
      <c r="P2835" s="6">
        <f t="shared" si="812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">
      <c r="A2836" s="4">
        <v>45416</v>
      </c>
      <c r="B2836" s="5">
        <f t="shared" si="815"/>
        <v>5</v>
      </c>
      <c r="C2836" s="5">
        <f t="shared" si="816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22"/>
        <v>45416</v>
      </c>
      <c r="L2836" s="5">
        <f t="shared" si="823"/>
        <v>5</v>
      </c>
      <c r="M2836" s="5">
        <f t="shared" si="824"/>
        <v>2024</v>
      </c>
      <c r="N2836" s="12">
        <v>3828</v>
      </c>
      <c r="O2836" s="6">
        <f t="shared" si="825"/>
        <v>-3828</v>
      </c>
      <c r="P2836" s="6">
        <f t="shared" si="812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">
      <c r="A2837" s="4">
        <v>45416</v>
      </c>
      <c r="B2837" s="5">
        <f t="shared" si="815"/>
        <v>5</v>
      </c>
      <c r="C2837" s="5">
        <f t="shared" si="816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22"/>
        <v>45416</v>
      </c>
      <c r="L2837" s="5">
        <f t="shared" si="823"/>
        <v>5</v>
      </c>
      <c r="M2837" s="5">
        <f t="shared" si="824"/>
        <v>2024</v>
      </c>
      <c r="N2837" s="12">
        <v>2808</v>
      </c>
      <c r="O2837" s="6">
        <f t="shared" si="825"/>
        <v>-2808</v>
      </c>
      <c r="P2837" s="6">
        <f t="shared" ref="P2837:P2900" si="826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">
      <c r="A2838" s="4">
        <v>45416</v>
      </c>
      <c r="B2838" s="5">
        <f t="shared" si="815"/>
        <v>5</v>
      </c>
      <c r="C2838" s="5">
        <f t="shared" si="816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22"/>
        <v>45416</v>
      </c>
      <c r="L2838" s="5">
        <f t="shared" si="823"/>
        <v>5</v>
      </c>
      <c r="M2838" s="5">
        <f t="shared" si="824"/>
        <v>2024</v>
      </c>
      <c r="N2838" s="12">
        <v>1000</v>
      </c>
      <c r="O2838" s="6">
        <f t="shared" si="825"/>
        <v>-1000</v>
      </c>
      <c r="P2838" s="6">
        <f t="shared" si="826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">
      <c r="A2839" s="4">
        <v>45416</v>
      </c>
      <c r="B2839" s="5">
        <f t="shared" si="815"/>
        <v>5</v>
      </c>
      <c r="C2839" s="5">
        <f t="shared" si="816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22"/>
        <v>45416</v>
      </c>
      <c r="L2839" s="5">
        <f t="shared" si="823"/>
        <v>5</v>
      </c>
      <c r="M2839" s="5">
        <f t="shared" si="824"/>
        <v>2024</v>
      </c>
      <c r="N2839" s="12">
        <v>380</v>
      </c>
      <c r="O2839" s="6">
        <f t="shared" si="825"/>
        <v>-380</v>
      </c>
      <c r="P2839" s="6">
        <f t="shared" si="826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">
      <c r="A2840" s="4">
        <v>45419</v>
      </c>
      <c r="B2840" s="5">
        <f t="shared" si="815"/>
        <v>5</v>
      </c>
      <c r="C2840" s="5">
        <f t="shared" si="816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22"/>
        <v>45419</v>
      </c>
      <c r="L2840" s="5">
        <f t="shared" si="823"/>
        <v>5</v>
      </c>
      <c r="M2840" s="5">
        <f t="shared" si="824"/>
        <v>2024</v>
      </c>
      <c r="N2840" s="12">
        <v>3476</v>
      </c>
      <c r="O2840" s="12">
        <f>-3000-476</f>
        <v>-3476</v>
      </c>
      <c r="P2840" s="6">
        <f t="shared" si="826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815"/>
        <v>5</v>
      </c>
      <c r="C2841" s="5">
        <f t="shared" si="816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22"/>
        <v>45419</v>
      </c>
      <c r="L2841" s="5">
        <f t="shared" si="823"/>
        <v>5</v>
      </c>
      <c r="M2841" s="5">
        <f t="shared" si="824"/>
        <v>2024</v>
      </c>
      <c r="N2841" s="12">
        <v>405</v>
      </c>
      <c r="O2841" s="6">
        <f t="shared" ref="O2841:O2850" si="827">-N2841</f>
        <v>-405</v>
      </c>
      <c r="P2841" s="6">
        <f t="shared" si="826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815"/>
        <v>5</v>
      </c>
      <c r="C2842" s="5">
        <f t="shared" si="816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22"/>
        <v>45419</v>
      </c>
      <c r="L2842" s="5">
        <f t="shared" si="823"/>
        <v>5</v>
      </c>
      <c r="M2842" s="5">
        <f t="shared" si="824"/>
        <v>2024</v>
      </c>
      <c r="N2842" s="12">
        <v>220</v>
      </c>
      <c r="O2842" s="6">
        <f t="shared" si="827"/>
        <v>-220</v>
      </c>
      <c r="P2842" s="6">
        <f t="shared" si="826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815"/>
        <v>5</v>
      </c>
      <c r="C2843" s="5">
        <f t="shared" si="816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22"/>
        <v>45419</v>
      </c>
      <c r="L2843" s="5">
        <f t="shared" si="823"/>
        <v>5</v>
      </c>
      <c r="M2843" s="5">
        <f t="shared" si="824"/>
        <v>2024</v>
      </c>
      <c r="N2843" s="12">
        <v>567.6</v>
      </c>
      <c r="O2843" s="6">
        <f t="shared" si="827"/>
        <v>-567.6</v>
      </c>
      <c r="P2843" s="6">
        <f t="shared" si="826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815"/>
        <v>5</v>
      </c>
      <c r="C2844" s="5">
        <f t="shared" si="816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22"/>
        <v>45419</v>
      </c>
      <c r="L2844" s="5">
        <f t="shared" si="823"/>
        <v>5</v>
      </c>
      <c r="M2844" s="5">
        <f t="shared" si="824"/>
        <v>2024</v>
      </c>
      <c r="N2844" s="12">
        <v>120</v>
      </c>
      <c r="O2844" s="6">
        <f t="shared" si="827"/>
        <v>-120</v>
      </c>
      <c r="P2844" s="6">
        <f t="shared" si="826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815"/>
        <v>5</v>
      </c>
      <c r="C2845" s="5">
        <f t="shared" si="816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22"/>
        <v>45419</v>
      </c>
      <c r="L2845" s="5">
        <f t="shared" si="823"/>
        <v>5</v>
      </c>
      <c r="M2845" s="5">
        <f t="shared" si="824"/>
        <v>2024</v>
      </c>
      <c r="N2845" s="12">
        <v>55.2</v>
      </c>
      <c r="O2845" s="6">
        <f t="shared" si="827"/>
        <v>-55.2</v>
      </c>
      <c r="P2845" s="6">
        <f t="shared" si="826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815"/>
        <v>5</v>
      </c>
      <c r="C2846" s="5">
        <f t="shared" si="816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22"/>
        <v>45451</v>
      </c>
      <c r="L2846" s="5">
        <f t="shared" si="823"/>
        <v>6</v>
      </c>
      <c r="M2846" s="5">
        <f t="shared" si="824"/>
        <v>2024</v>
      </c>
      <c r="N2846" s="12">
        <v>5280</v>
      </c>
      <c r="O2846" s="6">
        <f t="shared" si="827"/>
        <v>-5280</v>
      </c>
      <c r="P2846" s="6">
        <f t="shared" si="826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815"/>
        <v>5</v>
      </c>
      <c r="C2847" s="5">
        <f t="shared" si="816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22"/>
        <v>45451</v>
      </c>
      <c r="L2847" s="5">
        <f t="shared" si="823"/>
        <v>6</v>
      </c>
      <c r="M2847" s="5">
        <f t="shared" si="824"/>
        <v>2024</v>
      </c>
      <c r="N2847" s="12">
        <v>421.2</v>
      </c>
      <c r="O2847" s="6">
        <f t="shared" si="827"/>
        <v>-421.2</v>
      </c>
      <c r="P2847" s="6">
        <f t="shared" si="826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815"/>
        <v>5</v>
      </c>
      <c r="C2848" s="5">
        <f t="shared" si="816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22"/>
        <v>45451</v>
      </c>
      <c r="L2848" s="5">
        <f t="shared" si="823"/>
        <v>6</v>
      </c>
      <c r="M2848" s="5">
        <f t="shared" si="824"/>
        <v>2024</v>
      </c>
      <c r="N2848" s="12">
        <v>421.2</v>
      </c>
      <c r="O2848" s="6">
        <f t="shared" si="827"/>
        <v>-421.2</v>
      </c>
      <c r="P2848" s="6">
        <f t="shared" si="826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815"/>
        <v>5</v>
      </c>
      <c r="C2849" s="5">
        <f t="shared" si="816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22"/>
        <v>45451</v>
      </c>
      <c r="L2849" s="5">
        <f t="shared" si="823"/>
        <v>6</v>
      </c>
      <c r="M2849" s="5">
        <f t="shared" si="824"/>
        <v>2024</v>
      </c>
      <c r="N2849" s="12">
        <v>240</v>
      </c>
      <c r="O2849" s="6">
        <f t="shared" si="827"/>
        <v>-240</v>
      </c>
      <c r="P2849" s="6">
        <f t="shared" si="826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815"/>
        <v>5</v>
      </c>
      <c r="C2850" s="5">
        <f t="shared" si="816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22"/>
        <v>45451</v>
      </c>
      <c r="L2850" s="5">
        <f t="shared" si="823"/>
        <v>6</v>
      </c>
      <c r="M2850" s="5">
        <f t="shared" si="824"/>
        <v>2024</v>
      </c>
      <c r="N2850" s="12">
        <v>312.5</v>
      </c>
      <c r="O2850" s="6">
        <f t="shared" si="827"/>
        <v>-312.5</v>
      </c>
      <c r="P2850" s="6">
        <f t="shared" si="826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815"/>
        <v>5</v>
      </c>
      <c r="C2851" s="5">
        <f t="shared" si="816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22"/>
        <v>45422</v>
      </c>
      <c r="L2851" s="5">
        <f t="shared" si="823"/>
        <v>5</v>
      </c>
      <c r="M2851" s="5">
        <f t="shared" si="824"/>
        <v>2024</v>
      </c>
      <c r="N2851" s="12">
        <v>3476</v>
      </c>
      <c r="O2851" s="6">
        <f t="shared" ref="O2851:O2857" si="828">-N2851</f>
        <v>-3476</v>
      </c>
      <c r="P2851" s="6">
        <f t="shared" si="826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815"/>
        <v>5</v>
      </c>
      <c r="C2852" s="5">
        <f t="shared" si="816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22"/>
        <v>45422</v>
      </c>
      <c r="L2852" s="5">
        <f t="shared" si="823"/>
        <v>5</v>
      </c>
      <c r="M2852" s="5">
        <f t="shared" si="824"/>
        <v>2024</v>
      </c>
      <c r="N2852" s="12">
        <v>1350</v>
      </c>
      <c r="O2852" s="6">
        <f t="shared" si="828"/>
        <v>-1350</v>
      </c>
      <c r="P2852" s="6">
        <f t="shared" si="826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815"/>
        <v>5</v>
      </c>
      <c r="C2853" s="5">
        <f t="shared" si="816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22"/>
        <v>45422</v>
      </c>
      <c r="L2853" s="5">
        <f t="shared" si="823"/>
        <v>5</v>
      </c>
      <c r="M2853" s="5">
        <f t="shared" si="824"/>
        <v>2024</v>
      </c>
      <c r="N2853" s="12">
        <v>220</v>
      </c>
      <c r="O2853" s="6">
        <f t="shared" si="828"/>
        <v>-220</v>
      </c>
      <c r="P2853" s="6">
        <f t="shared" si="826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815"/>
        <v>5</v>
      </c>
      <c r="C2854" s="5">
        <f t="shared" si="816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22"/>
        <v>45422</v>
      </c>
      <c r="L2854" s="5">
        <f t="shared" si="823"/>
        <v>5</v>
      </c>
      <c r="M2854" s="5">
        <f t="shared" si="824"/>
        <v>2024</v>
      </c>
      <c r="N2854" s="12">
        <v>96</v>
      </c>
      <c r="O2854" s="6">
        <f t="shared" si="828"/>
        <v>-96</v>
      </c>
      <c r="P2854" s="6">
        <f t="shared" si="826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815"/>
        <v>5</v>
      </c>
      <c r="C2855" s="5">
        <f t="shared" si="816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22"/>
        <v>45422</v>
      </c>
      <c r="L2855" s="5">
        <f t="shared" si="823"/>
        <v>5</v>
      </c>
      <c r="M2855" s="5">
        <f t="shared" si="824"/>
        <v>2024</v>
      </c>
      <c r="N2855" s="12">
        <v>275</v>
      </c>
      <c r="O2855" s="6">
        <f t="shared" si="828"/>
        <v>-275</v>
      </c>
      <c r="P2855" s="6">
        <f t="shared" si="826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815"/>
        <v>5</v>
      </c>
      <c r="C2856" s="5">
        <f t="shared" si="816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22"/>
        <v>45422</v>
      </c>
      <c r="L2856" s="5">
        <f t="shared" si="823"/>
        <v>5</v>
      </c>
      <c r="M2856" s="5">
        <f t="shared" si="824"/>
        <v>2024</v>
      </c>
      <c r="N2856" s="12">
        <v>160</v>
      </c>
      <c r="O2856" s="6">
        <f t="shared" si="828"/>
        <v>-160</v>
      </c>
      <c r="P2856" s="6">
        <f t="shared" si="826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815"/>
        <v>5</v>
      </c>
      <c r="C2857" s="5">
        <f t="shared" si="816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22"/>
        <v>45421</v>
      </c>
      <c r="L2857" s="5">
        <f t="shared" si="823"/>
        <v>5</v>
      </c>
      <c r="M2857" s="5">
        <f t="shared" si="824"/>
        <v>2024</v>
      </c>
      <c r="N2857" s="12">
        <v>437.5</v>
      </c>
      <c r="O2857" s="6">
        <f t="shared" si="828"/>
        <v>-437.5</v>
      </c>
      <c r="P2857" s="6">
        <f t="shared" si="826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">
      <c r="A2858" s="4">
        <v>45421</v>
      </c>
      <c r="B2858" s="5">
        <f t="shared" si="815"/>
        <v>5</v>
      </c>
      <c r="C2858" s="5">
        <f t="shared" si="816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22"/>
        <v>45421</v>
      </c>
      <c r="L2858" s="5">
        <f t="shared" si="823"/>
        <v>5</v>
      </c>
      <c r="M2858" s="5">
        <f t="shared" si="824"/>
        <v>2024</v>
      </c>
      <c r="N2858" s="12">
        <v>11396</v>
      </c>
      <c r="O2858" s="6">
        <f>-2702.6-8693.4</f>
        <v>-11396</v>
      </c>
      <c r="P2858" s="6">
        <f t="shared" si="826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">
      <c r="A2859" s="4">
        <v>45421</v>
      </c>
      <c r="B2859" s="5">
        <f t="shared" ref="B2859:B2922" si="829">MONTH(A2859)</f>
        <v>5</v>
      </c>
      <c r="C2859" s="5">
        <f t="shared" ref="C2859:C2922" si="830">YEAR(A2859)</f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22"/>
        <v>45421</v>
      </c>
      <c r="L2859" s="5">
        <f t="shared" si="823"/>
        <v>5</v>
      </c>
      <c r="M2859" s="5">
        <f t="shared" si="824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">
      <c r="A2860" s="4">
        <v>45421</v>
      </c>
      <c r="B2860" s="5">
        <f t="shared" si="829"/>
        <v>5</v>
      </c>
      <c r="C2860" s="5">
        <f t="shared" si="830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22"/>
        <v>45421</v>
      </c>
      <c r="L2860" s="5">
        <f t="shared" si="823"/>
        <v>5</v>
      </c>
      <c r="M2860" s="5">
        <f t="shared" si="824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">
      <c r="A2861" s="4">
        <v>45421</v>
      </c>
      <c r="B2861" s="5">
        <f t="shared" si="829"/>
        <v>5</v>
      </c>
      <c r="C2861" s="5">
        <f t="shared" si="830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22"/>
        <v>45421</v>
      </c>
      <c r="L2861" s="5">
        <f t="shared" si="823"/>
        <v>5</v>
      </c>
      <c r="M2861" s="5">
        <f t="shared" si="824"/>
        <v>2024</v>
      </c>
      <c r="N2861" s="12">
        <v>1000</v>
      </c>
      <c r="O2861" s="6">
        <f>-N2861</f>
        <v>-1000</v>
      </c>
      <c r="P2861" s="6">
        <f t="shared" si="826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">
      <c r="A2862" s="4">
        <v>45421</v>
      </c>
      <c r="B2862" s="5">
        <f t="shared" si="829"/>
        <v>5</v>
      </c>
      <c r="C2862" s="5">
        <f t="shared" si="830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22"/>
        <v>45421</v>
      </c>
      <c r="L2862" s="5">
        <f t="shared" si="823"/>
        <v>5</v>
      </c>
      <c r="M2862" s="5">
        <f t="shared" si="824"/>
        <v>2024</v>
      </c>
      <c r="N2862" s="12">
        <v>380</v>
      </c>
      <c r="O2862" s="6">
        <f>-N2862</f>
        <v>-380</v>
      </c>
      <c r="P2862" s="6">
        <f t="shared" si="826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">
      <c r="A2863" s="4">
        <v>45422</v>
      </c>
      <c r="B2863" s="5">
        <f t="shared" si="829"/>
        <v>5</v>
      </c>
      <c r="C2863" s="5">
        <f t="shared" si="830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22"/>
        <v>45422</v>
      </c>
      <c r="L2863" s="5">
        <f t="shared" si="823"/>
        <v>5</v>
      </c>
      <c r="M2863" s="5">
        <f t="shared" si="824"/>
        <v>2024</v>
      </c>
      <c r="N2863" s="12">
        <v>1760</v>
      </c>
      <c r="O2863" s="12"/>
      <c r="P2863" s="6">
        <f t="shared" si="826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">
      <c r="A2864" s="4">
        <v>45422</v>
      </c>
      <c r="B2864" s="5">
        <f t="shared" si="829"/>
        <v>5</v>
      </c>
      <c r="C2864" s="5">
        <f t="shared" si="830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22"/>
        <v>45422</v>
      </c>
      <c r="L2864" s="5">
        <f t="shared" si="823"/>
        <v>5</v>
      </c>
      <c r="M2864" s="5">
        <f t="shared" si="824"/>
        <v>2024</v>
      </c>
      <c r="N2864" s="12">
        <v>405</v>
      </c>
      <c r="O2864" s="12"/>
      <c r="P2864" s="6">
        <f t="shared" si="826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">
      <c r="A2865" s="4">
        <v>45422</v>
      </c>
      <c r="B2865" s="5">
        <f t="shared" si="829"/>
        <v>5</v>
      </c>
      <c r="C2865" s="5">
        <f t="shared" si="830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22"/>
        <v>45422</v>
      </c>
      <c r="L2865" s="5">
        <f t="shared" si="823"/>
        <v>5</v>
      </c>
      <c r="M2865" s="5">
        <f t="shared" si="824"/>
        <v>2024</v>
      </c>
      <c r="N2865" s="12">
        <v>187.5</v>
      </c>
      <c r="O2865" s="12"/>
      <c r="P2865" s="6">
        <f t="shared" si="826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">
      <c r="A2866" s="4">
        <v>45422</v>
      </c>
      <c r="B2866" s="5">
        <f t="shared" si="829"/>
        <v>5</v>
      </c>
      <c r="C2866" s="5">
        <f t="shared" si="830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22"/>
        <v>45422</v>
      </c>
      <c r="L2866" s="5">
        <f t="shared" si="823"/>
        <v>5</v>
      </c>
      <c r="M2866" s="5">
        <f t="shared" si="824"/>
        <v>2024</v>
      </c>
      <c r="N2866" s="12">
        <v>160</v>
      </c>
      <c r="O2866" s="12"/>
      <c r="P2866" s="6">
        <f t="shared" si="826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">
      <c r="A2867" s="4">
        <v>45422</v>
      </c>
      <c r="B2867" s="5">
        <f t="shared" si="829"/>
        <v>5</v>
      </c>
      <c r="C2867" s="5">
        <f t="shared" si="830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si="822"/>
        <v>45542</v>
      </c>
      <c r="L2867" s="5">
        <f t="shared" si="823"/>
        <v>9</v>
      </c>
      <c r="M2867" s="5">
        <f t="shared" si="824"/>
        <v>2024</v>
      </c>
      <c r="N2867" s="12">
        <v>9768</v>
      </c>
      <c r="O2867" s="6">
        <f t="shared" ref="O2867:O2872" si="831">-N2867</f>
        <v>-9768</v>
      </c>
      <c r="P2867" s="6">
        <f t="shared" si="826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">
      <c r="A2868" s="4">
        <v>45422</v>
      </c>
      <c r="B2868" s="5">
        <f t="shared" si="829"/>
        <v>5</v>
      </c>
      <c r="C2868" s="5">
        <f t="shared" si="830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22"/>
        <v>45542</v>
      </c>
      <c r="L2868" s="5">
        <f t="shared" si="823"/>
        <v>9</v>
      </c>
      <c r="M2868" s="5">
        <f t="shared" si="824"/>
        <v>2024</v>
      </c>
      <c r="N2868" s="12">
        <v>1740</v>
      </c>
      <c r="O2868" s="6">
        <f t="shared" si="831"/>
        <v>-1740</v>
      </c>
      <c r="P2868" s="6">
        <f t="shared" si="826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">
      <c r="A2869" s="4">
        <v>45422</v>
      </c>
      <c r="B2869" s="5">
        <f t="shared" si="829"/>
        <v>5</v>
      </c>
      <c r="C2869" s="5">
        <f t="shared" si="830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22"/>
        <v>45542</v>
      </c>
      <c r="L2869" s="5">
        <f t="shared" si="823"/>
        <v>9</v>
      </c>
      <c r="M2869" s="5">
        <f t="shared" si="824"/>
        <v>2024</v>
      </c>
      <c r="N2869" s="12">
        <v>575</v>
      </c>
      <c r="O2869" s="6">
        <f t="shared" si="831"/>
        <v>-575</v>
      </c>
      <c r="P2869" s="6">
        <f t="shared" si="826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">
      <c r="A2870" s="4">
        <v>45422</v>
      </c>
      <c r="B2870" s="5">
        <f t="shared" si="829"/>
        <v>5</v>
      </c>
      <c r="C2870" s="5">
        <f t="shared" si="830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22"/>
        <v>45542</v>
      </c>
      <c r="L2870" s="5">
        <f t="shared" si="823"/>
        <v>9</v>
      </c>
      <c r="M2870" s="5">
        <f t="shared" si="824"/>
        <v>2024</v>
      </c>
      <c r="N2870" s="12">
        <v>440</v>
      </c>
      <c r="O2870" s="6">
        <f t="shared" si="831"/>
        <v>-440</v>
      </c>
      <c r="P2870" s="6">
        <f t="shared" si="826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">
      <c r="A2871" s="4">
        <v>45422</v>
      </c>
      <c r="B2871" s="5">
        <f t="shared" si="829"/>
        <v>5</v>
      </c>
      <c r="C2871" s="5">
        <f t="shared" si="830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22"/>
        <v>45542</v>
      </c>
      <c r="L2871" s="5">
        <f t="shared" si="823"/>
        <v>9</v>
      </c>
      <c r="M2871" s="5">
        <f t="shared" si="824"/>
        <v>2024</v>
      </c>
      <c r="N2871" s="12">
        <v>420</v>
      </c>
      <c r="O2871" s="6">
        <f t="shared" si="831"/>
        <v>-420</v>
      </c>
      <c r="P2871" s="6">
        <f t="shared" si="826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">
      <c r="A2872" s="4">
        <v>45422</v>
      </c>
      <c r="B2872" s="5">
        <f t="shared" si="829"/>
        <v>5</v>
      </c>
      <c r="C2872" s="5">
        <f t="shared" si="830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22"/>
        <v>45542</v>
      </c>
      <c r="L2872" s="5">
        <f t="shared" si="823"/>
        <v>9</v>
      </c>
      <c r="M2872" s="5">
        <f t="shared" si="824"/>
        <v>2024</v>
      </c>
      <c r="N2872" s="12">
        <v>395</v>
      </c>
      <c r="O2872" s="6">
        <f t="shared" si="831"/>
        <v>-395</v>
      </c>
      <c r="P2872" s="6">
        <f t="shared" si="826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">
      <c r="A2873" s="4">
        <v>45426</v>
      </c>
      <c r="B2873" s="5">
        <f t="shared" si="829"/>
        <v>5</v>
      </c>
      <c r="C2873" s="5">
        <f t="shared" si="830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22"/>
        <v>45426</v>
      </c>
      <c r="L2873" s="5">
        <f t="shared" si="823"/>
        <v>5</v>
      </c>
      <c r="M2873" s="5">
        <f t="shared" si="824"/>
        <v>2024</v>
      </c>
      <c r="N2873" s="12">
        <v>696</v>
      </c>
      <c r="O2873" s="6">
        <f>-N2873</f>
        <v>-696</v>
      </c>
      <c r="P2873" s="6">
        <f t="shared" si="826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">
      <c r="A2874" s="4">
        <v>45426</v>
      </c>
      <c r="B2874" s="5">
        <f t="shared" si="829"/>
        <v>5</v>
      </c>
      <c r="C2874" s="5">
        <f t="shared" si="830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22"/>
        <v>45426</v>
      </c>
      <c r="L2874" s="5">
        <f t="shared" si="823"/>
        <v>5</v>
      </c>
      <c r="M2874" s="5">
        <f t="shared" si="824"/>
        <v>2024</v>
      </c>
      <c r="N2874" s="12">
        <v>468</v>
      </c>
      <c r="O2874" s="6">
        <f>-N2874</f>
        <v>-468</v>
      </c>
      <c r="P2874" s="6">
        <f t="shared" si="826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">
      <c r="A2875" s="4">
        <v>45426</v>
      </c>
      <c r="B2875" s="5">
        <f t="shared" si="829"/>
        <v>5</v>
      </c>
      <c r="C2875" s="5">
        <f t="shared" si="830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22"/>
        <v>45426</v>
      </c>
      <c r="L2875" s="5">
        <f t="shared" si="823"/>
        <v>5</v>
      </c>
      <c r="M2875" s="5">
        <f t="shared" si="824"/>
        <v>2024</v>
      </c>
      <c r="N2875" s="12">
        <v>1000</v>
      </c>
      <c r="O2875" s="6">
        <f>-N2875</f>
        <v>-1000</v>
      </c>
      <c r="P2875" s="6">
        <f t="shared" si="826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">
      <c r="A2876" s="4">
        <v>45426</v>
      </c>
      <c r="B2876" s="5">
        <f t="shared" si="829"/>
        <v>5</v>
      </c>
      <c r="C2876" s="5">
        <f t="shared" si="830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22"/>
        <v>45426</v>
      </c>
      <c r="L2876" s="5">
        <f t="shared" si="823"/>
        <v>5</v>
      </c>
      <c r="M2876" s="5">
        <f t="shared" si="824"/>
        <v>2024</v>
      </c>
      <c r="N2876" s="12">
        <v>380</v>
      </c>
      <c r="O2876" s="6">
        <f>-N2876</f>
        <v>-380</v>
      </c>
      <c r="P2876" s="6">
        <f t="shared" si="826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">
      <c r="A2877" s="4">
        <v>45429</v>
      </c>
      <c r="B2877" s="5">
        <f t="shared" si="829"/>
        <v>5</v>
      </c>
      <c r="C2877" s="5">
        <f t="shared" si="830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22"/>
        <v>45429</v>
      </c>
      <c r="L2877" s="5">
        <f t="shared" si="823"/>
        <v>5</v>
      </c>
      <c r="M2877" s="5">
        <f t="shared" si="824"/>
        <v>2024</v>
      </c>
      <c r="N2877" s="12">
        <v>312.5</v>
      </c>
      <c r="O2877" s="6">
        <f>-N2877</f>
        <v>-312.5</v>
      </c>
      <c r="P2877" s="6">
        <f t="shared" si="826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">
      <c r="A2878" s="4">
        <v>45429</v>
      </c>
      <c r="B2878" s="5">
        <f t="shared" si="829"/>
        <v>5</v>
      </c>
      <c r="C2878" s="5">
        <f t="shared" si="830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22"/>
        <v>45429</v>
      </c>
      <c r="L2878" s="5">
        <f t="shared" si="823"/>
        <v>5</v>
      </c>
      <c r="M2878" s="5">
        <f t="shared" si="824"/>
        <v>2024</v>
      </c>
      <c r="N2878" s="12">
        <v>8140</v>
      </c>
      <c r="O2878" s="12">
        <f>-1778.1-6361.9</f>
        <v>-8140</v>
      </c>
      <c r="P2878" s="6">
        <f t="shared" si="826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">
      <c r="A2879" s="4">
        <v>45429</v>
      </c>
      <c r="B2879" s="5">
        <f t="shared" si="829"/>
        <v>5</v>
      </c>
      <c r="C2879" s="5">
        <f t="shared" si="830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22"/>
        <v>45429</v>
      </c>
      <c r="L2879" s="5">
        <f t="shared" si="823"/>
        <v>5</v>
      </c>
      <c r="M2879" s="5">
        <f t="shared" si="824"/>
        <v>2024</v>
      </c>
      <c r="N2879" s="12">
        <v>2610</v>
      </c>
      <c r="O2879" s="6">
        <f>-N2879</f>
        <v>-2610</v>
      </c>
      <c r="P2879" s="6">
        <f t="shared" si="826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">
      <c r="A2880" s="4">
        <v>45429</v>
      </c>
      <c r="B2880" s="5">
        <f t="shared" si="829"/>
        <v>5</v>
      </c>
      <c r="C2880" s="5">
        <f t="shared" si="830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22"/>
        <v>45429</v>
      </c>
      <c r="L2880" s="5">
        <f t="shared" si="823"/>
        <v>5</v>
      </c>
      <c r="M2880" s="5">
        <f t="shared" si="824"/>
        <v>2024</v>
      </c>
      <c r="N2880" s="12">
        <v>1872</v>
      </c>
      <c r="O2880" s="6">
        <f>-N2880</f>
        <v>-1872</v>
      </c>
      <c r="P2880" s="6">
        <f t="shared" si="826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">
      <c r="A2881" s="4">
        <v>45429</v>
      </c>
      <c r="B2881" s="5">
        <f t="shared" si="829"/>
        <v>5</v>
      </c>
      <c r="C2881" s="5">
        <f t="shared" si="830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22"/>
        <v>45429</v>
      </c>
      <c r="L2881" s="5">
        <f t="shared" si="823"/>
        <v>5</v>
      </c>
      <c r="M2881" s="5">
        <f t="shared" si="824"/>
        <v>2024</v>
      </c>
      <c r="N2881" s="12">
        <v>1000</v>
      </c>
      <c r="O2881" s="6">
        <f>-N2881</f>
        <v>-1000</v>
      </c>
      <c r="P2881" s="6">
        <f t="shared" si="826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">
      <c r="A2882" s="4">
        <v>45432</v>
      </c>
      <c r="B2882" s="5">
        <f t="shared" si="829"/>
        <v>5</v>
      </c>
      <c r="C2882" s="5">
        <f t="shared" si="830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22"/>
        <v>45432</v>
      </c>
      <c r="L2882" s="5">
        <f t="shared" si="823"/>
        <v>5</v>
      </c>
      <c r="M2882" s="5">
        <f t="shared" si="824"/>
        <v>2024</v>
      </c>
      <c r="N2882" s="12">
        <v>1760</v>
      </c>
      <c r="O2882" s="12"/>
      <c r="P2882" s="6">
        <f t="shared" si="826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">
      <c r="A2883" s="4">
        <v>45432</v>
      </c>
      <c r="B2883" s="5">
        <f t="shared" si="829"/>
        <v>5</v>
      </c>
      <c r="C2883" s="5">
        <f t="shared" si="830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ref="K2883:K2946" si="832">A2883+J2883</f>
        <v>45432</v>
      </c>
      <c r="L2883" s="5">
        <f t="shared" ref="L2883:L2946" si="833">MONTH(K2883)</f>
        <v>5</v>
      </c>
      <c r="M2883" s="5">
        <f t="shared" ref="M2883:M2946" si="834">YEAR(K2883)</f>
        <v>2024</v>
      </c>
      <c r="N2883" s="12">
        <v>555</v>
      </c>
      <c r="O2883" s="12"/>
      <c r="P2883" s="6">
        <f t="shared" si="826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">
      <c r="A2884" s="4">
        <v>45432</v>
      </c>
      <c r="B2884" s="5">
        <f t="shared" si="829"/>
        <v>5</v>
      </c>
      <c r="C2884" s="5">
        <f t="shared" si="830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32"/>
        <v>45432</v>
      </c>
      <c r="L2884" s="5">
        <f t="shared" si="833"/>
        <v>5</v>
      </c>
      <c r="M2884" s="5">
        <f t="shared" si="834"/>
        <v>2024</v>
      </c>
      <c r="N2884" s="12">
        <v>95</v>
      </c>
      <c r="O2884" s="12"/>
      <c r="P2884" s="6">
        <f t="shared" si="826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">
      <c r="A2885" s="4">
        <v>45432</v>
      </c>
      <c r="B2885" s="5">
        <f t="shared" si="829"/>
        <v>5</v>
      </c>
      <c r="C2885" s="5">
        <f t="shared" si="830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32"/>
        <v>45432</v>
      </c>
      <c r="L2885" s="5">
        <f t="shared" si="833"/>
        <v>5</v>
      </c>
      <c r="M2885" s="5">
        <f t="shared" si="834"/>
        <v>2024</v>
      </c>
      <c r="N2885" s="12">
        <v>312.5</v>
      </c>
      <c r="O2885" s="12"/>
      <c r="P2885" s="6">
        <f t="shared" si="826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">
      <c r="A2886" s="4">
        <v>45437</v>
      </c>
      <c r="B2886" s="5">
        <f t="shared" si="829"/>
        <v>5</v>
      </c>
      <c r="C2886" s="5">
        <f t="shared" si="830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32"/>
        <v>45437</v>
      </c>
      <c r="L2886" s="5">
        <f t="shared" si="833"/>
        <v>5</v>
      </c>
      <c r="M2886" s="5">
        <f t="shared" si="834"/>
        <v>2024</v>
      </c>
      <c r="N2886" s="12">
        <v>1760</v>
      </c>
      <c r="O2886" s="12"/>
      <c r="P2886" s="6">
        <f t="shared" si="826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">
      <c r="A2887" s="4">
        <v>45437</v>
      </c>
      <c r="B2887" s="5">
        <f t="shared" si="829"/>
        <v>5</v>
      </c>
      <c r="C2887" s="5">
        <f t="shared" si="830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32"/>
        <v>45437</v>
      </c>
      <c r="L2887" s="5">
        <f t="shared" si="833"/>
        <v>5</v>
      </c>
      <c r="M2887" s="5">
        <f t="shared" si="834"/>
        <v>2024</v>
      </c>
      <c r="N2887" s="12">
        <v>555</v>
      </c>
      <c r="O2887" s="12"/>
      <c r="P2887" s="6">
        <f t="shared" si="826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">
      <c r="A2888" s="4">
        <v>45437</v>
      </c>
      <c r="B2888" s="5">
        <f t="shared" si="829"/>
        <v>5</v>
      </c>
      <c r="C2888" s="5">
        <f t="shared" si="830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32"/>
        <v>45437</v>
      </c>
      <c r="L2888" s="5">
        <f t="shared" si="833"/>
        <v>5</v>
      </c>
      <c r="M2888" s="5">
        <f t="shared" si="834"/>
        <v>2024</v>
      </c>
      <c r="N2888" s="12">
        <v>95</v>
      </c>
      <c r="O2888" s="12"/>
      <c r="P2888" s="6">
        <f t="shared" si="826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">
      <c r="A2889" s="4">
        <v>45440</v>
      </c>
      <c r="B2889" s="5">
        <f t="shared" si="829"/>
        <v>5</v>
      </c>
      <c r="C2889" s="5">
        <f t="shared" si="830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32"/>
        <v>45440</v>
      </c>
      <c r="L2889" s="5">
        <f t="shared" si="833"/>
        <v>5</v>
      </c>
      <c r="M2889" s="5">
        <f t="shared" si="834"/>
        <v>2024</v>
      </c>
      <c r="N2889" s="12">
        <v>1760</v>
      </c>
      <c r="O2889" s="12"/>
      <c r="P2889" s="6">
        <f t="shared" si="826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">
      <c r="A2890" s="4">
        <v>45440</v>
      </c>
      <c r="B2890" s="5">
        <f t="shared" si="829"/>
        <v>5</v>
      </c>
      <c r="C2890" s="5">
        <f t="shared" si="830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32"/>
        <v>45440</v>
      </c>
      <c r="L2890" s="5">
        <f t="shared" si="833"/>
        <v>5</v>
      </c>
      <c r="M2890" s="5">
        <f t="shared" si="834"/>
        <v>2024</v>
      </c>
      <c r="N2890" s="12">
        <v>405</v>
      </c>
      <c r="O2890" s="12"/>
      <c r="P2890" s="6">
        <f t="shared" si="826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">
      <c r="A2891" s="4">
        <v>45440</v>
      </c>
      <c r="B2891" s="5">
        <f t="shared" si="829"/>
        <v>5</v>
      </c>
      <c r="C2891" s="5">
        <f t="shared" si="830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32"/>
        <v>45440</v>
      </c>
      <c r="L2891" s="5">
        <f t="shared" si="833"/>
        <v>5</v>
      </c>
      <c r="M2891" s="5">
        <f t="shared" si="834"/>
        <v>2024</v>
      </c>
      <c r="N2891" s="12">
        <v>110</v>
      </c>
      <c r="O2891" s="12"/>
      <c r="P2891" s="6">
        <f t="shared" si="826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">
      <c r="A2892" s="4">
        <v>45440</v>
      </c>
      <c r="B2892" s="5">
        <f t="shared" si="829"/>
        <v>5</v>
      </c>
      <c r="C2892" s="5">
        <f t="shared" si="830"/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32"/>
        <v>45440</v>
      </c>
      <c r="L2892" s="5">
        <f t="shared" si="833"/>
        <v>5</v>
      </c>
      <c r="M2892" s="5">
        <f t="shared" si="834"/>
        <v>2024</v>
      </c>
      <c r="N2892" s="12">
        <v>150</v>
      </c>
      <c r="O2892" s="12"/>
      <c r="P2892" s="6">
        <f t="shared" si="826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">
      <c r="A2893" s="4">
        <v>45440</v>
      </c>
      <c r="B2893" s="5">
        <f t="shared" si="829"/>
        <v>5</v>
      </c>
      <c r="C2893" s="5">
        <f t="shared" si="830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32"/>
        <v>45440</v>
      </c>
      <c r="L2893" s="5">
        <f t="shared" si="833"/>
        <v>5</v>
      </c>
      <c r="M2893" s="5">
        <f t="shared" si="834"/>
        <v>2024</v>
      </c>
      <c r="N2893" s="12">
        <v>283.8</v>
      </c>
      <c r="O2893" s="12"/>
      <c r="P2893" s="6">
        <f t="shared" si="826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">
      <c r="A2894" s="4">
        <v>45440</v>
      </c>
      <c r="B2894" s="5">
        <f t="shared" si="829"/>
        <v>5</v>
      </c>
      <c r="C2894" s="5">
        <f t="shared" si="830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32"/>
        <v>45440</v>
      </c>
      <c r="L2894" s="5">
        <f t="shared" si="833"/>
        <v>5</v>
      </c>
      <c r="M2894" s="5">
        <f t="shared" si="834"/>
        <v>2024</v>
      </c>
      <c r="N2894" s="12">
        <v>1650</v>
      </c>
      <c r="O2894" s="6">
        <f t="shared" ref="O2894:O2901" si="835">-N2894</f>
        <v>-1650</v>
      </c>
      <c r="P2894" s="6">
        <f t="shared" si="826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829"/>
        <v>5</v>
      </c>
      <c r="C2895" s="5">
        <f t="shared" si="830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32"/>
        <v>45440</v>
      </c>
      <c r="L2895" s="5">
        <f t="shared" si="833"/>
        <v>5</v>
      </c>
      <c r="M2895" s="5">
        <f t="shared" si="834"/>
        <v>2024</v>
      </c>
      <c r="N2895" s="12">
        <v>840</v>
      </c>
      <c r="O2895" s="6">
        <f t="shared" si="835"/>
        <v>-840</v>
      </c>
      <c r="P2895" s="6">
        <f t="shared" si="826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829"/>
        <v>5</v>
      </c>
      <c r="C2896" s="5">
        <f t="shared" si="830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32"/>
        <v>45440</v>
      </c>
      <c r="L2896" s="5">
        <f t="shared" si="833"/>
        <v>5</v>
      </c>
      <c r="M2896" s="5">
        <f t="shared" si="834"/>
        <v>2024</v>
      </c>
      <c r="N2896" s="12">
        <v>280</v>
      </c>
      <c r="O2896" s="6">
        <f t="shared" si="835"/>
        <v>-280</v>
      </c>
      <c r="P2896" s="6">
        <f t="shared" si="826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829"/>
        <v>5</v>
      </c>
      <c r="C2897" s="5">
        <f t="shared" si="830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32"/>
        <v>45440</v>
      </c>
      <c r="L2897" s="5">
        <f t="shared" si="833"/>
        <v>5</v>
      </c>
      <c r="M2897" s="5">
        <f t="shared" si="834"/>
        <v>2024</v>
      </c>
      <c r="N2897" s="12">
        <v>320</v>
      </c>
      <c r="O2897" s="6">
        <f t="shared" si="835"/>
        <v>-320</v>
      </c>
      <c r="P2897" s="6">
        <f t="shared" si="826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829"/>
        <v>5</v>
      </c>
      <c r="C2898" s="5">
        <f t="shared" si="830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32"/>
        <v>45440</v>
      </c>
      <c r="L2898" s="5">
        <f t="shared" si="833"/>
        <v>5</v>
      </c>
      <c r="M2898" s="5">
        <f t="shared" si="834"/>
        <v>2024</v>
      </c>
      <c r="N2898" s="12">
        <v>283.8</v>
      </c>
      <c r="O2898" s="6">
        <f t="shared" si="835"/>
        <v>-283.8</v>
      </c>
      <c r="P2898" s="6">
        <f t="shared" si="826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829"/>
        <v>5</v>
      </c>
      <c r="C2899" s="5">
        <f t="shared" si="830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32"/>
        <v>45441</v>
      </c>
      <c r="L2899" s="5">
        <f t="shared" si="833"/>
        <v>5</v>
      </c>
      <c r="M2899" s="5">
        <f t="shared" si="834"/>
        <v>2024</v>
      </c>
      <c r="N2899" s="12">
        <v>240</v>
      </c>
      <c r="O2899" s="6">
        <f t="shared" si="835"/>
        <v>-240</v>
      </c>
      <c r="P2899" s="6">
        <f t="shared" si="826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829"/>
        <v>5</v>
      </c>
      <c r="C2900" s="5">
        <f t="shared" si="830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32"/>
        <v>45441</v>
      </c>
      <c r="L2900" s="5">
        <f t="shared" si="833"/>
        <v>5</v>
      </c>
      <c r="M2900" s="5">
        <f t="shared" si="834"/>
        <v>2024</v>
      </c>
      <c r="N2900" s="12">
        <v>225</v>
      </c>
      <c r="O2900" s="6">
        <f t="shared" si="835"/>
        <v>-225</v>
      </c>
      <c r="P2900" s="6">
        <f t="shared" si="826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829"/>
        <v>5</v>
      </c>
      <c r="C2901" s="5">
        <f t="shared" si="830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32"/>
        <v>45441</v>
      </c>
      <c r="L2901" s="5">
        <f t="shared" si="833"/>
        <v>5</v>
      </c>
      <c r="M2901" s="5">
        <f t="shared" si="834"/>
        <v>2024</v>
      </c>
      <c r="N2901" s="12">
        <v>258</v>
      </c>
      <c r="O2901" s="6">
        <f t="shared" si="835"/>
        <v>-258</v>
      </c>
      <c r="P2901" s="6">
        <f t="shared" ref="P2901:P2964" si="836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829"/>
        <v>5</v>
      </c>
      <c r="C2902" s="5">
        <f t="shared" si="830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32"/>
        <v>45441</v>
      </c>
      <c r="L2902" s="5">
        <f t="shared" si="833"/>
        <v>5</v>
      </c>
      <c r="M2902" s="5">
        <f t="shared" si="834"/>
        <v>2024</v>
      </c>
      <c r="N2902" s="12">
        <v>1672</v>
      </c>
      <c r="O2902" s="6">
        <f t="shared" ref="O2902:O2904" si="837">-N2902</f>
        <v>-1672</v>
      </c>
      <c r="P2902" s="6">
        <f t="shared" si="836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829"/>
        <v>5</v>
      </c>
      <c r="C2903" s="5">
        <f t="shared" si="830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32"/>
        <v>45441</v>
      </c>
      <c r="L2903" s="5">
        <f t="shared" si="833"/>
        <v>5</v>
      </c>
      <c r="M2903" s="5">
        <f t="shared" si="834"/>
        <v>2024</v>
      </c>
      <c r="N2903" s="12">
        <v>630</v>
      </c>
      <c r="O2903" s="6">
        <f t="shared" si="837"/>
        <v>-630</v>
      </c>
      <c r="P2903" s="6">
        <f t="shared" si="836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829"/>
        <v>5</v>
      </c>
      <c r="C2904" s="5">
        <f t="shared" si="830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32"/>
        <v>45441</v>
      </c>
      <c r="L2904" s="5">
        <f t="shared" si="833"/>
        <v>5</v>
      </c>
      <c r="M2904" s="5">
        <f t="shared" si="834"/>
        <v>2024</v>
      </c>
      <c r="N2904" s="12">
        <v>110</v>
      </c>
      <c r="O2904" s="6">
        <f t="shared" si="837"/>
        <v>-110</v>
      </c>
      <c r="P2904" s="6">
        <f t="shared" si="836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829"/>
        <v>5</v>
      </c>
      <c r="C2905" s="5">
        <f t="shared" si="830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32"/>
        <v>45441</v>
      </c>
      <c r="L2905" s="5">
        <f t="shared" si="833"/>
        <v>5</v>
      </c>
      <c r="M2905" s="5">
        <f t="shared" si="834"/>
        <v>2024</v>
      </c>
      <c r="N2905" s="12">
        <v>437.5</v>
      </c>
      <c r="O2905" s="6">
        <f>-N2905</f>
        <v>-437.5</v>
      </c>
      <c r="P2905" s="6">
        <f t="shared" si="836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">
      <c r="A2906" s="4">
        <v>45441</v>
      </c>
      <c r="B2906" s="5">
        <f t="shared" si="829"/>
        <v>5</v>
      </c>
      <c r="C2906" s="5">
        <f t="shared" si="830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32"/>
        <v>45441</v>
      </c>
      <c r="L2906" s="5">
        <f t="shared" si="833"/>
        <v>5</v>
      </c>
      <c r="M2906" s="5">
        <f t="shared" si="834"/>
        <v>2024</v>
      </c>
      <c r="N2906" s="12">
        <v>11396</v>
      </c>
      <c r="O2906" s="6">
        <f>-N2906</f>
        <v>-11396</v>
      </c>
      <c r="P2906" s="6">
        <f t="shared" si="836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">
      <c r="A2907" s="4">
        <v>45441</v>
      </c>
      <c r="B2907" s="5">
        <f t="shared" si="829"/>
        <v>5</v>
      </c>
      <c r="C2907" s="5">
        <f t="shared" si="830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32"/>
        <v>45441</v>
      </c>
      <c r="L2907" s="5">
        <f t="shared" si="833"/>
        <v>5</v>
      </c>
      <c r="M2907" s="5">
        <f t="shared" si="834"/>
        <v>2024</v>
      </c>
      <c r="N2907" s="12">
        <v>3480</v>
      </c>
      <c r="O2907" s="6">
        <f>-N2907</f>
        <v>-3480</v>
      </c>
      <c r="P2907" s="6">
        <f t="shared" si="836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">
      <c r="A2908" s="4">
        <v>45441</v>
      </c>
      <c r="B2908" s="5">
        <f t="shared" si="829"/>
        <v>5</v>
      </c>
      <c r="C2908" s="5">
        <f t="shared" si="830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32"/>
        <v>45441</v>
      </c>
      <c r="L2908" s="5">
        <f t="shared" si="833"/>
        <v>5</v>
      </c>
      <c r="M2908" s="5">
        <f t="shared" si="834"/>
        <v>2024</v>
      </c>
      <c r="N2908" s="12">
        <v>2340</v>
      </c>
      <c r="O2908" s="6">
        <f>-N2908</f>
        <v>-2340</v>
      </c>
      <c r="P2908" s="6">
        <f t="shared" si="836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">
      <c r="A2909" s="4">
        <v>45441</v>
      </c>
      <c r="B2909" s="5">
        <f t="shared" si="829"/>
        <v>5</v>
      </c>
      <c r="C2909" s="5">
        <f t="shared" si="830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32"/>
        <v>45441</v>
      </c>
      <c r="L2909" s="5">
        <f t="shared" si="833"/>
        <v>5</v>
      </c>
      <c r="M2909" s="5">
        <f t="shared" si="834"/>
        <v>2024</v>
      </c>
      <c r="N2909" s="12">
        <v>2000</v>
      </c>
      <c r="O2909" s="6">
        <f>-N2909</f>
        <v>-2000</v>
      </c>
      <c r="P2909" s="6">
        <f t="shared" si="836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">
      <c r="A2910" s="4">
        <v>45444</v>
      </c>
      <c r="B2910" s="5">
        <f t="shared" si="829"/>
        <v>6</v>
      </c>
      <c r="C2910" s="5">
        <f t="shared" si="830"/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32"/>
        <v>45564</v>
      </c>
      <c r="L2910" s="5">
        <f t="shared" si="833"/>
        <v>9</v>
      </c>
      <c r="M2910" s="5">
        <f t="shared" si="834"/>
        <v>2024</v>
      </c>
      <c r="N2910" s="12">
        <v>13024</v>
      </c>
      <c r="O2910" s="6">
        <f t="shared" ref="O2910:O2916" si="838">-N2910</f>
        <v>-13024</v>
      </c>
      <c r="P2910" s="6">
        <f t="shared" si="836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">
      <c r="A2911" s="4">
        <v>45444</v>
      </c>
      <c r="B2911" s="5">
        <f t="shared" si="829"/>
        <v>6</v>
      </c>
      <c r="C2911" s="5">
        <f t="shared" si="830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32"/>
        <v>45564</v>
      </c>
      <c r="L2911" s="5">
        <f t="shared" si="833"/>
        <v>9</v>
      </c>
      <c r="M2911" s="5">
        <f t="shared" si="834"/>
        <v>2024</v>
      </c>
      <c r="N2911" s="12">
        <v>2610</v>
      </c>
      <c r="O2911" s="6">
        <f t="shared" si="838"/>
        <v>-2610</v>
      </c>
      <c r="P2911" s="6">
        <f t="shared" si="836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">
      <c r="A2912" s="4">
        <v>45444</v>
      </c>
      <c r="B2912" s="5">
        <f t="shared" si="829"/>
        <v>6</v>
      </c>
      <c r="C2912" s="5">
        <f t="shared" si="830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32"/>
        <v>45564</v>
      </c>
      <c r="L2912" s="5">
        <f t="shared" si="833"/>
        <v>9</v>
      </c>
      <c r="M2912" s="5">
        <f t="shared" si="834"/>
        <v>2024</v>
      </c>
      <c r="N2912" s="12">
        <v>862.5</v>
      </c>
      <c r="O2912" s="6">
        <f t="shared" si="838"/>
        <v>-862.5</v>
      </c>
      <c r="P2912" s="6">
        <f t="shared" si="836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">
      <c r="A2913" s="4">
        <v>45444</v>
      </c>
      <c r="B2913" s="5">
        <f t="shared" si="829"/>
        <v>6</v>
      </c>
      <c r="C2913" s="5">
        <f t="shared" si="830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32"/>
        <v>45564</v>
      </c>
      <c r="L2913" s="5">
        <f t="shared" si="833"/>
        <v>9</v>
      </c>
      <c r="M2913" s="5">
        <f t="shared" si="834"/>
        <v>2024</v>
      </c>
      <c r="N2913" s="12">
        <v>440</v>
      </c>
      <c r="O2913" s="6">
        <f t="shared" si="838"/>
        <v>-440</v>
      </c>
      <c r="P2913" s="6">
        <f t="shared" si="836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">
      <c r="A2914" s="4">
        <v>45444</v>
      </c>
      <c r="B2914" s="5">
        <f t="shared" si="829"/>
        <v>6</v>
      </c>
      <c r="C2914" s="5">
        <f t="shared" si="830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32"/>
        <v>45564</v>
      </c>
      <c r="L2914" s="5">
        <f t="shared" si="833"/>
        <v>9</v>
      </c>
      <c r="M2914" s="5">
        <f t="shared" si="834"/>
        <v>2024</v>
      </c>
      <c r="N2914" s="12">
        <v>420</v>
      </c>
      <c r="O2914" s="6">
        <f t="shared" si="838"/>
        <v>-420</v>
      </c>
      <c r="P2914" s="6">
        <f t="shared" si="836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">
      <c r="A2915" s="4">
        <v>45444</v>
      </c>
      <c r="B2915" s="5">
        <f t="shared" si="829"/>
        <v>6</v>
      </c>
      <c r="C2915" s="5">
        <f t="shared" si="830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32"/>
        <v>45564</v>
      </c>
      <c r="L2915" s="5">
        <f t="shared" si="833"/>
        <v>9</v>
      </c>
      <c r="M2915" s="5">
        <f t="shared" si="834"/>
        <v>2024</v>
      </c>
      <c r="N2915" s="12">
        <v>395</v>
      </c>
      <c r="O2915" s="6">
        <f t="shared" si="838"/>
        <v>-395</v>
      </c>
      <c r="P2915" s="6">
        <f t="shared" si="836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">
      <c r="A2916" s="4">
        <v>45444</v>
      </c>
      <c r="B2916" s="5">
        <f t="shared" si="829"/>
        <v>6</v>
      </c>
      <c r="C2916" s="5">
        <f t="shared" si="830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32"/>
        <v>45564</v>
      </c>
      <c r="L2916" s="5">
        <f t="shared" si="833"/>
        <v>9</v>
      </c>
      <c r="M2916" s="5">
        <f t="shared" si="834"/>
        <v>2024</v>
      </c>
      <c r="N2916" s="12">
        <v>230.4</v>
      </c>
      <c r="O2916" s="6">
        <f t="shared" si="838"/>
        <v>-230.4</v>
      </c>
      <c r="P2916" s="6">
        <f t="shared" si="836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">
      <c r="A2917" s="4">
        <v>45444</v>
      </c>
      <c r="B2917" s="5">
        <f t="shared" si="829"/>
        <v>6</v>
      </c>
      <c r="C2917" s="5">
        <f t="shared" si="830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32"/>
        <v>45444</v>
      </c>
      <c r="L2917" s="5">
        <f t="shared" si="833"/>
        <v>6</v>
      </c>
      <c r="M2917" s="5">
        <f t="shared" si="834"/>
        <v>2024</v>
      </c>
      <c r="N2917" s="12">
        <v>1760</v>
      </c>
      <c r="O2917" s="12"/>
      <c r="P2917" s="6">
        <f t="shared" si="836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">
      <c r="A2918" s="4">
        <v>45444</v>
      </c>
      <c r="B2918" s="5">
        <f t="shared" si="829"/>
        <v>6</v>
      </c>
      <c r="C2918" s="5">
        <f t="shared" si="830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32"/>
        <v>45444</v>
      </c>
      <c r="L2918" s="5">
        <f t="shared" si="833"/>
        <v>6</v>
      </c>
      <c r="M2918" s="5">
        <f t="shared" si="834"/>
        <v>2024</v>
      </c>
      <c r="N2918" s="12">
        <v>555</v>
      </c>
      <c r="O2918" s="12"/>
      <c r="P2918" s="6">
        <f t="shared" si="836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">
      <c r="A2919" s="4">
        <v>45444</v>
      </c>
      <c r="B2919" s="5">
        <f t="shared" si="829"/>
        <v>6</v>
      </c>
      <c r="C2919" s="5">
        <f t="shared" si="830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32"/>
        <v>45444</v>
      </c>
      <c r="L2919" s="5">
        <f t="shared" si="833"/>
        <v>6</v>
      </c>
      <c r="M2919" s="5">
        <f t="shared" si="834"/>
        <v>2024</v>
      </c>
      <c r="N2919" s="12">
        <v>95</v>
      </c>
      <c r="O2919" s="12"/>
      <c r="P2919" s="6">
        <f t="shared" si="836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">
      <c r="A2920" s="4">
        <v>45447</v>
      </c>
      <c r="B2920" s="5">
        <f t="shared" si="829"/>
        <v>6</v>
      </c>
      <c r="C2920" s="5">
        <f t="shared" si="830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32"/>
        <v>45447</v>
      </c>
      <c r="L2920" s="5">
        <f t="shared" si="833"/>
        <v>6</v>
      </c>
      <c r="M2920" s="5">
        <f t="shared" si="834"/>
        <v>2024</v>
      </c>
      <c r="N2920" s="12">
        <v>1650</v>
      </c>
      <c r="O2920" s="6">
        <f t="shared" ref="O2920:O2922" si="839">-N2920</f>
        <v>-1650</v>
      </c>
      <c r="P2920" s="6">
        <f t="shared" si="836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">
      <c r="A2921" s="4">
        <v>45447</v>
      </c>
      <c r="B2921" s="5">
        <f t="shared" si="829"/>
        <v>6</v>
      </c>
      <c r="C2921" s="5">
        <f t="shared" si="830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32"/>
        <v>45447</v>
      </c>
      <c r="L2921" s="5">
        <f t="shared" si="833"/>
        <v>6</v>
      </c>
      <c r="M2921" s="5">
        <f t="shared" si="834"/>
        <v>2024</v>
      </c>
      <c r="N2921" s="12">
        <v>280</v>
      </c>
      <c r="O2921" s="6">
        <f t="shared" si="839"/>
        <v>-280</v>
      </c>
      <c r="P2921" s="6">
        <f t="shared" si="836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">
      <c r="A2922" s="4">
        <v>45447</v>
      </c>
      <c r="B2922" s="5">
        <f t="shared" si="829"/>
        <v>6</v>
      </c>
      <c r="C2922" s="5">
        <f t="shared" si="830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32"/>
        <v>45447</v>
      </c>
      <c r="L2922" s="5">
        <f t="shared" si="833"/>
        <v>6</v>
      </c>
      <c r="M2922" s="5">
        <f t="shared" si="834"/>
        <v>2024</v>
      </c>
      <c r="N2922" s="12">
        <v>160</v>
      </c>
      <c r="O2922" s="6">
        <f t="shared" si="839"/>
        <v>-160</v>
      </c>
      <c r="P2922" s="6">
        <f t="shared" si="836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">
      <c r="A2923" s="4">
        <v>45447</v>
      </c>
      <c r="B2923" s="5">
        <f t="shared" ref="B2923:B2986" si="840">MONTH(A2923)</f>
        <v>6</v>
      </c>
      <c r="C2923" s="5">
        <f t="shared" ref="C2923:C2986" si="841">YEAR(A2923)</f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32"/>
        <v>45492</v>
      </c>
      <c r="L2923" s="5">
        <f t="shared" si="833"/>
        <v>7</v>
      </c>
      <c r="M2923" s="5">
        <f t="shared" si="834"/>
        <v>2024</v>
      </c>
      <c r="N2923" s="12">
        <v>1738</v>
      </c>
      <c r="O2923" s="12">
        <f>-1000-738</f>
        <v>-1738</v>
      </c>
      <c r="P2923" s="6">
        <f t="shared" si="836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">
      <c r="A2924" s="4">
        <v>45447</v>
      </c>
      <c r="B2924" s="5">
        <f t="shared" si="840"/>
        <v>6</v>
      </c>
      <c r="C2924" s="5">
        <f t="shared" si="841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32"/>
        <v>45492</v>
      </c>
      <c r="L2924" s="5">
        <f t="shared" si="833"/>
        <v>7</v>
      </c>
      <c r="M2924" s="5">
        <f t="shared" si="834"/>
        <v>2024</v>
      </c>
      <c r="N2924" s="12">
        <v>220</v>
      </c>
      <c r="O2924" s="6">
        <f>-N2924</f>
        <v>-220</v>
      </c>
      <c r="P2924" s="6">
        <f t="shared" si="836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">
      <c r="A2925" s="4">
        <v>45448</v>
      </c>
      <c r="B2925" s="5">
        <f t="shared" si="840"/>
        <v>6</v>
      </c>
      <c r="C2925" s="5">
        <f t="shared" si="841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32"/>
        <v>45448</v>
      </c>
      <c r="L2925" s="5">
        <f t="shared" si="833"/>
        <v>6</v>
      </c>
      <c r="M2925" s="5">
        <f t="shared" si="834"/>
        <v>2024</v>
      </c>
      <c r="N2925" s="12">
        <v>283.8</v>
      </c>
      <c r="O2925" s="6">
        <f t="shared" ref="O2925" si="842">-N2925</f>
        <v>-283.8</v>
      </c>
      <c r="P2925" s="6">
        <f t="shared" si="836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">
      <c r="A2926" s="4">
        <v>45449</v>
      </c>
      <c r="B2926" s="5">
        <f t="shared" si="840"/>
        <v>6</v>
      </c>
      <c r="C2926" s="5">
        <f t="shared" si="841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32"/>
        <v>45449</v>
      </c>
      <c r="L2926" s="5">
        <f t="shared" si="833"/>
        <v>6</v>
      </c>
      <c r="M2926" s="5">
        <f t="shared" si="834"/>
        <v>2024</v>
      </c>
      <c r="N2926" s="12">
        <v>625</v>
      </c>
      <c r="O2926" s="6">
        <f>-N2926</f>
        <v>-625</v>
      </c>
      <c r="P2926" s="6">
        <f t="shared" si="836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">
      <c r="A2927" s="4">
        <v>45449</v>
      </c>
      <c r="B2927" s="5">
        <f t="shared" si="840"/>
        <v>6</v>
      </c>
      <c r="C2927" s="5">
        <f t="shared" si="841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32"/>
        <v>45449</v>
      </c>
      <c r="L2927" s="5">
        <f t="shared" si="833"/>
        <v>6</v>
      </c>
      <c r="M2927" s="5">
        <f t="shared" si="834"/>
        <v>2024</v>
      </c>
      <c r="N2927" s="12">
        <v>16280</v>
      </c>
      <c r="O2927" s="6">
        <f>-N2927</f>
        <v>-16280</v>
      </c>
      <c r="P2927" s="6">
        <f t="shared" si="836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">
      <c r="A2928" s="4">
        <v>45449</v>
      </c>
      <c r="B2928" s="5">
        <f t="shared" si="840"/>
        <v>6</v>
      </c>
      <c r="C2928" s="5">
        <f t="shared" si="841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32"/>
        <v>45449</v>
      </c>
      <c r="L2928" s="5">
        <f t="shared" si="833"/>
        <v>6</v>
      </c>
      <c r="M2928" s="5">
        <f t="shared" si="834"/>
        <v>2024</v>
      </c>
      <c r="N2928" s="12">
        <v>5220</v>
      </c>
      <c r="O2928" s="12">
        <f>-1597.6-3622.4</f>
        <v>-5220</v>
      </c>
      <c r="P2928" s="6">
        <f t="shared" si="836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">
      <c r="A2929" s="4">
        <v>45449</v>
      </c>
      <c r="B2929" s="5">
        <f t="shared" si="840"/>
        <v>6</v>
      </c>
      <c r="C2929" s="5">
        <f t="shared" si="841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32"/>
        <v>45449</v>
      </c>
      <c r="L2929" s="5">
        <f t="shared" si="833"/>
        <v>6</v>
      </c>
      <c r="M2929" s="5">
        <f t="shared" si="834"/>
        <v>2024</v>
      </c>
      <c r="N2929" s="12">
        <v>3510</v>
      </c>
      <c r="O2929" s="6">
        <f>-N2929</f>
        <v>-3510</v>
      </c>
      <c r="P2929" s="6">
        <f t="shared" si="836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">
      <c r="A2930" s="4">
        <v>45449</v>
      </c>
      <c r="B2930" s="5">
        <f t="shared" si="840"/>
        <v>6</v>
      </c>
      <c r="C2930" s="5">
        <f t="shared" si="841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32"/>
        <v>45449</v>
      </c>
      <c r="L2930" s="5">
        <f t="shared" si="833"/>
        <v>6</v>
      </c>
      <c r="M2930" s="5">
        <f t="shared" si="834"/>
        <v>2024</v>
      </c>
      <c r="N2930" s="12">
        <v>570</v>
      </c>
      <c r="O2930" s="6">
        <f>-N2930</f>
        <v>-570</v>
      </c>
      <c r="P2930" s="6">
        <f t="shared" si="836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">
      <c r="A2931" s="4">
        <v>45449</v>
      </c>
      <c r="B2931" s="5">
        <f t="shared" si="840"/>
        <v>6</v>
      </c>
      <c r="C2931" s="5">
        <f t="shared" si="841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si="832"/>
        <v>45449</v>
      </c>
      <c r="L2931" s="5">
        <f t="shared" si="833"/>
        <v>6</v>
      </c>
      <c r="M2931" s="5">
        <f t="shared" si="834"/>
        <v>2024</v>
      </c>
      <c r="N2931" s="12">
        <v>220</v>
      </c>
      <c r="O2931" s="6">
        <f>-N2931</f>
        <v>-220</v>
      </c>
      <c r="P2931" s="6">
        <f t="shared" si="836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">
      <c r="A2932" s="4">
        <v>45450</v>
      </c>
      <c r="B2932" s="5">
        <f t="shared" si="840"/>
        <v>6</v>
      </c>
      <c r="C2932" s="5">
        <f t="shared" si="841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32"/>
        <v>45450</v>
      </c>
      <c r="L2932" s="5">
        <f t="shared" si="833"/>
        <v>6</v>
      </c>
      <c r="M2932" s="5">
        <f t="shared" si="834"/>
        <v>2024</v>
      </c>
      <c r="N2932" s="12">
        <v>1760</v>
      </c>
      <c r="O2932" s="12"/>
      <c r="P2932" s="6">
        <f t="shared" si="836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">
      <c r="A2933" s="4">
        <v>45450</v>
      </c>
      <c r="B2933" s="5">
        <f t="shared" si="840"/>
        <v>6</v>
      </c>
      <c r="C2933" s="5">
        <f t="shared" si="841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32"/>
        <v>45450</v>
      </c>
      <c r="L2933" s="5">
        <f t="shared" si="833"/>
        <v>6</v>
      </c>
      <c r="M2933" s="5">
        <f t="shared" si="834"/>
        <v>2024</v>
      </c>
      <c r="N2933" s="12">
        <v>125</v>
      </c>
      <c r="O2933" s="12"/>
      <c r="P2933" s="6">
        <f t="shared" si="836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">
      <c r="A2934" s="4">
        <v>45450</v>
      </c>
      <c r="B2934" s="5">
        <f t="shared" si="840"/>
        <v>6</v>
      </c>
      <c r="C2934" s="5">
        <f t="shared" si="841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32"/>
        <v>45450</v>
      </c>
      <c r="L2934" s="5">
        <f t="shared" si="833"/>
        <v>6</v>
      </c>
      <c r="M2934" s="5">
        <f t="shared" si="834"/>
        <v>2024</v>
      </c>
      <c r="N2934" s="12">
        <v>110</v>
      </c>
      <c r="O2934" s="12"/>
      <c r="P2934" s="6">
        <f t="shared" si="836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">
      <c r="A2935" s="4">
        <v>45450</v>
      </c>
      <c r="B2935" s="5">
        <f t="shared" si="840"/>
        <v>6</v>
      </c>
      <c r="C2935" s="5">
        <f t="shared" si="841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32"/>
        <v>45450</v>
      </c>
      <c r="L2935" s="5">
        <f t="shared" si="833"/>
        <v>6</v>
      </c>
      <c r="M2935" s="5">
        <f t="shared" si="834"/>
        <v>2024</v>
      </c>
      <c r="N2935" s="12">
        <v>395</v>
      </c>
      <c r="O2935" s="12"/>
      <c r="P2935" s="6">
        <f t="shared" si="836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">
      <c r="A2936" s="4">
        <v>45451</v>
      </c>
      <c r="B2936" s="5">
        <f t="shared" si="840"/>
        <v>6</v>
      </c>
      <c r="C2936" s="5">
        <f t="shared" si="841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32"/>
        <v>45481</v>
      </c>
      <c r="L2936" s="5">
        <f t="shared" si="833"/>
        <v>7</v>
      </c>
      <c r="M2936" s="5">
        <f t="shared" si="834"/>
        <v>2024</v>
      </c>
      <c r="N2936" s="12">
        <v>5280</v>
      </c>
      <c r="O2936" s="6">
        <f t="shared" ref="O2936:O2939" si="843">-N2936</f>
        <v>-5280</v>
      </c>
      <c r="P2936" s="6">
        <f t="shared" si="836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">
      <c r="A2937" s="4">
        <v>45451</v>
      </c>
      <c r="B2937" s="5">
        <f t="shared" si="840"/>
        <v>6</v>
      </c>
      <c r="C2937" s="5">
        <f t="shared" si="841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32"/>
        <v>45481</v>
      </c>
      <c r="L2937" s="5">
        <f t="shared" si="833"/>
        <v>7</v>
      </c>
      <c r="M2937" s="5">
        <f t="shared" si="834"/>
        <v>2024</v>
      </c>
      <c r="N2937" s="12">
        <v>1263.5999999999999</v>
      </c>
      <c r="O2937" s="6">
        <f t="shared" si="843"/>
        <v>-1263.5999999999999</v>
      </c>
      <c r="P2937" s="6">
        <f t="shared" si="836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">
      <c r="A2938" s="4">
        <v>45451</v>
      </c>
      <c r="B2938" s="5">
        <f t="shared" si="840"/>
        <v>6</v>
      </c>
      <c r="C2938" s="5">
        <f t="shared" si="841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32"/>
        <v>45481</v>
      </c>
      <c r="L2938" s="5">
        <f t="shared" si="833"/>
        <v>7</v>
      </c>
      <c r="M2938" s="5">
        <f t="shared" si="834"/>
        <v>2024</v>
      </c>
      <c r="N2938" s="12">
        <v>144</v>
      </c>
      <c r="O2938" s="6">
        <f t="shared" si="843"/>
        <v>-144</v>
      </c>
      <c r="P2938" s="6">
        <f t="shared" si="836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">
      <c r="A2939" s="4">
        <v>45451</v>
      </c>
      <c r="B2939" s="5">
        <f t="shared" si="840"/>
        <v>6</v>
      </c>
      <c r="C2939" s="5">
        <f t="shared" si="841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32"/>
        <v>45481</v>
      </c>
      <c r="L2939" s="5">
        <f t="shared" si="833"/>
        <v>7</v>
      </c>
      <c r="M2939" s="5">
        <f t="shared" si="834"/>
        <v>2024</v>
      </c>
      <c r="N2939" s="12">
        <v>572</v>
      </c>
      <c r="O2939" s="6">
        <f t="shared" si="843"/>
        <v>-572</v>
      </c>
      <c r="P2939" s="6">
        <f t="shared" si="836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">
      <c r="A2940" s="4">
        <v>45455</v>
      </c>
      <c r="B2940" s="5">
        <f t="shared" si="840"/>
        <v>6</v>
      </c>
      <c r="C2940" s="5">
        <f t="shared" si="841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32"/>
        <v>45455</v>
      </c>
      <c r="L2940" s="5">
        <f t="shared" si="833"/>
        <v>6</v>
      </c>
      <c r="M2940" s="5">
        <f t="shared" si="834"/>
        <v>2024</v>
      </c>
      <c r="N2940" s="12">
        <v>5280</v>
      </c>
      <c r="O2940" s="12">
        <f>-2654.3-2625.7</f>
        <v>-5280</v>
      </c>
      <c r="P2940" s="6">
        <f t="shared" si="836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840"/>
        <v>6</v>
      </c>
      <c r="C2941" s="5">
        <f t="shared" si="841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32"/>
        <v>45455</v>
      </c>
      <c r="L2941" s="5">
        <f t="shared" si="833"/>
        <v>6</v>
      </c>
      <c r="M2941" s="5">
        <f t="shared" si="834"/>
        <v>2024</v>
      </c>
      <c r="N2941" s="12">
        <v>563.20000000000005</v>
      </c>
      <c r="O2941" s="6">
        <f t="shared" ref="O2941:O2946" si="844">-N2941</f>
        <v>-563.20000000000005</v>
      </c>
      <c r="P2941" s="6">
        <f t="shared" si="836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840"/>
        <v>6</v>
      </c>
      <c r="C2942" s="5">
        <f t="shared" si="841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32"/>
        <v>45455</v>
      </c>
      <c r="L2942" s="5">
        <f t="shared" si="833"/>
        <v>6</v>
      </c>
      <c r="M2942" s="5">
        <f t="shared" si="834"/>
        <v>2024</v>
      </c>
      <c r="N2942" s="12">
        <v>160</v>
      </c>
      <c r="O2942" s="6">
        <f t="shared" si="844"/>
        <v>-160</v>
      </c>
      <c r="P2942" s="6">
        <f t="shared" si="836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840"/>
        <v>6</v>
      </c>
      <c r="C2943" s="5">
        <f t="shared" si="841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32"/>
        <v>45455</v>
      </c>
      <c r="L2943" s="5">
        <f t="shared" si="833"/>
        <v>6</v>
      </c>
      <c r="M2943" s="5">
        <f t="shared" si="834"/>
        <v>2024</v>
      </c>
      <c r="N2943" s="12">
        <v>170</v>
      </c>
      <c r="O2943" s="6">
        <f t="shared" si="844"/>
        <v>-170</v>
      </c>
      <c r="P2943" s="6">
        <f t="shared" si="836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840"/>
        <v>6</v>
      </c>
      <c r="C2944" s="5">
        <f t="shared" si="841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32"/>
        <v>45455</v>
      </c>
      <c r="L2944" s="5">
        <f t="shared" si="833"/>
        <v>6</v>
      </c>
      <c r="M2944" s="5">
        <f t="shared" si="834"/>
        <v>2024</v>
      </c>
      <c r="N2944" s="12">
        <v>190</v>
      </c>
      <c r="O2944" s="6">
        <f t="shared" si="844"/>
        <v>-190</v>
      </c>
      <c r="P2944" s="6">
        <f t="shared" si="836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840"/>
        <v>6</v>
      </c>
      <c r="C2945" s="5">
        <f t="shared" si="841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32"/>
        <v>45455</v>
      </c>
      <c r="L2945" s="5">
        <f t="shared" si="833"/>
        <v>6</v>
      </c>
      <c r="M2945" s="5">
        <f t="shared" si="834"/>
        <v>2024</v>
      </c>
      <c r="N2945" s="12">
        <v>360</v>
      </c>
      <c r="O2945" s="6">
        <f t="shared" si="844"/>
        <v>-360</v>
      </c>
      <c r="P2945" s="6">
        <f t="shared" si="836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840"/>
        <v>6</v>
      </c>
      <c r="C2946" s="5">
        <f t="shared" si="841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32"/>
        <v>45455</v>
      </c>
      <c r="L2946" s="5">
        <f t="shared" si="833"/>
        <v>6</v>
      </c>
      <c r="M2946" s="5">
        <f t="shared" si="834"/>
        <v>2024</v>
      </c>
      <c r="N2946" s="12">
        <v>420</v>
      </c>
      <c r="O2946" s="6">
        <f t="shared" si="844"/>
        <v>-420</v>
      </c>
      <c r="P2946" s="6">
        <f t="shared" si="836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si="840"/>
        <v>6</v>
      </c>
      <c r="C2947" s="5">
        <f t="shared" si="841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ref="K2947:K3010" si="845">A2947+J2947</f>
        <v>45455</v>
      </c>
      <c r="L2947" s="5">
        <f t="shared" ref="L2947:L3010" si="846">MONTH(K2947)</f>
        <v>6</v>
      </c>
      <c r="M2947" s="5">
        <f t="shared" ref="M2947:M3010" si="847">YEAR(K2947)</f>
        <v>2024</v>
      </c>
      <c r="N2947" s="12">
        <v>125</v>
      </c>
      <c r="O2947" s="6">
        <f t="shared" ref="O2947:O2957" si="848">-N2947</f>
        <v>-125</v>
      </c>
      <c r="P2947" s="6">
        <f t="shared" si="836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">
      <c r="A2948" s="4">
        <v>45455</v>
      </c>
      <c r="B2948" s="5">
        <f t="shared" si="840"/>
        <v>6</v>
      </c>
      <c r="C2948" s="5">
        <f t="shared" si="841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45"/>
        <v>45455</v>
      </c>
      <c r="L2948" s="5">
        <f t="shared" si="846"/>
        <v>6</v>
      </c>
      <c r="M2948" s="5">
        <f t="shared" si="847"/>
        <v>2024</v>
      </c>
      <c r="N2948" s="12">
        <v>3256</v>
      </c>
      <c r="O2948" s="6">
        <f t="shared" si="848"/>
        <v>-3256</v>
      </c>
      <c r="P2948" s="6">
        <f t="shared" si="836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">
      <c r="A2949" s="4">
        <v>45455</v>
      </c>
      <c r="B2949" s="5">
        <f t="shared" si="840"/>
        <v>6</v>
      </c>
      <c r="C2949" s="5">
        <f t="shared" si="841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45"/>
        <v>45455</v>
      </c>
      <c r="L2949" s="5">
        <f t="shared" si="846"/>
        <v>6</v>
      </c>
      <c r="M2949" s="5">
        <f t="shared" si="847"/>
        <v>2024</v>
      </c>
      <c r="N2949" s="12">
        <v>1218</v>
      </c>
      <c r="O2949" s="6">
        <f t="shared" si="848"/>
        <v>-1218</v>
      </c>
      <c r="P2949" s="6">
        <f t="shared" si="836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">
      <c r="A2950" s="4">
        <v>45455</v>
      </c>
      <c r="B2950" s="5">
        <f t="shared" si="840"/>
        <v>6</v>
      </c>
      <c r="C2950" s="5">
        <f t="shared" si="841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45"/>
        <v>45455</v>
      </c>
      <c r="L2950" s="5">
        <f t="shared" si="846"/>
        <v>6</v>
      </c>
      <c r="M2950" s="5">
        <f t="shared" si="847"/>
        <v>2024</v>
      </c>
      <c r="N2950" s="12">
        <v>702</v>
      </c>
      <c r="O2950" s="6">
        <f t="shared" si="848"/>
        <v>-702</v>
      </c>
      <c r="P2950" s="6">
        <f t="shared" si="836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">
      <c r="A2951" s="4">
        <v>45455</v>
      </c>
      <c r="B2951" s="5">
        <f t="shared" si="840"/>
        <v>6</v>
      </c>
      <c r="C2951" s="5">
        <f t="shared" si="841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45"/>
        <v>45455</v>
      </c>
      <c r="L2951" s="5">
        <f t="shared" si="846"/>
        <v>6</v>
      </c>
      <c r="M2951" s="5">
        <f t="shared" si="847"/>
        <v>2024</v>
      </c>
      <c r="N2951" s="12">
        <v>1000</v>
      </c>
      <c r="O2951" s="6">
        <f t="shared" si="848"/>
        <v>-1000</v>
      </c>
      <c r="P2951" s="6">
        <f t="shared" si="836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">
      <c r="A2952" s="4">
        <v>45457</v>
      </c>
      <c r="B2952" s="5">
        <f t="shared" si="840"/>
        <v>6</v>
      </c>
      <c r="C2952" s="5">
        <f t="shared" si="841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45"/>
        <v>45457</v>
      </c>
      <c r="L2952" s="5">
        <f t="shared" si="846"/>
        <v>6</v>
      </c>
      <c r="M2952" s="5">
        <f t="shared" si="847"/>
        <v>2024</v>
      </c>
      <c r="N2952" s="12">
        <v>937.5</v>
      </c>
      <c r="O2952" s="6">
        <f t="shared" si="848"/>
        <v>-937.5</v>
      </c>
      <c r="P2952" s="6">
        <f t="shared" si="836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">
      <c r="A2953" s="4">
        <v>45457</v>
      </c>
      <c r="B2953" s="5">
        <f t="shared" si="840"/>
        <v>6</v>
      </c>
      <c r="C2953" s="5">
        <f t="shared" si="841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45"/>
        <v>45457</v>
      </c>
      <c r="L2953" s="5">
        <f t="shared" si="846"/>
        <v>6</v>
      </c>
      <c r="M2953" s="5">
        <f t="shared" si="847"/>
        <v>2024</v>
      </c>
      <c r="N2953" s="12">
        <v>24420</v>
      </c>
      <c r="O2953" s="12">
        <f>-14839.1-9580.9</f>
        <v>-24420</v>
      </c>
      <c r="P2953" s="6">
        <f t="shared" si="836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">
      <c r="A2954" s="4">
        <v>45457</v>
      </c>
      <c r="B2954" s="5">
        <f t="shared" si="840"/>
        <v>6</v>
      </c>
      <c r="C2954" s="5">
        <f t="shared" si="841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45"/>
        <v>45457</v>
      </c>
      <c r="L2954" s="5">
        <f t="shared" si="846"/>
        <v>6</v>
      </c>
      <c r="M2954" s="5">
        <f t="shared" si="847"/>
        <v>2024</v>
      </c>
      <c r="N2954" s="12">
        <v>7830</v>
      </c>
      <c r="O2954" s="6">
        <f t="shared" si="848"/>
        <v>-7830</v>
      </c>
      <c r="P2954" s="6">
        <f t="shared" si="836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">
      <c r="A2955" s="4">
        <v>45457</v>
      </c>
      <c r="B2955" s="5">
        <f t="shared" si="840"/>
        <v>6</v>
      </c>
      <c r="C2955" s="5">
        <f t="shared" si="841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45"/>
        <v>45457</v>
      </c>
      <c r="L2955" s="5">
        <f t="shared" si="846"/>
        <v>6</v>
      </c>
      <c r="M2955" s="5">
        <f t="shared" si="847"/>
        <v>2024</v>
      </c>
      <c r="N2955" s="12">
        <v>4680</v>
      </c>
      <c r="O2955" s="6">
        <f t="shared" si="848"/>
        <v>-4680</v>
      </c>
      <c r="P2955" s="6">
        <f t="shared" si="836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">
      <c r="A2956" s="4">
        <v>45457</v>
      </c>
      <c r="B2956" s="5">
        <f t="shared" si="840"/>
        <v>6</v>
      </c>
      <c r="C2956" s="5">
        <f t="shared" si="841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45"/>
        <v>45457</v>
      </c>
      <c r="L2956" s="5">
        <f t="shared" si="846"/>
        <v>6</v>
      </c>
      <c r="M2956" s="5">
        <f t="shared" si="847"/>
        <v>2024</v>
      </c>
      <c r="N2956" s="12">
        <v>760</v>
      </c>
      <c r="O2956" s="6">
        <f t="shared" si="848"/>
        <v>-760</v>
      </c>
      <c r="P2956" s="6">
        <f t="shared" si="836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">
      <c r="A2957" s="4">
        <v>45457</v>
      </c>
      <c r="B2957" s="5">
        <f t="shared" si="840"/>
        <v>6</v>
      </c>
      <c r="C2957" s="5">
        <f t="shared" si="841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45"/>
        <v>45457</v>
      </c>
      <c r="L2957" s="5">
        <f t="shared" si="846"/>
        <v>6</v>
      </c>
      <c r="M2957" s="5">
        <f t="shared" si="847"/>
        <v>2024</v>
      </c>
      <c r="N2957" s="12">
        <v>3000</v>
      </c>
      <c r="O2957" s="6">
        <f t="shared" si="848"/>
        <v>-3000</v>
      </c>
      <c r="P2957" s="6">
        <f t="shared" si="836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">
      <c r="A2958" s="4">
        <v>45463</v>
      </c>
      <c r="B2958" s="5">
        <f t="shared" si="840"/>
        <v>6</v>
      </c>
      <c r="C2958" s="5">
        <f t="shared" si="841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45"/>
        <v>45463</v>
      </c>
      <c r="L2958" s="5">
        <f t="shared" si="846"/>
        <v>6</v>
      </c>
      <c r="M2958" s="5">
        <f t="shared" si="847"/>
        <v>2024</v>
      </c>
      <c r="N2958" s="12">
        <v>10800</v>
      </c>
      <c r="O2958" s="6">
        <f t="shared" ref="O2958:O2964" si="849">-N2958</f>
        <v>-10800</v>
      </c>
      <c r="P2958" s="6">
        <f t="shared" si="836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840"/>
        <v>6</v>
      </c>
      <c r="C2959" s="5">
        <f t="shared" si="841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45"/>
        <v>45463</v>
      </c>
      <c r="L2959" s="5">
        <f t="shared" si="846"/>
        <v>6</v>
      </c>
      <c r="M2959" s="5">
        <f t="shared" si="847"/>
        <v>2024</v>
      </c>
      <c r="N2959" s="12">
        <v>900</v>
      </c>
      <c r="O2959" s="6">
        <f t="shared" si="849"/>
        <v>-900</v>
      </c>
      <c r="P2959" s="6">
        <f t="shared" si="836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840"/>
        <v>6</v>
      </c>
      <c r="C2960" s="5">
        <f t="shared" si="841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45"/>
        <v>45463</v>
      </c>
      <c r="L2960" s="5">
        <f t="shared" si="846"/>
        <v>6</v>
      </c>
      <c r="M2960" s="5">
        <f t="shared" si="847"/>
        <v>2024</v>
      </c>
      <c r="N2960" s="12">
        <v>900</v>
      </c>
      <c r="O2960" s="6">
        <f t="shared" si="849"/>
        <v>-900</v>
      </c>
      <c r="P2960" s="6">
        <f t="shared" si="836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840"/>
        <v>6</v>
      </c>
      <c r="C2961" s="5">
        <f t="shared" si="841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45"/>
        <v>45463</v>
      </c>
      <c r="L2961" s="5">
        <f t="shared" si="846"/>
        <v>6</v>
      </c>
      <c r="M2961" s="5">
        <f t="shared" si="847"/>
        <v>2024</v>
      </c>
      <c r="N2961" s="12">
        <v>110</v>
      </c>
      <c r="O2961" s="6">
        <f t="shared" si="849"/>
        <v>-110</v>
      </c>
      <c r="P2961" s="6">
        <f t="shared" si="836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840"/>
        <v>6</v>
      </c>
      <c r="C2962" s="5">
        <f t="shared" si="841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45"/>
        <v>45463</v>
      </c>
      <c r="L2962" s="5">
        <f t="shared" si="846"/>
        <v>6</v>
      </c>
      <c r="M2962" s="5">
        <f t="shared" si="847"/>
        <v>2024</v>
      </c>
      <c r="N2962" s="12">
        <v>90</v>
      </c>
      <c r="O2962" s="6">
        <f t="shared" si="849"/>
        <v>-90</v>
      </c>
      <c r="P2962" s="6">
        <f t="shared" si="836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840"/>
        <v>6</v>
      </c>
      <c r="C2963" s="5">
        <f t="shared" si="841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45"/>
        <v>45463</v>
      </c>
      <c r="L2963" s="5">
        <f t="shared" si="846"/>
        <v>6</v>
      </c>
      <c r="M2963" s="5">
        <f t="shared" si="847"/>
        <v>2024</v>
      </c>
      <c r="N2963" s="12">
        <v>48</v>
      </c>
      <c r="O2963" s="6">
        <f t="shared" si="849"/>
        <v>-48</v>
      </c>
      <c r="P2963" s="6">
        <f t="shared" si="836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840"/>
        <v>6</v>
      </c>
      <c r="C2964" s="5">
        <f t="shared" si="841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45"/>
        <v>45463</v>
      </c>
      <c r="L2964" s="5">
        <f t="shared" si="846"/>
        <v>6</v>
      </c>
      <c r="M2964" s="5">
        <f t="shared" si="847"/>
        <v>2024</v>
      </c>
      <c r="N2964" s="12">
        <v>48</v>
      </c>
      <c r="O2964" s="6">
        <f t="shared" si="849"/>
        <v>-48</v>
      </c>
      <c r="P2964" s="6">
        <f t="shared" si="836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840"/>
        <v>6</v>
      </c>
      <c r="C2965" s="5">
        <f t="shared" si="841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45"/>
        <v>45464</v>
      </c>
      <c r="L2965" s="5">
        <f t="shared" si="846"/>
        <v>6</v>
      </c>
      <c r="M2965" s="5">
        <f t="shared" si="847"/>
        <v>2024</v>
      </c>
      <c r="N2965" s="12">
        <v>1760</v>
      </c>
      <c r="O2965" s="6">
        <f t="shared" ref="O2965:O2968" si="850">-N2965</f>
        <v>-1760</v>
      </c>
      <c r="P2965" s="6">
        <f t="shared" ref="P2965:P3028" si="851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840"/>
        <v>6</v>
      </c>
      <c r="C2966" s="5">
        <f t="shared" si="841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45"/>
        <v>45464</v>
      </c>
      <c r="L2966" s="5">
        <f t="shared" si="846"/>
        <v>6</v>
      </c>
      <c r="M2966" s="5">
        <f t="shared" si="847"/>
        <v>2024</v>
      </c>
      <c r="N2966" s="12">
        <v>95</v>
      </c>
      <c r="O2966" s="6">
        <f t="shared" si="850"/>
        <v>-95</v>
      </c>
      <c r="P2966" s="6">
        <f t="shared" si="851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840"/>
        <v>6</v>
      </c>
      <c r="C2967" s="5">
        <f t="shared" si="841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45"/>
        <v>45464</v>
      </c>
      <c r="L2967" s="5">
        <f t="shared" si="846"/>
        <v>6</v>
      </c>
      <c r="M2967" s="5">
        <f t="shared" si="847"/>
        <v>2024</v>
      </c>
      <c r="N2967" s="12">
        <v>312.5</v>
      </c>
      <c r="O2967" s="6">
        <f t="shared" si="850"/>
        <v>-312.5</v>
      </c>
      <c r="P2967" s="6">
        <f t="shared" si="851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840"/>
        <v>6</v>
      </c>
      <c r="C2968" s="5">
        <f t="shared" si="841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45"/>
        <v>45464</v>
      </c>
      <c r="L2968" s="5">
        <f t="shared" si="846"/>
        <v>6</v>
      </c>
      <c r="M2968" s="5">
        <f t="shared" si="847"/>
        <v>2024</v>
      </c>
      <c r="N2968" s="12">
        <v>225</v>
      </c>
      <c r="O2968" s="6">
        <f t="shared" si="850"/>
        <v>-225</v>
      </c>
      <c r="P2968" s="6">
        <f t="shared" si="851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840"/>
        <v>6</v>
      </c>
      <c r="C2969" s="5">
        <f t="shared" si="841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45"/>
        <v>45465</v>
      </c>
      <c r="L2969" s="5">
        <f t="shared" si="846"/>
        <v>6</v>
      </c>
      <c r="M2969" s="5">
        <f t="shared" si="847"/>
        <v>2024</v>
      </c>
      <c r="N2969" s="12">
        <v>1760</v>
      </c>
      <c r="O2969" s="12"/>
      <c r="P2969" s="6">
        <f t="shared" si="851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">
      <c r="A2970" s="4">
        <v>45465</v>
      </c>
      <c r="B2970" s="5">
        <f t="shared" si="840"/>
        <v>6</v>
      </c>
      <c r="C2970" s="5">
        <f t="shared" si="841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45"/>
        <v>45465</v>
      </c>
      <c r="L2970" s="5">
        <f t="shared" si="846"/>
        <v>6</v>
      </c>
      <c r="M2970" s="5">
        <f t="shared" si="847"/>
        <v>2024</v>
      </c>
      <c r="N2970" s="12">
        <v>405</v>
      </c>
      <c r="O2970" s="12"/>
      <c r="P2970" s="6">
        <f t="shared" si="851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">
      <c r="A2971" s="4">
        <v>45465</v>
      </c>
      <c r="B2971" s="5">
        <f t="shared" si="840"/>
        <v>6</v>
      </c>
      <c r="C2971" s="5">
        <f t="shared" si="841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45"/>
        <v>45465</v>
      </c>
      <c r="L2971" s="5">
        <f t="shared" si="846"/>
        <v>6</v>
      </c>
      <c r="M2971" s="5">
        <f t="shared" si="847"/>
        <v>2024</v>
      </c>
      <c r="N2971" s="12">
        <v>187.5</v>
      </c>
      <c r="O2971" s="12"/>
      <c r="P2971" s="6">
        <f t="shared" si="851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">
      <c r="A2972" s="4">
        <v>45465</v>
      </c>
      <c r="B2972" s="5">
        <f t="shared" si="840"/>
        <v>6</v>
      </c>
      <c r="C2972" s="5">
        <f t="shared" si="841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45"/>
        <v>45465</v>
      </c>
      <c r="L2972" s="5">
        <f t="shared" si="846"/>
        <v>6</v>
      </c>
      <c r="M2972" s="5">
        <f t="shared" si="847"/>
        <v>2024</v>
      </c>
      <c r="N2972" s="12">
        <v>110</v>
      </c>
      <c r="O2972" s="12"/>
      <c r="P2972" s="6">
        <f t="shared" si="851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">
      <c r="A2973" s="4">
        <v>45467</v>
      </c>
      <c r="B2973" s="5">
        <f t="shared" si="840"/>
        <v>6</v>
      </c>
      <c r="C2973" s="5">
        <f t="shared" si="841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45"/>
        <v>45587</v>
      </c>
      <c r="L2973" s="5">
        <f t="shared" si="846"/>
        <v>10</v>
      </c>
      <c r="M2973" s="5">
        <f t="shared" si="847"/>
        <v>2024</v>
      </c>
      <c r="N2973" s="12">
        <v>13024</v>
      </c>
      <c r="O2973" s="6">
        <f t="shared" ref="O2973:O2980" si="852">-N2973</f>
        <v>-13024</v>
      </c>
      <c r="P2973" s="6">
        <f t="shared" si="851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">
      <c r="A2974" s="4">
        <v>45467</v>
      </c>
      <c r="B2974" s="5">
        <f t="shared" si="840"/>
        <v>6</v>
      </c>
      <c r="C2974" s="5">
        <f t="shared" si="841"/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45"/>
        <v>45587</v>
      </c>
      <c r="L2974" s="5">
        <f t="shared" si="846"/>
        <v>10</v>
      </c>
      <c r="M2974" s="5">
        <f t="shared" si="847"/>
        <v>2024</v>
      </c>
      <c r="N2974" s="12">
        <v>2146</v>
      </c>
      <c r="O2974" s="6">
        <f t="shared" si="852"/>
        <v>-2146</v>
      </c>
      <c r="P2974" s="6">
        <f t="shared" si="851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">
      <c r="A2975" s="4">
        <v>45467</v>
      </c>
      <c r="B2975" s="5">
        <f t="shared" si="840"/>
        <v>6</v>
      </c>
      <c r="C2975" s="5">
        <f t="shared" si="841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45"/>
        <v>45587</v>
      </c>
      <c r="L2975" s="5">
        <f t="shared" si="846"/>
        <v>10</v>
      </c>
      <c r="M2975" s="5">
        <f t="shared" si="847"/>
        <v>2024</v>
      </c>
      <c r="N2975" s="12">
        <v>575</v>
      </c>
      <c r="O2975" s="6">
        <f t="shared" si="852"/>
        <v>-575</v>
      </c>
      <c r="P2975" s="6">
        <f t="shared" si="851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">
      <c r="A2976" s="4">
        <v>45467</v>
      </c>
      <c r="B2976" s="5">
        <f t="shared" si="840"/>
        <v>6</v>
      </c>
      <c r="C2976" s="5">
        <f t="shared" si="841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45"/>
        <v>45587</v>
      </c>
      <c r="L2976" s="5">
        <f t="shared" si="846"/>
        <v>10</v>
      </c>
      <c r="M2976" s="5">
        <f t="shared" si="847"/>
        <v>2024</v>
      </c>
      <c r="N2976" s="12">
        <v>880</v>
      </c>
      <c r="O2976" s="6">
        <f t="shared" si="852"/>
        <v>-880</v>
      </c>
      <c r="P2976" s="6">
        <f t="shared" si="851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">
      <c r="A2977" s="4">
        <v>45468</v>
      </c>
      <c r="B2977" s="5">
        <f t="shared" si="840"/>
        <v>6</v>
      </c>
      <c r="C2977" s="5">
        <f t="shared" si="841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45"/>
        <v>45528</v>
      </c>
      <c r="L2977" s="5">
        <f t="shared" si="846"/>
        <v>8</v>
      </c>
      <c r="M2977" s="5">
        <f t="shared" si="847"/>
        <v>2024</v>
      </c>
      <c r="N2977" s="12">
        <v>3256</v>
      </c>
      <c r="O2977" s="6">
        <f t="shared" si="852"/>
        <v>-3256</v>
      </c>
      <c r="P2977" s="6">
        <f t="shared" si="851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">
      <c r="A2978" s="4">
        <v>45468</v>
      </c>
      <c r="B2978" s="5">
        <f t="shared" si="840"/>
        <v>6</v>
      </c>
      <c r="C2978" s="5">
        <f t="shared" si="841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45"/>
        <v>45528</v>
      </c>
      <c r="L2978" s="5">
        <f t="shared" si="846"/>
        <v>8</v>
      </c>
      <c r="M2978" s="5">
        <f t="shared" si="847"/>
        <v>2024</v>
      </c>
      <c r="N2978" s="12">
        <v>939.6</v>
      </c>
      <c r="O2978" s="6">
        <f t="shared" si="852"/>
        <v>-939.6</v>
      </c>
      <c r="P2978" s="6">
        <f t="shared" si="851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">
      <c r="A2979" s="4">
        <v>45468</v>
      </c>
      <c r="B2979" s="5">
        <f t="shared" si="840"/>
        <v>6</v>
      </c>
      <c r="C2979" s="5">
        <f t="shared" si="841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45"/>
        <v>45528</v>
      </c>
      <c r="L2979" s="5">
        <f t="shared" si="846"/>
        <v>8</v>
      </c>
      <c r="M2979" s="5">
        <f t="shared" si="847"/>
        <v>2024</v>
      </c>
      <c r="N2979" s="12">
        <v>626.4</v>
      </c>
      <c r="O2979" s="6">
        <f t="shared" si="852"/>
        <v>-626.4</v>
      </c>
      <c r="P2979" s="6">
        <f t="shared" si="851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">
      <c r="A2980" s="4">
        <v>45468</v>
      </c>
      <c r="B2980" s="5">
        <f t="shared" si="840"/>
        <v>6</v>
      </c>
      <c r="C2980" s="5">
        <f t="shared" si="841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45"/>
        <v>45528</v>
      </c>
      <c r="L2980" s="5">
        <f t="shared" si="846"/>
        <v>8</v>
      </c>
      <c r="M2980" s="5">
        <f t="shared" si="847"/>
        <v>2024</v>
      </c>
      <c r="N2980" s="12">
        <v>220</v>
      </c>
      <c r="O2980" s="6">
        <f t="shared" si="852"/>
        <v>-220</v>
      </c>
      <c r="P2980" s="6">
        <f t="shared" si="851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">
      <c r="A2981" s="4">
        <v>45469</v>
      </c>
      <c r="B2981" s="5">
        <f t="shared" si="840"/>
        <v>6</v>
      </c>
      <c r="C2981" s="5">
        <f t="shared" si="841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45"/>
        <v>45589</v>
      </c>
      <c r="L2981" s="5">
        <f t="shared" si="846"/>
        <v>10</v>
      </c>
      <c r="M2981" s="5">
        <f t="shared" si="847"/>
        <v>2024</v>
      </c>
      <c r="N2981" s="12">
        <v>523.6</v>
      </c>
      <c r="O2981" s="6">
        <f t="shared" ref="O2981:O2983" si="853">-N2981</f>
        <v>-523.6</v>
      </c>
      <c r="P2981" s="6">
        <f t="shared" si="851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">
      <c r="A2982" s="4">
        <v>45469</v>
      </c>
      <c r="B2982" s="5">
        <f t="shared" si="840"/>
        <v>6</v>
      </c>
      <c r="C2982" s="5">
        <f t="shared" si="841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45"/>
        <v>45589</v>
      </c>
      <c r="L2982" s="5">
        <f t="shared" si="846"/>
        <v>10</v>
      </c>
      <c r="M2982" s="5">
        <f t="shared" si="847"/>
        <v>2024</v>
      </c>
      <c r="N2982" s="12">
        <v>360</v>
      </c>
      <c r="O2982" s="6">
        <f t="shared" si="853"/>
        <v>-360</v>
      </c>
      <c r="P2982" s="6">
        <f t="shared" si="851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">
      <c r="A2983" s="4">
        <v>45469</v>
      </c>
      <c r="B2983" s="5">
        <f t="shared" si="840"/>
        <v>6</v>
      </c>
      <c r="C2983" s="5">
        <f t="shared" si="841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45"/>
        <v>45589</v>
      </c>
      <c r="L2983" s="5">
        <f t="shared" si="846"/>
        <v>10</v>
      </c>
      <c r="M2983" s="5">
        <f t="shared" si="847"/>
        <v>2024</v>
      </c>
      <c r="N2983" s="12">
        <v>260</v>
      </c>
      <c r="O2983" s="6">
        <f t="shared" si="853"/>
        <v>-260</v>
      </c>
      <c r="P2983" s="6">
        <f t="shared" si="851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">
      <c r="A2984" s="4">
        <v>45470</v>
      </c>
      <c r="B2984" s="5">
        <f t="shared" si="840"/>
        <v>6</v>
      </c>
      <c r="C2984" s="5">
        <f t="shared" si="841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45"/>
        <v>45470</v>
      </c>
      <c r="L2984" s="5">
        <f t="shared" si="846"/>
        <v>6</v>
      </c>
      <c r="M2984" s="5">
        <f t="shared" si="847"/>
        <v>2024</v>
      </c>
      <c r="N2984" s="12">
        <v>337.5</v>
      </c>
      <c r="O2984" s="6">
        <f t="shared" ref="O2984:O2988" si="854">-N2984</f>
        <v>-337.5</v>
      </c>
      <c r="P2984" s="6">
        <f t="shared" si="851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840"/>
        <v>6</v>
      </c>
      <c r="C2985" s="5">
        <f t="shared" si="841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45"/>
        <v>45470</v>
      </c>
      <c r="L2985" s="5">
        <f t="shared" si="846"/>
        <v>6</v>
      </c>
      <c r="M2985" s="5">
        <f t="shared" si="847"/>
        <v>2024</v>
      </c>
      <c r="N2985" s="12">
        <v>255</v>
      </c>
      <c r="O2985" s="6">
        <f t="shared" si="854"/>
        <v>-255</v>
      </c>
      <c r="P2985" s="6">
        <f t="shared" si="851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840"/>
        <v>6</v>
      </c>
      <c r="C2986" s="5">
        <f t="shared" si="841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45"/>
        <v>45470</v>
      </c>
      <c r="L2986" s="5">
        <f t="shared" si="846"/>
        <v>6</v>
      </c>
      <c r="M2986" s="5">
        <f t="shared" si="847"/>
        <v>2024</v>
      </c>
      <c r="N2986" s="12">
        <v>100</v>
      </c>
      <c r="O2986" s="6">
        <f t="shared" si="854"/>
        <v>-100</v>
      </c>
      <c r="P2986" s="6">
        <f t="shared" si="851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ref="B2987:B3050" si="855">MONTH(A2987)</f>
        <v>6</v>
      </c>
      <c r="C2987" s="5">
        <f t="shared" ref="C2987:C3050" si="856">YEAR(A2987)</f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45"/>
        <v>45470</v>
      </c>
      <c r="L2987" s="5">
        <f t="shared" si="846"/>
        <v>6</v>
      </c>
      <c r="M2987" s="5">
        <f t="shared" si="847"/>
        <v>2024</v>
      </c>
      <c r="N2987" s="12">
        <v>62.5</v>
      </c>
      <c r="O2987" s="6">
        <f t="shared" si="854"/>
        <v>-62.5</v>
      </c>
      <c r="P2987" s="6">
        <f t="shared" si="851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855"/>
        <v>6</v>
      </c>
      <c r="C2988" s="5">
        <f t="shared" si="856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45"/>
        <v>45471</v>
      </c>
      <c r="L2988" s="5">
        <f t="shared" si="846"/>
        <v>6</v>
      </c>
      <c r="M2988" s="5">
        <f t="shared" si="847"/>
        <v>2024</v>
      </c>
      <c r="N2988" s="12">
        <v>937.5</v>
      </c>
      <c r="O2988" s="6">
        <f t="shared" si="854"/>
        <v>-937.5</v>
      </c>
      <c r="P2988" s="6">
        <f t="shared" si="851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">
      <c r="A2989" s="4">
        <v>45471</v>
      </c>
      <c r="B2989" s="5">
        <f t="shared" si="855"/>
        <v>6</v>
      </c>
      <c r="C2989" s="5">
        <f t="shared" si="856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45"/>
        <v>45471</v>
      </c>
      <c r="L2989" s="5">
        <f t="shared" si="846"/>
        <v>6</v>
      </c>
      <c r="M2989" s="5">
        <f t="shared" si="847"/>
        <v>2024</v>
      </c>
      <c r="N2989" s="12">
        <v>24420</v>
      </c>
      <c r="O2989" s="12">
        <f>-3211.6-21208.4</f>
        <v>-24420</v>
      </c>
      <c r="P2989" s="6">
        <f t="shared" si="851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">
      <c r="A2990" s="4">
        <v>45471</v>
      </c>
      <c r="B2990" s="5">
        <f t="shared" si="855"/>
        <v>6</v>
      </c>
      <c r="C2990" s="5">
        <f t="shared" si="856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45"/>
        <v>45471</v>
      </c>
      <c r="L2990" s="5">
        <f t="shared" si="846"/>
        <v>6</v>
      </c>
      <c r="M2990" s="5">
        <f t="shared" si="847"/>
        <v>2024</v>
      </c>
      <c r="N2990" s="12">
        <v>10156.5</v>
      </c>
      <c r="O2990" s="12">
        <f>-3791.6-6364.9</f>
        <v>-10156.5</v>
      </c>
      <c r="P2990" s="6">
        <f t="shared" si="851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">
      <c r="A2991" s="4">
        <v>45471</v>
      </c>
      <c r="B2991" s="5">
        <f t="shared" si="855"/>
        <v>6</v>
      </c>
      <c r="C2991" s="5">
        <f t="shared" si="856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45"/>
        <v>45471</v>
      </c>
      <c r="L2991" s="5">
        <f t="shared" si="846"/>
        <v>6</v>
      </c>
      <c r="M2991" s="5">
        <f t="shared" si="847"/>
        <v>2024</v>
      </c>
      <c r="N2991" s="12">
        <v>702</v>
      </c>
      <c r="O2991" s="6">
        <f t="shared" ref="O2991:O2994" si="857">-N2991</f>
        <v>-702</v>
      </c>
      <c r="P2991" s="6">
        <f t="shared" si="851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">
      <c r="A2992" s="4">
        <v>45471</v>
      </c>
      <c r="B2992" s="5">
        <f t="shared" si="855"/>
        <v>6</v>
      </c>
      <c r="C2992" s="5">
        <f t="shared" si="856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45"/>
        <v>45471</v>
      </c>
      <c r="L2992" s="5">
        <f t="shared" si="846"/>
        <v>6</v>
      </c>
      <c r="M2992" s="5">
        <f t="shared" si="847"/>
        <v>2024</v>
      </c>
      <c r="N2992" s="12">
        <v>3740</v>
      </c>
      <c r="O2992" s="6">
        <f t="shared" si="857"/>
        <v>-3740</v>
      </c>
      <c r="P2992" s="6">
        <f t="shared" si="851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">
      <c r="A2993" s="4">
        <v>45471</v>
      </c>
      <c r="B2993" s="5">
        <f t="shared" si="855"/>
        <v>6</v>
      </c>
      <c r="C2993" s="5">
        <f t="shared" si="856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45"/>
        <v>45471</v>
      </c>
      <c r="L2993" s="5">
        <f t="shared" si="846"/>
        <v>6</v>
      </c>
      <c r="M2993" s="5">
        <f t="shared" si="847"/>
        <v>2024</v>
      </c>
      <c r="N2993" s="12">
        <v>760</v>
      </c>
      <c r="O2993" s="6">
        <f t="shared" si="857"/>
        <v>-760</v>
      </c>
      <c r="P2993" s="6">
        <f t="shared" si="851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">
      <c r="A2994" s="4">
        <v>45471</v>
      </c>
      <c r="B2994" s="5">
        <f t="shared" si="855"/>
        <v>6</v>
      </c>
      <c r="C2994" s="5">
        <f t="shared" si="856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45"/>
        <v>45471</v>
      </c>
      <c r="L2994" s="5">
        <f t="shared" si="846"/>
        <v>6</v>
      </c>
      <c r="M2994" s="5">
        <f t="shared" si="847"/>
        <v>2024</v>
      </c>
      <c r="N2994" s="12">
        <v>2000</v>
      </c>
      <c r="O2994" s="6">
        <f t="shared" si="857"/>
        <v>-2000</v>
      </c>
      <c r="P2994" s="6">
        <f t="shared" si="851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">
      <c r="A2995" s="4">
        <v>45475</v>
      </c>
      <c r="B2995" s="5">
        <f t="shared" si="855"/>
        <v>7</v>
      </c>
      <c r="C2995" s="5">
        <f t="shared" si="856"/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si="845"/>
        <v>45475</v>
      </c>
      <c r="L2995" s="5">
        <f t="shared" si="846"/>
        <v>7</v>
      </c>
      <c r="M2995" s="5">
        <f t="shared" si="847"/>
        <v>2024</v>
      </c>
      <c r="N2995" s="12">
        <v>337.5</v>
      </c>
      <c r="O2995" s="6">
        <f t="shared" ref="O2995:O3003" si="858">-N2995</f>
        <v>-337.5</v>
      </c>
      <c r="P2995" s="6">
        <f t="shared" si="851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855"/>
        <v>7</v>
      </c>
      <c r="C2996" s="5">
        <f t="shared" si="856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45"/>
        <v>45475</v>
      </c>
      <c r="L2996" s="5">
        <f t="shared" si="846"/>
        <v>7</v>
      </c>
      <c r="M2996" s="5">
        <f t="shared" si="847"/>
        <v>2024</v>
      </c>
      <c r="N2996" s="12">
        <v>255</v>
      </c>
      <c r="O2996" s="6">
        <f t="shared" si="858"/>
        <v>-255</v>
      </c>
      <c r="P2996" s="6">
        <f t="shared" si="851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855"/>
        <v>7</v>
      </c>
      <c r="C2997" s="5">
        <f t="shared" si="856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45"/>
        <v>45475</v>
      </c>
      <c r="L2997" s="5">
        <f t="shared" si="846"/>
        <v>7</v>
      </c>
      <c r="M2997" s="5">
        <f t="shared" si="847"/>
        <v>2024</v>
      </c>
      <c r="N2997" s="12">
        <v>115</v>
      </c>
      <c r="O2997" s="6">
        <f t="shared" si="858"/>
        <v>-115</v>
      </c>
      <c r="P2997" s="6">
        <f t="shared" si="851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855"/>
        <v>7</v>
      </c>
      <c r="C2998" s="5">
        <f t="shared" si="856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45"/>
        <v>45475</v>
      </c>
      <c r="L2998" s="5">
        <f t="shared" si="846"/>
        <v>7</v>
      </c>
      <c r="M2998" s="5">
        <f t="shared" si="847"/>
        <v>2024</v>
      </c>
      <c r="N2998" s="12">
        <v>49</v>
      </c>
      <c r="O2998" s="6">
        <f t="shared" si="858"/>
        <v>-49</v>
      </c>
      <c r="P2998" s="6">
        <f t="shared" si="851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855"/>
        <v>7</v>
      </c>
      <c r="C2999" s="5">
        <f t="shared" si="856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45"/>
        <v>45475</v>
      </c>
      <c r="L2999" s="5">
        <f t="shared" si="846"/>
        <v>7</v>
      </c>
      <c r="M2999" s="5">
        <f t="shared" si="847"/>
        <v>2024</v>
      </c>
      <c r="N2999" s="12">
        <v>297</v>
      </c>
      <c r="O2999" s="6">
        <f t="shared" si="858"/>
        <v>-297</v>
      </c>
      <c r="P2999" s="6">
        <f t="shared" si="851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855"/>
        <v>7</v>
      </c>
      <c r="C3000" s="5">
        <f t="shared" si="856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45"/>
        <v>45475</v>
      </c>
      <c r="L3000" s="5">
        <f t="shared" si="846"/>
        <v>7</v>
      </c>
      <c r="M3000" s="5">
        <f t="shared" si="847"/>
        <v>2024</v>
      </c>
      <c r="N3000" s="12">
        <v>48</v>
      </c>
      <c r="O3000" s="6">
        <f t="shared" si="858"/>
        <v>-48</v>
      </c>
      <c r="P3000" s="6">
        <f t="shared" si="851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855"/>
        <v>7</v>
      </c>
      <c r="C3001" s="5">
        <f t="shared" si="856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45"/>
        <v>45475</v>
      </c>
      <c r="L3001" s="5">
        <f t="shared" si="846"/>
        <v>7</v>
      </c>
      <c r="M3001" s="5">
        <f t="shared" si="847"/>
        <v>2024</v>
      </c>
      <c r="N3001" s="12">
        <v>30</v>
      </c>
      <c r="O3001" s="6">
        <f t="shared" si="858"/>
        <v>-30</v>
      </c>
      <c r="P3001" s="6">
        <f t="shared" si="851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855"/>
        <v>7</v>
      </c>
      <c r="C3002" s="5">
        <f t="shared" si="856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45"/>
        <v>45595</v>
      </c>
      <c r="L3002" s="5">
        <f t="shared" si="846"/>
        <v>10</v>
      </c>
      <c r="M3002" s="5">
        <f t="shared" si="847"/>
        <v>2024</v>
      </c>
      <c r="N3002" s="12">
        <v>160</v>
      </c>
      <c r="O3002" s="6">
        <f t="shared" si="858"/>
        <v>-160</v>
      </c>
      <c r="P3002" s="6">
        <f t="shared" si="851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">
      <c r="A3003" s="4">
        <v>45475</v>
      </c>
      <c r="B3003" s="5">
        <f t="shared" si="855"/>
        <v>7</v>
      </c>
      <c r="C3003" s="5">
        <f t="shared" si="856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45"/>
        <v>45595</v>
      </c>
      <c r="L3003" s="5">
        <f t="shared" si="846"/>
        <v>10</v>
      </c>
      <c r="M3003" s="5">
        <f t="shared" si="847"/>
        <v>2024</v>
      </c>
      <c r="N3003" s="12">
        <v>260</v>
      </c>
      <c r="O3003" s="6">
        <f t="shared" si="858"/>
        <v>-260</v>
      </c>
      <c r="P3003" s="6">
        <f t="shared" si="851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">
      <c r="A3004" s="4">
        <v>45475</v>
      </c>
      <c r="B3004" s="5">
        <f t="shared" si="855"/>
        <v>7</v>
      </c>
      <c r="C3004" s="5">
        <f t="shared" si="856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45"/>
        <v>45475</v>
      </c>
      <c r="L3004" s="5">
        <f t="shared" si="846"/>
        <v>7</v>
      </c>
      <c r="M3004" s="5">
        <f t="shared" si="847"/>
        <v>2024</v>
      </c>
      <c r="N3004" s="12">
        <v>534</v>
      </c>
      <c r="O3004" s="6">
        <f t="shared" ref="O3004:O3005" si="859">-N3004</f>
        <v>-534</v>
      </c>
      <c r="P3004" s="6">
        <f t="shared" si="851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855"/>
        <v>7</v>
      </c>
      <c r="C3005" s="5">
        <f t="shared" si="856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45"/>
        <v>45475</v>
      </c>
      <c r="L3005" s="5">
        <f t="shared" si="846"/>
        <v>7</v>
      </c>
      <c r="M3005" s="5">
        <f t="shared" si="847"/>
        <v>2024</v>
      </c>
      <c r="N3005" s="12">
        <v>552</v>
      </c>
      <c r="O3005" s="6">
        <f t="shared" si="859"/>
        <v>-552</v>
      </c>
      <c r="P3005" s="6">
        <f t="shared" si="851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855"/>
        <v>7</v>
      </c>
      <c r="C3006" s="5">
        <f t="shared" si="856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45"/>
        <v>45475</v>
      </c>
      <c r="L3006" s="5">
        <f t="shared" si="846"/>
        <v>7</v>
      </c>
      <c r="M3006" s="5">
        <f t="shared" si="847"/>
        <v>2024</v>
      </c>
      <c r="N3006" s="12">
        <v>7040</v>
      </c>
      <c r="O3006" s="12">
        <f>-511.1-5000-1528.9</f>
        <v>-7040</v>
      </c>
      <c r="P3006" s="6">
        <f t="shared" si="851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">
      <c r="A3007" s="4">
        <v>45475</v>
      </c>
      <c r="B3007" s="5">
        <f t="shared" si="855"/>
        <v>7</v>
      </c>
      <c r="C3007" s="5">
        <f t="shared" si="856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45"/>
        <v>45475</v>
      </c>
      <c r="L3007" s="5">
        <f t="shared" si="846"/>
        <v>7</v>
      </c>
      <c r="M3007" s="5">
        <f t="shared" si="847"/>
        <v>2024</v>
      </c>
      <c r="N3007" s="12">
        <v>1108.4000000000001</v>
      </c>
      <c r="O3007" s="6">
        <f t="shared" ref="O3007:O3011" si="860">-N3007</f>
        <v>-1108.4000000000001</v>
      </c>
      <c r="P3007" s="6">
        <f t="shared" si="851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">
      <c r="A3008" s="4">
        <v>45475</v>
      </c>
      <c r="B3008" s="5">
        <f t="shared" si="855"/>
        <v>7</v>
      </c>
      <c r="C3008" s="5">
        <f t="shared" si="856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45"/>
        <v>45475</v>
      </c>
      <c r="L3008" s="5">
        <f t="shared" si="846"/>
        <v>7</v>
      </c>
      <c r="M3008" s="5">
        <f t="shared" si="847"/>
        <v>2024</v>
      </c>
      <c r="N3008" s="12">
        <v>320</v>
      </c>
      <c r="O3008" s="6">
        <f t="shared" si="860"/>
        <v>-320</v>
      </c>
      <c r="P3008" s="6">
        <f t="shared" si="851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">
      <c r="A3009" s="4">
        <v>45475</v>
      </c>
      <c r="B3009" s="5">
        <f t="shared" si="855"/>
        <v>7</v>
      </c>
      <c r="C3009" s="5">
        <f t="shared" si="856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45"/>
        <v>45475</v>
      </c>
      <c r="L3009" s="5">
        <f t="shared" si="846"/>
        <v>7</v>
      </c>
      <c r="M3009" s="5">
        <f t="shared" si="847"/>
        <v>2024</v>
      </c>
      <c r="N3009" s="12">
        <v>360</v>
      </c>
      <c r="O3009" s="6">
        <f t="shared" si="860"/>
        <v>-360</v>
      </c>
      <c r="P3009" s="6">
        <f t="shared" si="851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">
      <c r="A3010" s="4">
        <v>45475</v>
      </c>
      <c r="B3010" s="5">
        <f t="shared" si="855"/>
        <v>7</v>
      </c>
      <c r="C3010" s="5">
        <f t="shared" si="856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45"/>
        <v>45475</v>
      </c>
      <c r="L3010" s="5">
        <f t="shared" si="846"/>
        <v>7</v>
      </c>
      <c r="M3010" s="5">
        <f t="shared" si="847"/>
        <v>2024</v>
      </c>
      <c r="N3010" s="12">
        <v>190</v>
      </c>
      <c r="O3010" s="6">
        <f t="shared" si="860"/>
        <v>-190</v>
      </c>
      <c r="P3010" s="6">
        <f t="shared" si="851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">
      <c r="A3011" s="4">
        <v>45475</v>
      </c>
      <c r="B3011" s="5">
        <f t="shared" si="855"/>
        <v>7</v>
      </c>
      <c r="C3011" s="5">
        <f t="shared" si="856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ref="K3011:K3074" si="861">A3011+J3011</f>
        <v>45475</v>
      </c>
      <c r="L3011" s="5">
        <f t="shared" ref="L3011:L3074" si="862">MONTH(K3011)</f>
        <v>7</v>
      </c>
      <c r="M3011" s="5">
        <f t="shared" ref="M3011:M3074" si="863">YEAR(K3011)</f>
        <v>2024</v>
      </c>
      <c r="N3011" s="12">
        <v>563.20000000000005</v>
      </c>
      <c r="O3011" s="6">
        <f t="shared" si="860"/>
        <v>-563.20000000000005</v>
      </c>
      <c r="P3011" s="6">
        <f t="shared" si="851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">
      <c r="A3012" s="4">
        <v>45475</v>
      </c>
      <c r="B3012" s="5">
        <f t="shared" si="855"/>
        <v>7</v>
      </c>
      <c r="C3012" s="5">
        <f t="shared" si="856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61"/>
        <v>45475</v>
      </c>
      <c r="L3012" s="5">
        <f t="shared" si="862"/>
        <v>7</v>
      </c>
      <c r="M3012" s="5">
        <f t="shared" si="863"/>
        <v>2024</v>
      </c>
      <c r="N3012" s="12">
        <v>1684.8</v>
      </c>
      <c r="O3012" s="12">
        <f>-929.5-755.3</f>
        <v>-1684.8</v>
      </c>
      <c r="P3012" s="6">
        <f t="shared" si="851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">
      <c r="A3013" s="4">
        <v>45475</v>
      </c>
      <c r="B3013" s="5">
        <f t="shared" si="855"/>
        <v>7</v>
      </c>
      <c r="C3013" s="5">
        <f t="shared" si="856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61"/>
        <v>45520</v>
      </c>
      <c r="L3013" s="5">
        <f t="shared" si="862"/>
        <v>8</v>
      </c>
      <c r="M3013" s="5">
        <f t="shared" si="863"/>
        <v>2024</v>
      </c>
      <c r="N3013" s="12">
        <v>130</v>
      </c>
      <c r="O3013" s="6">
        <f>-N3013</f>
        <v>-130</v>
      </c>
      <c r="P3013" s="6">
        <f t="shared" si="851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">
      <c r="A3014" s="4">
        <v>45476</v>
      </c>
      <c r="B3014" s="5">
        <f t="shared" si="855"/>
        <v>7</v>
      </c>
      <c r="C3014" s="5">
        <f t="shared" si="856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61"/>
        <v>45476</v>
      </c>
      <c r="L3014" s="5">
        <f t="shared" si="862"/>
        <v>7</v>
      </c>
      <c r="M3014" s="5">
        <f t="shared" si="863"/>
        <v>2024</v>
      </c>
      <c r="N3014" s="12">
        <v>200</v>
      </c>
      <c r="O3014" s="6">
        <f t="shared" ref="O3014:O3021" si="864">-N3014</f>
        <v>-200</v>
      </c>
      <c r="P3014" s="6">
        <f t="shared" si="851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">
      <c r="A3015" s="4">
        <v>45476</v>
      </c>
      <c r="B3015" s="5">
        <f t="shared" si="855"/>
        <v>7</v>
      </c>
      <c r="C3015" s="5">
        <f t="shared" si="856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61"/>
        <v>45476</v>
      </c>
      <c r="L3015" s="5">
        <f t="shared" si="862"/>
        <v>7</v>
      </c>
      <c r="M3015" s="5">
        <f t="shared" si="863"/>
        <v>2024</v>
      </c>
      <c r="N3015" s="12">
        <v>175</v>
      </c>
      <c r="O3015" s="6">
        <f t="shared" si="864"/>
        <v>-175</v>
      </c>
      <c r="P3015" s="6">
        <f t="shared" si="851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">
      <c r="A3016" s="4">
        <v>45477</v>
      </c>
      <c r="B3016" s="5">
        <f t="shared" si="855"/>
        <v>7</v>
      </c>
      <c r="C3016" s="5">
        <f t="shared" si="856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61"/>
        <v>45477</v>
      </c>
      <c r="L3016" s="5">
        <f t="shared" si="862"/>
        <v>7</v>
      </c>
      <c r="M3016" s="5">
        <f t="shared" si="863"/>
        <v>2024</v>
      </c>
      <c r="N3016" s="12">
        <v>1738</v>
      </c>
      <c r="O3016" s="6">
        <f t="shared" si="864"/>
        <v>-1738</v>
      </c>
      <c r="P3016" s="6">
        <f t="shared" si="851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">
      <c r="A3017" s="4">
        <v>45477</v>
      </c>
      <c r="B3017" s="5">
        <f t="shared" si="855"/>
        <v>7</v>
      </c>
      <c r="C3017" s="5">
        <f t="shared" si="856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61"/>
        <v>45477</v>
      </c>
      <c r="L3017" s="5">
        <f t="shared" si="862"/>
        <v>7</v>
      </c>
      <c r="M3017" s="5">
        <f t="shared" si="863"/>
        <v>2024</v>
      </c>
      <c r="N3017" s="12">
        <v>555</v>
      </c>
      <c r="O3017" s="6">
        <f t="shared" si="864"/>
        <v>-555</v>
      </c>
      <c r="P3017" s="6">
        <f t="shared" si="851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">
      <c r="A3018" s="4">
        <v>45477</v>
      </c>
      <c r="B3018" s="5">
        <f t="shared" si="855"/>
        <v>7</v>
      </c>
      <c r="C3018" s="5">
        <f t="shared" si="856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61"/>
        <v>45477</v>
      </c>
      <c r="L3018" s="5">
        <f t="shared" si="862"/>
        <v>7</v>
      </c>
      <c r="M3018" s="5">
        <f t="shared" si="863"/>
        <v>2024</v>
      </c>
      <c r="N3018" s="12">
        <v>322.5</v>
      </c>
      <c r="O3018" s="6">
        <f t="shared" si="864"/>
        <v>-322.5</v>
      </c>
      <c r="P3018" s="6">
        <f t="shared" si="851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">
      <c r="A3019" s="4">
        <v>45477</v>
      </c>
      <c r="B3019" s="5">
        <f t="shared" si="855"/>
        <v>7</v>
      </c>
      <c r="C3019" s="5">
        <f t="shared" si="856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61"/>
        <v>45477</v>
      </c>
      <c r="L3019" s="5">
        <f t="shared" si="862"/>
        <v>7</v>
      </c>
      <c r="M3019" s="5">
        <f t="shared" si="863"/>
        <v>2024</v>
      </c>
      <c r="N3019" s="12">
        <v>120</v>
      </c>
      <c r="O3019" s="6">
        <f t="shared" si="864"/>
        <v>-120</v>
      </c>
      <c r="P3019" s="6">
        <f t="shared" si="851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">
      <c r="A3020" s="4">
        <v>45477</v>
      </c>
      <c r="B3020" s="5">
        <f t="shared" si="855"/>
        <v>7</v>
      </c>
      <c r="C3020" s="5">
        <f t="shared" si="856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61"/>
        <v>45477</v>
      </c>
      <c r="L3020" s="5">
        <f t="shared" si="862"/>
        <v>7</v>
      </c>
      <c r="M3020" s="5">
        <f t="shared" si="863"/>
        <v>2024</v>
      </c>
      <c r="N3020" s="12">
        <v>175</v>
      </c>
      <c r="O3020" s="6">
        <f t="shared" si="864"/>
        <v>-175</v>
      </c>
      <c r="P3020" s="6">
        <f t="shared" si="851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">
      <c r="A3021" s="4">
        <v>45477</v>
      </c>
      <c r="B3021" s="5">
        <f t="shared" si="855"/>
        <v>7</v>
      </c>
      <c r="C3021" s="5">
        <f t="shared" si="856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61"/>
        <v>45477</v>
      </c>
      <c r="L3021" s="5">
        <f t="shared" si="862"/>
        <v>7</v>
      </c>
      <c r="M3021" s="5">
        <f t="shared" si="863"/>
        <v>2024</v>
      </c>
      <c r="N3021" s="12">
        <v>210</v>
      </c>
      <c r="O3021" s="6">
        <f t="shared" si="864"/>
        <v>-210</v>
      </c>
      <c r="P3021" s="6">
        <f t="shared" si="851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">
      <c r="A3022" s="4">
        <v>45477</v>
      </c>
      <c r="B3022" s="5">
        <f t="shared" si="855"/>
        <v>7</v>
      </c>
      <c r="C3022" s="5">
        <f t="shared" si="856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61"/>
        <v>45477</v>
      </c>
      <c r="L3022" s="5">
        <f t="shared" si="862"/>
        <v>7</v>
      </c>
      <c r="M3022" s="5">
        <f t="shared" si="863"/>
        <v>2024</v>
      </c>
      <c r="N3022" s="12">
        <v>1760</v>
      </c>
      <c r="O3022" s="12"/>
      <c r="P3022" s="6">
        <f t="shared" si="851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">
      <c r="A3023" s="4">
        <v>45477</v>
      </c>
      <c r="B3023" s="5">
        <f t="shared" si="855"/>
        <v>7</v>
      </c>
      <c r="C3023" s="5">
        <f t="shared" si="856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61"/>
        <v>45477</v>
      </c>
      <c r="L3023" s="5">
        <f t="shared" si="862"/>
        <v>7</v>
      </c>
      <c r="M3023" s="5">
        <f t="shared" si="863"/>
        <v>2024</v>
      </c>
      <c r="N3023" s="12">
        <v>405</v>
      </c>
      <c r="O3023" s="12"/>
      <c r="P3023" s="6">
        <f t="shared" si="851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">
      <c r="A3024" s="4">
        <v>45477</v>
      </c>
      <c r="B3024" s="5">
        <f t="shared" si="855"/>
        <v>7</v>
      </c>
      <c r="C3024" s="5">
        <f t="shared" si="856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61"/>
        <v>45477</v>
      </c>
      <c r="L3024" s="5">
        <f t="shared" si="862"/>
        <v>7</v>
      </c>
      <c r="M3024" s="5">
        <f t="shared" si="863"/>
        <v>2024</v>
      </c>
      <c r="N3024" s="12">
        <v>125</v>
      </c>
      <c r="O3024" s="12"/>
      <c r="P3024" s="6">
        <f t="shared" si="851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">
      <c r="A3025" s="4">
        <v>45477</v>
      </c>
      <c r="B3025" s="5">
        <f t="shared" si="855"/>
        <v>7</v>
      </c>
      <c r="C3025" s="5">
        <f t="shared" si="856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61"/>
        <v>45477</v>
      </c>
      <c r="L3025" s="5">
        <f t="shared" si="862"/>
        <v>7</v>
      </c>
      <c r="M3025" s="5">
        <f t="shared" si="863"/>
        <v>2024</v>
      </c>
      <c r="N3025" s="12">
        <v>420</v>
      </c>
      <c r="O3025" s="12"/>
      <c r="P3025" s="6">
        <f t="shared" si="851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">
      <c r="A3026" s="4">
        <v>45477</v>
      </c>
      <c r="B3026" s="5">
        <f t="shared" si="855"/>
        <v>7</v>
      </c>
      <c r="C3026" s="5">
        <f t="shared" si="856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61"/>
        <v>45477</v>
      </c>
      <c r="L3026" s="5">
        <f t="shared" si="862"/>
        <v>7</v>
      </c>
      <c r="M3026" s="5">
        <f t="shared" si="863"/>
        <v>2024</v>
      </c>
      <c r="N3026" s="12">
        <v>395</v>
      </c>
      <c r="O3026" s="12"/>
      <c r="P3026" s="6">
        <f t="shared" si="851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">
      <c r="A3027" s="4">
        <v>45479</v>
      </c>
      <c r="B3027" s="5">
        <f t="shared" si="855"/>
        <v>7</v>
      </c>
      <c r="C3027" s="5">
        <f t="shared" si="856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61"/>
        <v>45479</v>
      </c>
      <c r="L3027" s="5">
        <f t="shared" si="862"/>
        <v>7</v>
      </c>
      <c r="M3027" s="5">
        <f t="shared" si="863"/>
        <v>2024</v>
      </c>
      <c r="N3027" s="12">
        <v>1694</v>
      </c>
      <c r="O3027" s="6">
        <f t="shared" ref="O3027:O3028" si="865">-N3027</f>
        <v>-1694</v>
      </c>
      <c r="P3027" s="6">
        <f t="shared" si="851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855"/>
        <v>7</v>
      </c>
      <c r="C3028" s="5">
        <f t="shared" si="856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61"/>
        <v>45479</v>
      </c>
      <c r="L3028" s="5">
        <f t="shared" si="862"/>
        <v>7</v>
      </c>
      <c r="M3028" s="5">
        <f t="shared" si="863"/>
        <v>2024</v>
      </c>
      <c r="N3028" s="12">
        <v>438</v>
      </c>
      <c r="O3028" s="6">
        <f t="shared" si="865"/>
        <v>-438</v>
      </c>
      <c r="P3028" s="6">
        <f t="shared" si="851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855"/>
        <v>7</v>
      </c>
      <c r="C3029" s="5">
        <f t="shared" si="856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61"/>
        <v>45479</v>
      </c>
      <c r="L3029" s="5">
        <f t="shared" si="862"/>
        <v>7</v>
      </c>
      <c r="M3029" s="5">
        <f t="shared" si="863"/>
        <v>2024</v>
      </c>
      <c r="N3029" s="12">
        <v>1760</v>
      </c>
      <c r="O3029" s="12">
        <f>-1500-260</f>
        <v>-1760</v>
      </c>
      <c r="P3029" s="6">
        <f t="shared" ref="P3029:P3092" si="866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855"/>
        <v>7</v>
      </c>
      <c r="C3030" s="5">
        <f t="shared" si="856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61"/>
        <v>45482</v>
      </c>
      <c r="L3030" s="5">
        <f t="shared" si="862"/>
        <v>7</v>
      </c>
      <c r="M3030" s="5">
        <f t="shared" si="863"/>
        <v>2024</v>
      </c>
      <c r="N3030" s="12">
        <v>937.5</v>
      </c>
      <c r="O3030" s="6">
        <f t="shared" ref="O3030" si="867">-N3030</f>
        <v>-937.5</v>
      </c>
      <c r="P3030" s="6">
        <f t="shared" si="866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">
      <c r="A3031" s="4">
        <v>45482</v>
      </c>
      <c r="B3031" s="5">
        <f t="shared" si="855"/>
        <v>7</v>
      </c>
      <c r="C3031" s="5">
        <f t="shared" si="856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61"/>
        <v>45482</v>
      </c>
      <c r="L3031" s="5">
        <f t="shared" si="862"/>
        <v>7</v>
      </c>
      <c r="M3031" s="5">
        <f t="shared" si="863"/>
        <v>2024</v>
      </c>
      <c r="N3031" s="12">
        <v>24420</v>
      </c>
      <c r="O3031" s="12">
        <f>-8495.6-15924.4</f>
        <v>-24420</v>
      </c>
      <c r="P3031" s="6">
        <f t="shared" si="866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">
      <c r="A3032" s="4">
        <v>45482</v>
      </c>
      <c r="B3032" s="5">
        <f t="shared" si="855"/>
        <v>7</v>
      </c>
      <c r="C3032" s="5">
        <f t="shared" si="856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61"/>
        <v>45482</v>
      </c>
      <c r="L3032" s="5">
        <f t="shared" si="862"/>
        <v>7</v>
      </c>
      <c r="M3032" s="5">
        <f t="shared" si="863"/>
        <v>2024</v>
      </c>
      <c r="N3032" s="12">
        <v>9028</v>
      </c>
      <c r="O3032" s="12">
        <f>-4075.6-4952.4</f>
        <v>-9028</v>
      </c>
      <c r="P3032" s="6">
        <f t="shared" si="866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">
      <c r="A3033" s="4">
        <v>45482</v>
      </c>
      <c r="B3033" s="5">
        <f t="shared" si="855"/>
        <v>7</v>
      </c>
      <c r="C3033" s="5">
        <f t="shared" si="856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61"/>
        <v>45482</v>
      </c>
      <c r="L3033" s="5">
        <f t="shared" si="862"/>
        <v>7</v>
      </c>
      <c r="M3033" s="5">
        <f t="shared" si="863"/>
        <v>2024</v>
      </c>
      <c r="N3033" s="12">
        <v>2640</v>
      </c>
      <c r="O3033" s="6">
        <f t="shared" ref="O3033:O3038" si="868">-N3033</f>
        <v>-2640</v>
      </c>
      <c r="P3033" s="6">
        <f t="shared" si="866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">
      <c r="A3034" s="4">
        <v>45482</v>
      </c>
      <c r="B3034" s="5">
        <f t="shared" si="855"/>
        <v>7</v>
      </c>
      <c r="C3034" s="5">
        <f t="shared" si="856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61"/>
        <v>45482</v>
      </c>
      <c r="L3034" s="5">
        <f t="shared" si="862"/>
        <v>7</v>
      </c>
      <c r="M3034" s="5">
        <f t="shared" si="863"/>
        <v>2024</v>
      </c>
      <c r="N3034" s="12">
        <v>3600</v>
      </c>
      <c r="O3034" s="6">
        <f t="shared" si="868"/>
        <v>-3600</v>
      </c>
      <c r="P3034" s="6">
        <f t="shared" si="866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">
      <c r="A3035" s="4">
        <v>45482</v>
      </c>
      <c r="B3035" s="5">
        <f t="shared" si="855"/>
        <v>7</v>
      </c>
      <c r="C3035" s="5">
        <f t="shared" si="856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61"/>
        <v>45482</v>
      </c>
      <c r="L3035" s="5">
        <f t="shared" si="862"/>
        <v>7</v>
      </c>
      <c r="M3035" s="5">
        <f t="shared" si="863"/>
        <v>2024</v>
      </c>
      <c r="N3035" s="12">
        <v>380</v>
      </c>
      <c r="O3035" s="6">
        <f t="shared" si="868"/>
        <v>-380</v>
      </c>
      <c r="P3035" s="6">
        <f t="shared" si="866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">
      <c r="A3036" s="4">
        <v>45482</v>
      </c>
      <c r="B3036" s="5">
        <f t="shared" si="855"/>
        <v>7</v>
      </c>
      <c r="C3036" s="5">
        <f t="shared" si="856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61"/>
        <v>45482</v>
      </c>
      <c r="L3036" s="5">
        <f t="shared" si="862"/>
        <v>7</v>
      </c>
      <c r="M3036" s="5">
        <f t="shared" si="863"/>
        <v>2024</v>
      </c>
      <c r="N3036" s="12">
        <v>1000</v>
      </c>
      <c r="O3036" s="6">
        <f t="shared" si="868"/>
        <v>-1000</v>
      </c>
      <c r="P3036" s="6">
        <f t="shared" si="866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">
      <c r="A3037" s="4">
        <v>45485</v>
      </c>
      <c r="B3037" s="5">
        <f t="shared" si="855"/>
        <v>7</v>
      </c>
      <c r="C3037" s="5">
        <f t="shared" si="856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61"/>
        <v>45545</v>
      </c>
      <c r="L3037" s="5">
        <f t="shared" si="862"/>
        <v>9</v>
      </c>
      <c r="M3037" s="5">
        <f t="shared" si="863"/>
        <v>2024</v>
      </c>
      <c r="N3037" s="12">
        <v>658.8</v>
      </c>
      <c r="O3037" s="6">
        <f t="shared" si="868"/>
        <v>-658.8</v>
      </c>
      <c r="P3037" s="6">
        <f t="shared" si="866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">
      <c r="A3038" s="4">
        <v>45485</v>
      </c>
      <c r="B3038" s="5">
        <f t="shared" si="855"/>
        <v>7</v>
      </c>
      <c r="C3038" s="5">
        <f t="shared" si="856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61"/>
        <v>45545</v>
      </c>
      <c r="L3038" s="5">
        <f t="shared" si="862"/>
        <v>9</v>
      </c>
      <c r="M3038" s="5">
        <f t="shared" si="863"/>
        <v>2024</v>
      </c>
      <c r="N3038" s="12">
        <v>160</v>
      </c>
      <c r="O3038" s="6">
        <f t="shared" si="868"/>
        <v>-160</v>
      </c>
      <c r="P3038" s="6">
        <f t="shared" si="866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">
      <c r="A3039" s="4">
        <v>45485</v>
      </c>
      <c r="B3039" s="5">
        <f t="shared" si="855"/>
        <v>7</v>
      </c>
      <c r="C3039" s="5">
        <f t="shared" si="856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61"/>
        <v>45485</v>
      </c>
      <c r="L3039" s="5">
        <f t="shared" si="862"/>
        <v>7</v>
      </c>
      <c r="M3039" s="5">
        <f t="shared" si="863"/>
        <v>2024</v>
      </c>
      <c r="N3039" s="12">
        <v>1760</v>
      </c>
      <c r="O3039" s="6">
        <f t="shared" ref="O3039:O3042" si="869">-N3039</f>
        <v>-1760</v>
      </c>
      <c r="P3039" s="6">
        <f t="shared" si="866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855"/>
        <v>7</v>
      </c>
      <c r="C3040" s="5">
        <f t="shared" si="856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61"/>
        <v>45485</v>
      </c>
      <c r="L3040" s="5">
        <f t="shared" si="862"/>
        <v>7</v>
      </c>
      <c r="M3040" s="5">
        <f t="shared" si="863"/>
        <v>2024</v>
      </c>
      <c r="N3040" s="12">
        <v>555</v>
      </c>
      <c r="O3040" s="6">
        <f t="shared" si="869"/>
        <v>-555</v>
      </c>
      <c r="P3040" s="6">
        <f t="shared" si="866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855"/>
        <v>7</v>
      </c>
      <c r="C3041" s="5">
        <f t="shared" si="856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61"/>
        <v>45485</v>
      </c>
      <c r="L3041" s="5">
        <f t="shared" si="862"/>
        <v>7</v>
      </c>
      <c r="M3041" s="5">
        <f t="shared" si="863"/>
        <v>2024</v>
      </c>
      <c r="N3041" s="12">
        <v>95</v>
      </c>
      <c r="O3041" s="6">
        <f t="shared" si="869"/>
        <v>-95</v>
      </c>
      <c r="P3041" s="6">
        <f t="shared" si="866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855"/>
        <v>7</v>
      </c>
      <c r="C3042" s="5">
        <f t="shared" si="856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61"/>
        <v>45485</v>
      </c>
      <c r="L3042" s="5">
        <f t="shared" si="862"/>
        <v>7</v>
      </c>
      <c r="M3042" s="5">
        <f t="shared" si="863"/>
        <v>2024</v>
      </c>
      <c r="N3042" s="12">
        <v>312.5</v>
      </c>
      <c r="O3042" s="6">
        <f t="shared" si="869"/>
        <v>-312.5</v>
      </c>
      <c r="P3042" s="6">
        <f t="shared" si="866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855"/>
        <v>7</v>
      </c>
      <c r="C3043" s="5">
        <f t="shared" si="856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61"/>
        <v>45489</v>
      </c>
      <c r="L3043" s="5">
        <f t="shared" si="862"/>
        <v>7</v>
      </c>
      <c r="M3043" s="5">
        <f t="shared" si="863"/>
        <v>2024</v>
      </c>
      <c r="N3043" s="12">
        <v>625</v>
      </c>
      <c r="O3043" s="6">
        <f t="shared" ref="O3043" si="870">-N3043</f>
        <v>-625</v>
      </c>
      <c r="P3043" s="6">
        <f t="shared" si="866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855"/>
        <v>7</v>
      </c>
      <c r="C3044" s="5">
        <f t="shared" si="856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61"/>
        <v>45490</v>
      </c>
      <c r="L3044" s="5">
        <f t="shared" si="862"/>
        <v>7</v>
      </c>
      <c r="M3044" s="5">
        <f t="shared" si="863"/>
        <v>2024</v>
      </c>
      <c r="N3044" s="12">
        <v>1760</v>
      </c>
      <c r="O3044" s="12"/>
      <c r="P3044" s="6">
        <f t="shared" si="866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">
      <c r="A3045" s="4">
        <v>45490</v>
      </c>
      <c r="B3045" s="5">
        <f t="shared" si="855"/>
        <v>7</v>
      </c>
      <c r="C3045" s="5">
        <f t="shared" si="856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61"/>
        <v>45490</v>
      </c>
      <c r="L3045" s="5">
        <f t="shared" si="862"/>
        <v>7</v>
      </c>
      <c r="M3045" s="5">
        <f t="shared" si="863"/>
        <v>2024</v>
      </c>
      <c r="N3045" s="12">
        <v>405</v>
      </c>
      <c r="O3045" s="12"/>
      <c r="P3045" s="6">
        <f t="shared" si="866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">
      <c r="A3046" s="4">
        <v>45491</v>
      </c>
      <c r="B3046" s="5">
        <f t="shared" si="855"/>
        <v>7</v>
      </c>
      <c r="C3046" s="5">
        <f t="shared" si="856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61"/>
        <v>45611</v>
      </c>
      <c r="L3046" s="5">
        <f t="shared" si="862"/>
        <v>11</v>
      </c>
      <c r="M3046" s="5">
        <f t="shared" si="863"/>
        <v>2024</v>
      </c>
      <c r="N3046" s="12">
        <v>13024</v>
      </c>
      <c r="O3046" s="6">
        <f t="shared" ref="O3046:O3053" si="871">-N3046</f>
        <v>-13024</v>
      </c>
      <c r="P3046" s="6">
        <f t="shared" si="866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">
      <c r="A3047" s="4">
        <v>45491</v>
      </c>
      <c r="B3047" s="5">
        <f t="shared" si="855"/>
        <v>7</v>
      </c>
      <c r="C3047" s="5">
        <f t="shared" si="856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61"/>
        <v>45611</v>
      </c>
      <c r="L3047" s="5">
        <f t="shared" si="862"/>
        <v>11</v>
      </c>
      <c r="M3047" s="5">
        <f t="shared" si="863"/>
        <v>2024</v>
      </c>
      <c r="N3047" s="12">
        <v>900</v>
      </c>
      <c r="O3047" s="6">
        <f t="shared" si="871"/>
        <v>-900</v>
      </c>
      <c r="P3047" s="6">
        <f t="shared" si="866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">
      <c r="A3048" s="4">
        <v>45491</v>
      </c>
      <c r="B3048" s="5">
        <f t="shared" si="855"/>
        <v>7</v>
      </c>
      <c r="C3048" s="5">
        <f t="shared" si="856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61"/>
        <v>45611</v>
      </c>
      <c r="L3048" s="5">
        <f t="shared" si="862"/>
        <v>11</v>
      </c>
      <c r="M3048" s="5">
        <f t="shared" si="863"/>
        <v>2024</v>
      </c>
      <c r="N3048" s="12">
        <v>287.5</v>
      </c>
      <c r="O3048" s="6">
        <f t="shared" si="871"/>
        <v>-287.5</v>
      </c>
      <c r="P3048" s="6">
        <f t="shared" si="866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">
      <c r="A3049" s="4">
        <v>45491</v>
      </c>
      <c r="B3049" s="5">
        <f t="shared" si="855"/>
        <v>7</v>
      </c>
      <c r="C3049" s="5">
        <f t="shared" si="856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61"/>
        <v>45611</v>
      </c>
      <c r="L3049" s="5">
        <f t="shared" si="862"/>
        <v>11</v>
      </c>
      <c r="M3049" s="5">
        <f t="shared" si="863"/>
        <v>2024</v>
      </c>
      <c r="N3049" s="12">
        <v>440</v>
      </c>
      <c r="O3049" s="6">
        <f t="shared" si="871"/>
        <v>-440</v>
      </c>
      <c r="P3049" s="6">
        <f t="shared" si="866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">
      <c r="A3050" s="4">
        <v>45491</v>
      </c>
      <c r="B3050" s="5">
        <f t="shared" si="855"/>
        <v>7</v>
      </c>
      <c r="C3050" s="5">
        <f t="shared" si="856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61"/>
        <v>45611</v>
      </c>
      <c r="L3050" s="5">
        <f t="shared" si="862"/>
        <v>11</v>
      </c>
      <c r="M3050" s="5">
        <f t="shared" si="863"/>
        <v>2024</v>
      </c>
      <c r="N3050" s="12">
        <v>696</v>
      </c>
      <c r="O3050" s="6">
        <f t="shared" si="871"/>
        <v>-696</v>
      </c>
      <c r="P3050" s="6">
        <f t="shared" si="866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">
      <c r="A3051" s="4">
        <v>45491</v>
      </c>
      <c r="B3051" s="5">
        <f t="shared" ref="B3051:B3114" si="872">MONTH(A3051)</f>
        <v>7</v>
      </c>
      <c r="C3051" s="5">
        <f t="shared" ref="C3051:C3114" si="873">YEAR(A3051)</f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61"/>
        <v>45611</v>
      </c>
      <c r="L3051" s="5">
        <f t="shared" si="862"/>
        <v>11</v>
      </c>
      <c r="M3051" s="5">
        <f t="shared" si="863"/>
        <v>2024</v>
      </c>
      <c r="N3051" s="12">
        <v>1440</v>
      </c>
      <c r="O3051" s="6">
        <f t="shared" si="871"/>
        <v>-1440</v>
      </c>
      <c r="P3051" s="6">
        <f t="shared" si="866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">
      <c r="A3052" s="4">
        <v>45491</v>
      </c>
      <c r="B3052" s="5">
        <f t="shared" si="872"/>
        <v>7</v>
      </c>
      <c r="C3052" s="5">
        <f t="shared" si="873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61"/>
        <v>45611</v>
      </c>
      <c r="L3052" s="5">
        <f t="shared" si="862"/>
        <v>11</v>
      </c>
      <c r="M3052" s="5">
        <f t="shared" si="863"/>
        <v>2024</v>
      </c>
      <c r="N3052" s="12">
        <v>364</v>
      </c>
      <c r="O3052" s="6">
        <f t="shared" si="871"/>
        <v>-364</v>
      </c>
      <c r="P3052" s="6">
        <f t="shared" si="866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">
      <c r="A3053" s="4">
        <v>45491</v>
      </c>
      <c r="B3053" s="5">
        <f t="shared" si="872"/>
        <v>7</v>
      </c>
      <c r="C3053" s="5">
        <f t="shared" si="873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61"/>
        <v>45611</v>
      </c>
      <c r="L3053" s="5">
        <f t="shared" si="862"/>
        <v>11</v>
      </c>
      <c r="M3053" s="5">
        <f t="shared" si="863"/>
        <v>2024</v>
      </c>
      <c r="N3053" s="12">
        <v>250</v>
      </c>
      <c r="O3053" s="6">
        <f t="shared" si="871"/>
        <v>-250</v>
      </c>
      <c r="P3053" s="6">
        <f t="shared" si="866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">
      <c r="A3054" s="4">
        <v>45493</v>
      </c>
      <c r="B3054" s="5">
        <f t="shared" si="872"/>
        <v>7</v>
      </c>
      <c r="C3054" s="5">
        <f t="shared" si="873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61"/>
        <v>45493</v>
      </c>
      <c r="L3054" s="5">
        <f t="shared" si="862"/>
        <v>7</v>
      </c>
      <c r="M3054" s="5">
        <f t="shared" si="863"/>
        <v>2024</v>
      </c>
      <c r="N3054" s="12">
        <v>1760</v>
      </c>
      <c r="O3054" s="6">
        <f t="shared" ref="O3054:O3060" si="874">-N3054</f>
        <v>-1760</v>
      </c>
      <c r="P3054" s="6">
        <f t="shared" si="866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872"/>
        <v>7</v>
      </c>
      <c r="C3055" s="5">
        <f t="shared" si="873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61"/>
        <v>45493</v>
      </c>
      <c r="L3055" s="5">
        <f t="shared" si="862"/>
        <v>7</v>
      </c>
      <c r="M3055" s="5">
        <f t="shared" si="863"/>
        <v>2024</v>
      </c>
      <c r="N3055" s="12">
        <v>277.5</v>
      </c>
      <c r="O3055" s="6">
        <f t="shared" si="874"/>
        <v>-277.5</v>
      </c>
      <c r="P3055" s="6">
        <f t="shared" si="866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872"/>
        <v>7</v>
      </c>
      <c r="C3056" s="5">
        <f t="shared" si="873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61"/>
        <v>45493</v>
      </c>
      <c r="L3056" s="5">
        <f t="shared" si="862"/>
        <v>7</v>
      </c>
      <c r="M3056" s="5">
        <f t="shared" si="863"/>
        <v>2024</v>
      </c>
      <c r="N3056" s="12">
        <v>95</v>
      </c>
      <c r="O3056" s="6">
        <f t="shared" si="874"/>
        <v>-95</v>
      </c>
      <c r="P3056" s="6">
        <f t="shared" si="866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872"/>
        <v>7</v>
      </c>
      <c r="C3057" s="5">
        <f t="shared" si="873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61"/>
        <v>45493</v>
      </c>
      <c r="L3057" s="5">
        <f t="shared" si="862"/>
        <v>7</v>
      </c>
      <c r="M3057" s="5">
        <f t="shared" si="863"/>
        <v>2024</v>
      </c>
      <c r="N3057" s="12">
        <v>312.5</v>
      </c>
      <c r="O3057" s="6">
        <f t="shared" si="874"/>
        <v>-312.5</v>
      </c>
      <c r="P3057" s="6">
        <f t="shared" si="866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872"/>
        <v>7</v>
      </c>
      <c r="C3058" s="5">
        <f t="shared" si="873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61"/>
        <v>45493</v>
      </c>
      <c r="L3058" s="5">
        <f t="shared" si="862"/>
        <v>7</v>
      </c>
      <c r="M3058" s="5">
        <f t="shared" si="863"/>
        <v>2024</v>
      </c>
      <c r="N3058" s="12">
        <v>540</v>
      </c>
      <c r="O3058" s="6">
        <f t="shared" si="874"/>
        <v>-540</v>
      </c>
      <c r="P3058" s="6">
        <f t="shared" si="866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si="872"/>
        <v>7</v>
      </c>
      <c r="C3059" s="5">
        <f t="shared" si="873"/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si="861"/>
        <v>45556</v>
      </c>
      <c r="L3059" s="5">
        <f t="shared" si="862"/>
        <v>9</v>
      </c>
      <c r="M3059" s="5">
        <f t="shared" si="863"/>
        <v>2024</v>
      </c>
      <c r="N3059" s="12">
        <v>3256</v>
      </c>
      <c r="O3059" s="6">
        <f t="shared" si="874"/>
        <v>-3256</v>
      </c>
      <c r="P3059" s="6">
        <f t="shared" si="866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">
      <c r="A3060" s="4">
        <v>45496</v>
      </c>
      <c r="B3060" s="5">
        <f t="shared" si="872"/>
        <v>7</v>
      </c>
      <c r="C3060" s="5">
        <f t="shared" si="873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861"/>
        <v>45556</v>
      </c>
      <c r="L3060" s="5">
        <f t="shared" si="862"/>
        <v>9</v>
      </c>
      <c r="M3060" s="5">
        <f t="shared" si="863"/>
        <v>2024</v>
      </c>
      <c r="N3060" s="12">
        <v>1628</v>
      </c>
      <c r="O3060" s="6">
        <f t="shared" si="874"/>
        <v>-1628</v>
      </c>
      <c r="P3060" s="6">
        <f t="shared" si="866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">
      <c r="A3061" s="4">
        <v>45497</v>
      </c>
      <c r="B3061" s="5">
        <f t="shared" si="872"/>
        <v>7</v>
      </c>
      <c r="C3061" s="5">
        <f t="shared" si="873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861"/>
        <v>45497</v>
      </c>
      <c r="L3061" s="5">
        <f t="shared" si="862"/>
        <v>7</v>
      </c>
      <c r="M3061" s="5">
        <f t="shared" si="863"/>
        <v>2024</v>
      </c>
      <c r="N3061" s="12">
        <v>1760</v>
      </c>
      <c r="O3061" s="12"/>
      <c r="P3061" s="6">
        <f t="shared" si="866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">
      <c r="A3062" s="4">
        <v>45497</v>
      </c>
      <c r="B3062" s="5">
        <f t="shared" si="872"/>
        <v>7</v>
      </c>
      <c r="C3062" s="5">
        <f t="shared" si="873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861"/>
        <v>45497</v>
      </c>
      <c r="L3062" s="5">
        <f t="shared" si="862"/>
        <v>7</v>
      </c>
      <c r="M3062" s="5">
        <f t="shared" si="863"/>
        <v>2024</v>
      </c>
      <c r="N3062" s="12">
        <v>405</v>
      </c>
      <c r="O3062" s="12"/>
      <c r="P3062" s="6">
        <f t="shared" si="866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">
      <c r="A3063" s="4">
        <v>45497</v>
      </c>
      <c r="B3063" s="5">
        <f t="shared" si="872"/>
        <v>7</v>
      </c>
      <c r="C3063" s="5">
        <f t="shared" si="873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861"/>
        <v>45497</v>
      </c>
      <c r="L3063" s="5">
        <f t="shared" si="862"/>
        <v>7</v>
      </c>
      <c r="M3063" s="5">
        <f t="shared" si="863"/>
        <v>2024</v>
      </c>
      <c r="N3063" s="12">
        <v>187.5</v>
      </c>
      <c r="O3063" s="12"/>
      <c r="P3063" s="6">
        <f t="shared" si="866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">
      <c r="A3064" s="4">
        <v>45497</v>
      </c>
      <c r="B3064" s="5">
        <f t="shared" si="872"/>
        <v>7</v>
      </c>
      <c r="C3064" s="5">
        <f t="shared" si="873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861"/>
        <v>45497</v>
      </c>
      <c r="L3064" s="5">
        <f t="shared" si="862"/>
        <v>7</v>
      </c>
      <c r="M3064" s="5">
        <f t="shared" si="863"/>
        <v>2024</v>
      </c>
      <c r="N3064" s="12">
        <v>110</v>
      </c>
      <c r="O3064" s="12"/>
      <c r="P3064" s="6">
        <f t="shared" si="866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">
      <c r="A3065" s="4">
        <v>45497</v>
      </c>
      <c r="B3065" s="5">
        <f t="shared" si="872"/>
        <v>7</v>
      </c>
      <c r="C3065" s="5">
        <f t="shared" si="873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861"/>
        <v>45497</v>
      </c>
      <c r="L3065" s="5">
        <f t="shared" si="862"/>
        <v>7</v>
      </c>
      <c r="M3065" s="5">
        <f t="shared" si="863"/>
        <v>2024</v>
      </c>
      <c r="N3065" s="12">
        <v>395</v>
      </c>
      <c r="O3065" s="12"/>
      <c r="P3065" s="6">
        <f t="shared" si="866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">
      <c r="A3066" s="4">
        <v>45497</v>
      </c>
      <c r="B3066" s="5">
        <f t="shared" si="872"/>
        <v>7</v>
      </c>
      <c r="C3066" s="5">
        <f t="shared" si="873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861"/>
        <v>45497</v>
      </c>
      <c r="L3066" s="5">
        <f t="shared" si="862"/>
        <v>7</v>
      </c>
      <c r="M3066" s="5">
        <f t="shared" si="863"/>
        <v>2024</v>
      </c>
      <c r="N3066" s="12">
        <v>160</v>
      </c>
      <c r="O3066" s="12"/>
      <c r="P3066" s="6">
        <f t="shared" si="866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">
      <c r="A3067" s="4">
        <v>45497</v>
      </c>
      <c r="B3067" s="5">
        <f t="shared" si="872"/>
        <v>7</v>
      </c>
      <c r="C3067" s="5">
        <f t="shared" si="873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861"/>
        <v>45497</v>
      </c>
      <c r="L3067" s="5">
        <f t="shared" si="862"/>
        <v>7</v>
      </c>
      <c r="M3067" s="5">
        <f t="shared" si="863"/>
        <v>2024</v>
      </c>
      <c r="N3067" s="12">
        <v>150</v>
      </c>
      <c r="O3067" s="12"/>
      <c r="P3067" s="6">
        <f t="shared" si="866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">
      <c r="A3068" s="4">
        <v>45497</v>
      </c>
      <c r="B3068" s="5">
        <f t="shared" si="872"/>
        <v>7</v>
      </c>
      <c r="C3068" s="5">
        <f t="shared" si="873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861"/>
        <v>45497</v>
      </c>
      <c r="L3068" s="5">
        <f t="shared" si="862"/>
        <v>7</v>
      </c>
      <c r="M3068" s="5">
        <f t="shared" si="863"/>
        <v>2024</v>
      </c>
      <c r="N3068" s="12">
        <v>283.8</v>
      </c>
      <c r="O3068" s="12"/>
      <c r="P3068" s="6">
        <f t="shared" si="866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">
      <c r="A3069" s="4">
        <v>45498</v>
      </c>
      <c r="B3069" s="5">
        <f t="shared" si="872"/>
        <v>7</v>
      </c>
      <c r="C3069" s="5">
        <f t="shared" si="873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861"/>
        <v>45498</v>
      </c>
      <c r="L3069" s="5">
        <f t="shared" si="862"/>
        <v>7</v>
      </c>
      <c r="M3069" s="5">
        <f t="shared" si="863"/>
        <v>2024</v>
      </c>
      <c r="N3069" s="12">
        <v>937.5</v>
      </c>
      <c r="O3069" s="6">
        <f t="shared" ref="O3069" si="875">-N3069</f>
        <v>-937.5</v>
      </c>
      <c r="P3069" s="6">
        <f t="shared" si="866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">
      <c r="A3070" s="4">
        <v>45498</v>
      </c>
      <c r="B3070" s="5">
        <f t="shared" si="872"/>
        <v>7</v>
      </c>
      <c r="C3070" s="5">
        <f t="shared" si="873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861"/>
        <v>45498</v>
      </c>
      <c r="L3070" s="5">
        <f t="shared" si="862"/>
        <v>7</v>
      </c>
      <c r="M3070" s="5">
        <f t="shared" si="863"/>
        <v>2024</v>
      </c>
      <c r="N3070" s="12">
        <v>24420</v>
      </c>
      <c r="O3070" s="12">
        <f>-16490.1-7929.9</f>
        <v>-24420</v>
      </c>
      <c r="P3070" s="6">
        <f t="shared" si="866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">
      <c r="A3071" s="4">
        <v>45498</v>
      </c>
      <c r="B3071" s="5">
        <f t="shared" si="872"/>
        <v>7</v>
      </c>
      <c r="C3071" s="5">
        <f t="shared" si="873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861"/>
        <v>45498</v>
      </c>
      <c r="L3071" s="5">
        <f t="shared" si="862"/>
        <v>7</v>
      </c>
      <c r="M3071" s="5">
        <f t="shared" si="863"/>
        <v>2024</v>
      </c>
      <c r="N3071" s="12">
        <v>7320</v>
      </c>
      <c r="O3071" s="6">
        <f t="shared" ref="O3071" si="876">-N3071</f>
        <v>-7320</v>
      </c>
      <c r="P3071" s="6">
        <f t="shared" si="866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">
      <c r="A3072" s="4">
        <v>45498</v>
      </c>
      <c r="B3072" s="5">
        <f t="shared" si="872"/>
        <v>7</v>
      </c>
      <c r="C3072" s="5">
        <f t="shared" si="873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861"/>
        <v>45498</v>
      </c>
      <c r="L3072" s="5">
        <f t="shared" si="862"/>
        <v>7</v>
      </c>
      <c r="M3072" s="5">
        <f t="shared" si="863"/>
        <v>2024</v>
      </c>
      <c r="N3072" s="12">
        <v>4800</v>
      </c>
      <c r="O3072" s="12">
        <f>-2750.1-2049.9</f>
        <v>-4800</v>
      </c>
      <c r="P3072" s="6">
        <f t="shared" si="866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">
      <c r="A3073" s="4">
        <v>45498</v>
      </c>
      <c r="B3073" s="5">
        <f t="shared" si="872"/>
        <v>7</v>
      </c>
      <c r="C3073" s="5">
        <f t="shared" si="873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861"/>
        <v>45498</v>
      </c>
      <c r="L3073" s="5">
        <f t="shared" si="862"/>
        <v>7</v>
      </c>
      <c r="M3073" s="5">
        <f t="shared" si="863"/>
        <v>2024</v>
      </c>
      <c r="N3073" s="12">
        <v>380</v>
      </c>
      <c r="O3073" s="6">
        <f t="shared" ref="O3073:O3075" si="877">-N3073</f>
        <v>-380</v>
      </c>
      <c r="P3073" s="6">
        <f t="shared" si="866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">
      <c r="A3074" s="4">
        <v>45498</v>
      </c>
      <c r="B3074" s="5">
        <f t="shared" si="872"/>
        <v>7</v>
      </c>
      <c r="C3074" s="5">
        <f t="shared" si="873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861"/>
        <v>45498</v>
      </c>
      <c r="L3074" s="5">
        <f t="shared" si="862"/>
        <v>7</v>
      </c>
      <c r="M3074" s="5">
        <f t="shared" si="863"/>
        <v>2024</v>
      </c>
      <c r="N3074" s="12">
        <v>1000</v>
      </c>
      <c r="O3074" s="6">
        <f t="shared" si="877"/>
        <v>-1000</v>
      </c>
      <c r="P3074" s="6">
        <f t="shared" si="866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">
      <c r="A3075" s="4">
        <v>45498</v>
      </c>
      <c r="B3075" s="5">
        <f t="shared" si="872"/>
        <v>7</v>
      </c>
      <c r="C3075" s="5">
        <f t="shared" si="873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ref="K3075:K3138" si="878">A3075+J3075</f>
        <v>45498</v>
      </c>
      <c r="L3075" s="5">
        <f t="shared" ref="L3075:L3138" si="879">MONTH(K3075)</f>
        <v>7</v>
      </c>
      <c r="M3075" s="5">
        <f t="shared" ref="M3075:M3138" si="880">YEAR(K3075)</f>
        <v>2024</v>
      </c>
      <c r="N3075" s="12">
        <v>975</v>
      </c>
      <c r="O3075" s="6">
        <f t="shared" si="877"/>
        <v>-975</v>
      </c>
      <c r="P3075" s="6">
        <f t="shared" si="866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">
      <c r="A3076" s="4">
        <v>45500</v>
      </c>
      <c r="B3076" s="5">
        <f t="shared" si="872"/>
        <v>7</v>
      </c>
      <c r="C3076" s="5">
        <f t="shared" si="873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878"/>
        <v>45500</v>
      </c>
      <c r="L3076" s="5">
        <f t="shared" si="879"/>
        <v>7</v>
      </c>
      <c r="M3076" s="5">
        <f t="shared" si="880"/>
        <v>2024</v>
      </c>
      <c r="N3076" s="12">
        <v>3520</v>
      </c>
      <c r="O3076" s="12">
        <f>-1000-1200</f>
        <v>-2200</v>
      </c>
      <c r="P3076" s="6">
        <f t="shared" si="866"/>
        <v>1320</v>
      </c>
      <c r="Q3076" s="7">
        <v>5056207.95</v>
      </c>
      <c r="R3076" s="44" t="str">
        <f>VLOOKUP(F3076,'Set up'!$A$2:$E$64,5,FALSE)</f>
        <v>Cash</v>
      </c>
      <c r="S3076" s="1" t="s">
        <v>3614</v>
      </c>
    </row>
    <row r="3077" spans="1:19" ht="15" customHeight="1" x14ac:dyDescent="0.3">
      <c r="A3077" s="4">
        <v>45500</v>
      </c>
      <c r="B3077" s="5">
        <f t="shared" si="872"/>
        <v>7</v>
      </c>
      <c r="C3077" s="5">
        <f t="shared" si="873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878"/>
        <v>45500</v>
      </c>
      <c r="L3077" s="5">
        <f t="shared" si="879"/>
        <v>7</v>
      </c>
      <c r="M3077" s="5">
        <f t="shared" si="880"/>
        <v>2024</v>
      </c>
      <c r="N3077" s="12">
        <v>900</v>
      </c>
      <c r="O3077" s="12"/>
      <c r="P3077" s="6">
        <f t="shared" si="866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">
      <c r="A3078" s="4">
        <v>45500</v>
      </c>
      <c r="B3078" s="5">
        <f t="shared" si="872"/>
        <v>7</v>
      </c>
      <c r="C3078" s="5">
        <f t="shared" si="873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878"/>
        <v>45500</v>
      </c>
      <c r="L3078" s="5">
        <f t="shared" si="879"/>
        <v>7</v>
      </c>
      <c r="M3078" s="5">
        <f t="shared" si="880"/>
        <v>2024</v>
      </c>
      <c r="N3078" s="12">
        <v>110</v>
      </c>
      <c r="O3078" s="12"/>
      <c r="P3078" s="6">
        <f t="shared" si="866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">
      <c r="A3079" s="4">
        <v>45500</v>
      </c>
      <c r="B3079" s="5">
        <f t="shared" si="872"/>
        <v>7</v>
      </c>
      <c r="C3079" s="5">
        <f t="shared" si="873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878"/>
        <v>45500</v>
      </c>
      <c r="L3079" s="5">
        <f t="shared" si="879"/>
        <v>7</v>
      </c>
      <c r="M3079" s="5">
        <f t="shared" si="880"/>
        <v>2024</v>
      </c>
      <c r="N3079" s="12">
        <v>40</v>
      </c>
      <c r="O3079" s="12"/>
      <c r="P3079" s="6">
        <f t="shared" si="866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">
      <c r="A3080" s="4">
        <v>45500</v>
      </c>
      <c r="B3080" s="5">
        <f t="shared" si="872"/>
        <v>7</v>
      </c>
      <c r="C3080" s="5">
        <f t="shared" si="873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878"/>
        <v>45500</v>
      </c>
      <c r="L3080" s="5">
        <f t="shared" si="879"/>
        <v>7</v>
      </c>
      <c r="M3080" s="5">
        <f t="shared" si="880"/>
        <v>2024</v>
      </c>
      <c r="N3080" s="12">
        <v>175</v>
      </c>
      <c r="O3080" s="12"/>
      <c r="P3080" s="6">
        <f t="shared" si="866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">
      <c r="A3081" s="4">
        <v>45502</v>
      </c>
      <c r="B3081" s="5">
        <f t="shared" si="872"/>
        <v>7</v>
      </c>
      <c r="C3081" s="5">
        <f t="shared" si="873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878"/>
        <v>45502</v>
      </c>
      <c r="L3081" s="5">
        <f t="shared" si="879"/>
        <v>7</v>
      </c>
      <c r="M3081" s="5">
        <f t="shared" si="880"/>
        <v>2024</v>
      </c>
      <c r="N3081" s="12">
        <v>7040</v>
      </c>
      <c r="O3081" s="12">
        <f>-4244.7</f>
        <v>-4244.7</v>
      </c>
      <c r="P3081" s="6">
        <f t="shared" si="866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">
      <c r="A3082" s="4">
        <v>45502</v>
      </c>
      <c r="B3082" s="5">
        <f t="shared" si="872"/>
        <v>7</v>
      </c>
      <c r="C3082" s="5">
        <f t="shared" si="873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878"/>
        <v>45502</v>
      </c>
      <c r="L3082" s="5">
        <f t="shared" si="879"/>
        <v>7</v>
      </c>
      <c r="M3082" s="5">
        <f t="shared" si="880"/>
        <v>2024</v>
      </c>
      <c r="N3082" s="12">
        <v>1684.8</v>
      </c>
      <c r="O3082" s="12"/>
      <c r="P3082" s="6">
        <f t="shared" si="866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">
      <c r="A3083" s="4">
        <v>45502</v>
      </c>
      <c r="B3083" s="5">
        <f t="shared" si="872"/>
        <v>7</v>
      </c>
      <c r="C3083" s="5">
        <f t="shared" si="873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878"/>
        <v>45502</v>
      </c>
      <c r="L3083" s="5">
        <f t="shared" si="879"/>
        <v>7</v>
      </c>
      <c r="M3083" s="5">
        <f t="shared" si="880"/>
        <v>2024</v>
      </c>
      <c r="N3083" s="12">
        <v>280</v>
      </c>
      <c r="O3083" s="12"/>
      <c r="P3083" s="6">
        <f t="shared" si="866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">
      <c r="A3084" s="4">
        <v>45502</v>
      </c>
      <c r="B3084" s="5">
        <f t="shared" si="872"/>
        <v>7</v>
      </c>
      <c r="C3084" s="5">
        <f t="shared" si="873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878"/>
        <v>45502</v>
      </c>
      <c r="L3084" s="5">
        <f t="shared" si="879"/>
        <v>7</v>
      </c>
      <c r="M3084" s="5">
        <f t="shared" si="880"/>
        <v>2024</v>
      </c>
      <c r="N3084" s="12">
        <v>563.20000000000005</v>
      </c>
      <c r="O3084" s="12"/>
      <c r="P3084" s="6">
        <f t="shared" si="866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">
      <c r="A3085" s="4">
        <v>45502</v>
      </c>
      <c r="B3085" s="5">
        <f t="shared" si="872"/>
        <v>7</v>
      </c>
      <c r="C3085" s="5">
        <f t="shared" si="873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878"/>
        <v>45502</v>
      </c>
      <c r="L3085" s="5">
        <f t="shared" si="879"/>
        <v>7</v>
      </c>
      <c r="M3085" s="5">
        <f t="shared" si="880"/>
        <v>2024</v>
      </c>
      <c r="N3085" s="12">
        <v>380</v>
      </c>
      <c r="O3085" s="12"/>
      <c r="P3085" s="6">
        <f t="shared" si="866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">
      <c r="A3086" s="4">
        <v>45502</v>
      </c>
      <c r="B3086" s="5">
        <f t="shared" si="872"/>
        <v>7</v>
      </c>
      <c r="C3086" s="5">
        <f t="shared" si="873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878"/>
        <v>45502</v>
      </c>
      <c r="L3086" s="5">
        <f t="shared" si="879"/>
        <v>7</v>
      </c>
      <c r="M3086" s="5">
        <f t="shared" si="880"/>
        <v>2024</v>
      </c>
      <c r="N3086" s="12">
        <v>320</v>
      </c>
      <c r="O3086" s="12"/>
      <c r="P3086" s="6">
        <f t="shared" si="866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">
      <c r="A3087" s="4">
        <v>45500</v>
      </c>
      <c r="B3087" s="5">
        <f t="shared" si="872"/>
        <v>7</v>
      </c>
      <c r="C3087" s="5">
        <f t="shared" si="873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878"/>
        <v>45500</v>
      </c>
      <c r="L3087" s="5">
        <f t="shared" si="879"/>
        <v>7</v>
      </c>
      <c r="M3087" s="5">
        <f t="shared" si="880"/>
        <v>2024</v>
      </c>
      <c r="N3087" s="12">
        <v>1000</v>
      </c>
      <c r="O3087" s="6">
        <f t="shared" ref="O3087" si="881">-N3087</f>
        <v>-1000</v>
      </c>
      <c r="P3087" s="6">
        <f t="shared" si="866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">
      <c r="A3088" s="4">
        <v>45502</v>
      </c>
      <c r="B3088" s="5">
        <f t="shared" si="872"/>
        <v>7</v>
      </c>
      <c r="C3088" s="5">
        <f t="shared" si="873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878"/>
        <v>45502</v>
      </c>
      <c r="L3088" s="5">
        <f t="shared" si="879"/>
        <v>7</v>
      </c>
      <c r="M3088" s="5">
        <f t="shared" si="880"/>
        <v>2024</v>
      </c>
      <c r="N3088" s="12">
        <v>225</v>
      </c>
      <c r="O3088" s="12"/>
      <c r="P3088" s="6">
        <f t="shared" si="866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">
      <c r="A3089" s="4">
        <v>45503</v>
      </c>
      <c r="B3089" s="5">
        <f t="shared" si="872"/>
        <v>7</v>
      </c>
      <c r="C3089" s="5">
        <f t="shared" si="873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878"/>
        <v>45503</v>
      </c>
      <c r="L3089" s="5">
        <f t="shared" si="879"/>
        <v>7</v>
      </c>
      <c r="M3089" s="5">
        <f t="shared" si="880"/>
        <v>2024</v>
      </c>
      <c r="N3089" s="12">
        <v>1760</v>
      </c>
      <c r="O3089" s="6">
        <f t="shared" ref="O3089:O3101" si="882">-N3089</f>
        <v>-1760</v>
      </c>
      <c r="P3089" s="6">
        <f t="shared" si="866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872"/>
        <v>7</v>
      </c>
      <c r="C3090" s="5">
        <f t="shared" si="873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878"/>
        <v>45503</v>
      </c>
      <c r="L3090" s="5">
        <f t="shared" si="879"/>
        <v>7</v>
      </c>
      <c r="M3090" s="5">
        <f t="shared" si="880"/>
        <v>2024</v>
      </c>
      <c r="N3090" s="12">
        <v>555</v>
      </c>
      <c r="O3090" s="6">
        <f t="shared" si="882"/>
        <v>-555</v>
      </c>
      <c r="P3090" s="6">
        <f t="shared" si="866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872"/>
        <v>7</v>
      </c>
      <c r="C3091" s="5">
        <f t="shared" si="873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878"/>
        <v>45503</v>
      </c>
      <c r="L3091" s="5">
        <f t="shared" si="879"/>
        <v>7</v>
      </c>
      <c r="M3091" s="5">
        <f t="shared" si="880"/>
        <v>2024</v>
      </c>
      <c r="N3091" s="12">
        <v>95</v>
      </c>
      <c r="O3091" s="6">
        <f t="shared" si="882"/>
        <v>-95</v>
      </c>
      <c r="P3091" s="6">
        <f t="shared" si="866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872"/>
        <v>7</v>
      </c>
      <c r="C3092" s="5">
        <f t="shared" si="873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878"/>
        <v>45503</v>
      </c>
      <c r="L3092" s="5">
        <f t="shared" si="879"/>
        <v>7</v>
      </c>
      <c r="M3092" s="5">
        <f t="shared" si="880"/>
        <v>2024</v>
      </c>
      <c r="N3092" s="12">
        <v>312.5</v>
      </c>
      <c r="O3092" s="6">
        <f t="shared" si="882"/>
        <v>-312.5</v>
      </c>
      <c r="P3092" s="6">
        <f t="shared" si="866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si="872"/>
        <v>8</v>
      </c>
      <c r="C3093" s="5">
        <f t="shared" si="873"/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878"/>
        <v>45536</v>
      </c>
      <c r="L3093" s="5">
        <f t="shared" si="879"/>
        <v>9</v>
      </c>
      <c r="M3093" s="5">
        <f t="shared" si="880"/>
        <v>2024</v>
      </c>
      <c r="N3093" s="12">
        <v>5280</v>
      </c>
      <c r="O3093" s="6">
        <f t="shared" si="882"/>
        <v>-5280</v>
      </c>
      <c r="P3093" s="6">
        <f t="shared" ref="P3093:P3156" si="883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">
      <c r="A3094" s="4">
        <v>45506</v>
      </c>
      <c r="B3094" s="5">
        <f t="shared" si="872"/>
        <v>8</v>
      </c>
      <c r="C3094" s="5">
        <f t="shared" si="873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878"/>
        <v>45536</v>
      </c>
      <c r="L3094" s="5">
        <f t="shared" si="879"/>
        <v>9</v>
      </c>
      <c r="M3094" s="5">
        <f t="shared" si="880"/>
        <v>2024</v>
      </c>
      <c r="N3094" s="12">
        <v>842.4</v>
      </c>
      <c r="O3094" s="6">
        <f t="shared" si="882"/>
        <v>-842.4</v>
      </c>
      <c r="P3094" s="6">
        <f t="shared" si="883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">
      <c r="A3095" s="4">
        <v>45506</v>
      </c>
      <c r="B3095" s="5">
        <f t="shared" si="872"/>
        <v>8</v>
      </c>
      <c r="C3095" s="5">
        <f t="shared" si="873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878"/>
        <v>45536</v>
      </c>
      <c r="L3095" s="5">
        <f t="shared" si="879"/>
        <v>9</v>
      </c>
      <c r="M3095" s="5">
        <f t="shared" si="880"/>
        <v>2024</v>
      </c>
      <c r="N3095" s="12">
        <v>842.4</v>
      </c>
      <c r="O3095" s="6">
        <f t="shared" si="882"/>
        <v>-842.4</v>
      </c>
      <c r="P3095" s="6">
        <f t="shared" si="883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">
      <c r="A3096" s="4">
        <v>45506</v>
      </c>
      <c r="B3096" s="5">
        <f t="shared" si="872"/>
        <v>8</v>
      </c>
      <c r="C3096" s="5">
        <f t="shared" si="873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878"/>
        <v>45536</v>
      </c>
      <c r="L3096" s="5">
        <f t="shared" si="879"/>
        <v>9</v>
      </c>
      <c r="M3096" s="5">
        <f t="shared" si="880"/>
        <v>2024</v>
      </c>
      <c r="N3096" s="12">
        <v>240</v>
      </c>
      <c r="O3096" s="6">
        <f t="shared" si="882"/>
        <v>-240</v>
      </c>
      <c r="P3096" s="6">
        <f t="shared" si="883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">
      <c r="A3097" s="4">
        <v>45506</v>
      </c>
      <c r="B3097" s="5">
        <f t="shared" si="872"/>
        <v>8</v>
      </c>
      <c r="C3097" s="5">
        <f t="shared" si="873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878"/>
        <v>45536</v>
      </c>
      <c r="L3097" s="5">
        <f t="shared" si="879"/>
        <v>9</v>
      </c>
      <c r="M3097" s="5">
        <f t="shared" si="880"/>
        <v>2024</v>
      </c>
      <c r="N3097" s="12">
        <v>312.5</v>
      </c>
      <c r="O3097" s="6">
        <f t="shared" si="882"/>
        <v>-312.5</v>
      </c>
      <c r="P3097" s="6">
        <f t="shared" si="883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">
      <c r="A3098" s="4">
        <v>45506</v>
      </c>
      <c r="B3098" s="5">
        <f t="shared" si="872"/>
        <v>8</v>
      </c>
      <c r="C3098" s="5">
        <f t="shared" si="873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878"/>
        <v>45536</v>
      </c>
      <c r="L3098" s="5">
        <f t="shared" si="879"/>
        <v>9</v>
      </c>
      <c r="M3098" s="5">
        <f t="shared" si="880"/>
        <v>2024</v>
      </c>
      <c r="N3098" s="12">
        <v>930</v>
      </c>
      <c r="O3098" s="6">
        <f t="shared" si="882"/>
        <v>-930</v>
      </c>
      <c r="P3098" s="6">
        <f t="shared" si="883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">
      <c r="A3099" s="4">
        <v>45506</v>
      </c>
      <c r="B3099" s="5">
        <f t="shared" si="872"/>
        <v>8</v>
      </c>
      <c r="C3099" s="5">
        <f t="shared" si="873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878"/>
        <v>45536</v>
      </c>
      <c r="L3099" s="5">
        <f t="shared" si="879"/>
        <v>9</v>
      </c>
      <c r="M3099" s="5">
        <f t="shared" si="880"/>
        <v>2024</v>
      </c>
      <c r="N3099" s="12">
        <v>285</v>
      </c>
      <c r="O3099" s="6">
        <f t="shared" si="882"/>
        <v>-285</v>
      </c>
      <c r="P3099" s="6">
        <f t="shared" si="883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">
      <c r="A3100" s="4">
        <v>45509</v>
      </c>
      <c r="B3100" s="5">
        <f t="shared" si="872"/>
        <v>8</v>
      </c>
      <c r="C3100" s="5">
        <f t="shared" si="873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878"/>
        <v>45509</v>
      </c>
      <c r="L3100" s="5">
        <f t="shared" si="879"/>
        <v>8</v>
      </c>
      <c r="M3100" s="5">
        <f t="shared" si="880"/>
        <v>2024</v>
      </c>
      <c r="N3100" s="12">
        <v>190</v>
      </c>
      <c r="O3100" s="6">
        <f t="shared" si="882"/>
        <v>-190</v>
      </c>
      <c r="P3100" s="6">
        <f t="shared" si="883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">
      <c r="A3101" s="4">
        <v>45509</v>
      </c>
      <c r="B3101" s="5">
        <f t="shared" si="872"/>
        <v>8</v>
      </c>
      <c r="C3101" s="5">
        <f t="shared" si="873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878"/>
        <v>45509</v>
      </c>
      <c r="L3101" s="5">
        <f t="shared" si="879"/>
        <v>8</v>
      </c>
      <c r="M3101" s="5">
        <f t="shared" si="880"/>
        <v>2024</v>
      </c>
      <c r="N3101" s="12">
        <v>220</v>
      </c>
      <c r="O3101" s="6">
        <f t="shared" si="882"/>
        <v>-220</v>
      </c>
      <c r="P3101" s="6">
        <f t="shared" si="883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">
      <c r="A3102" s="4">
        <v>45509</v>
      </c>
      <c r="B3102" s="5">
        <f t="shared" si="872"/>
        <v>8</v>
      </c>
      <c r="C3102" s="5">
        <f t="shared" si="873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878"/>
        <v>45509</v>
      </c>
      <c r="L3102" s="5">
        <f t="shared" si="879"/>
        <v>8</v>
      </c>
      <c r="M3102" s="5">
        <f t="shared" si="880"/>
        <v>2024</v>
      </c>
      <c r="N3102" s="12">
        <v>8690</v>
      </c>
      <c r="O3102" s="6">
        <f t="shared" ref="O3102:O3105" si="884">-N3102</f>
        <v>-8690</v>
      </c>
      <c r="P3102" s="6">
        <f t="shared" si="883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">
      <c r="A3103" s="4">
        <v>45509</v>
      </c>
      <c r="B3103" s="5">
        <f t="shared" si="872"/>
        <v>8</v>
      </c>
      <c r="C3103" s="5">
        <f t="shared" si="873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878"/>
        <v>45509</v>
      </c>
      <c r="L3103" s="5">
        <f t="shared" si="879"/>
        <v>8</v>
      </c>
      <c r="M3103" s="5">
        <f t="shared" si="880"/>
        <v>2024</v>
      </c>
      <c r="N3103" s="12">
        <v>2700</v>
      </c>
      <c r="O3103" s="6">
        <f t="shared" si="884"/>
        <v>-2700</v>
      </c>
      <c r="P3103" s="6">
        <f t="shared" si="883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">
      <c r="A3104" s="4">
        <v>45509</v>
      </c>
      <c r="B3104" s="5">
        <f t="shared" si="872"/>
        <v>8</v>
      </c>
      <c r="C3104" s="5">
        <f t="shared" si="873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878"/>
        <v>45509</v>
      </c>
      <c r="L3104" s="5">
        <f t="shared" si="879"/>
        <v>8</v>
      </c>
      <c r="M3104" s="5">
        <f t="shared" si="880"/>
        <v>2024</v>
      </c>
      <c r="N3104" s="12">
        <v>220</v>
      </c>
      <c r="O3104" s="6">
        <f t="shared" si="884"/>
        <v>-220</v>
      </c>
      <c r="P3104" s="6">
        <f t="shared" si="883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">
      <c r="A3105" s="4">
        <v>45509</v>
      </c>
      <c r="B3105" s="5">
        <f t="shared" si="872"/>
        <v>8</v>
      </c>
      <c r="C3105" s="5">
        <f t="shared" si="873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878"/>
        <v>45509</v>
      </c>
      <c r="L3105" s="5">
        <f t="shared" si="879"/>
        <v>8</v>
      </c>
      <c r="M3105" s="5">
        <f t="shared" si="880"/>
        <v>2024</v>
      </c>
      <c r="N3105" s="12">
        <v>640</v>
      </c>
      <c r="O3105" s="6">
        <f t="shared" si="884"/>
        <v>-640</v>
      </c>
      <c r="P3105" s="6">
        <f t="shared" si="883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">
      <c r="A3106" s="4">
        <v>45509</v>
      </c>
      <c r="B3106" s="5">
        <f t="shared" si="872"/>
        <v>8</v>
      </c>
      <c r="C3106" s="5">
        <f t="shared" si="873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878"/>
        <v>45509</v>
      </c>
      <c r="L3106" s="5">
        <f t="shared" si="879"/>
        <v>8</v>
      </c>
      <c r="M3106" s="5">
        <f t="shared" si="880"/>
        <v>2024</v>
      </c>
      <c r="N3106" s="12">
        <v>1694</v>
      </c>
      <c r="O3106" s="6">
        <f t="shared" ref="O3106:O3110" si="885">-N3106</f>
        <v>-1694</v>
      </c>
      <c r="P3106" s="6">
        <f t="shared" si="883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872"/>
        <v>8</v>
      </c>
      <c r="C3107" s="5">
        <f t="shared" si="873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878"/>
        <v>45509</v>
      </c>
      <c r="L3107" s="5">
        <f t="shared" si="879"/>
        <v>8</v>
      </c>
      <c r="M3107" s="5">
        <f t="shared" si="880"/>
        <v>2024</v>
      </c>
      <c r="N3107" s="12">
        <v>280</v>
      </c>
      <c r="O3107" s="6">
        <f t="shared" si="885"/>
        <v>-280</v>
      </c>
      <c r="P3107" s="6">
        <f t="shared" si="883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872"/>
        <v>8</v>
      </c>
      <c r="C3108" s="5">
        <f t="shared" si="873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878"/>
        <v>45509</v>
      </c>
      <c r="L3108" s="5">
        <f t="shared" si="879"/>
        <v>8</v>
      </c>
      <c r="M3108" s="5">
        <f t="shared" si="880"/>
        <v>2024</v>
      </c>
      <c r="N3108" s="12">
        <v>325</v>
      </c>
      <c r="O3108" s="6">
        <f t="shared" si="885"/>
        <v>-325</v>
      </c>
      <c r="P3108" s="6">
        <f t="shared" si="883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872"/>
        <v>8</v>
      </c>
      <c r="C3109" s="5">
        <f t="shared" si="873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878"/>
        <v>45509</v>
      </c>
      <c r="L3109" s="5">
        <f t="shared" si="879"/>
        <v>8</v>
      </c>
      <c r="M3109" s="5">
        <f t="shared" si="880"/>
        <v>2024</v>
      </c>
      <c r="N3109" s="12">
        <v>414</v>
      </c>
      <c r="O3109" s="6">
        <f t="shared" si="885"/>
        <v>-414</v>
      </c>
      <c r="P3109" s="6">
        <f t="shared" si="883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872"/>
        <v>8</v>
      </c>
      <c r="C3110" s="5">
        <f t="shared" si="873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878"/>
        <v>45509</v>
      </c>
      <c r="L3110" s="5">
        <f t="shared" si="879"/>
        <v>8</v>
      </c>
      <c r="M3110" s="5">
        <f t="shared" si="880"/>
        <v>2024</v>
      </c>
      <c r="N3110" s="12">
        <v>165</v>
      </c>
      <c r="O3110" s="6">
        <f t="shared" si="885"/>
        <v>-165</v>
      </c>
      <c r="P3110" s="6">
        <f t="shared" si="883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872"/>
        <v>8</v>
      </c>
      <c r="C3111" s="5">
        <f t="shared" si="873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878"/>
        <v>45510</v>
      </c>
      <c r="L3111" s="5">
        <f t="shared" si="879"/>
        <v>8</v>
      </c>
      <c r="M3111" s="5">
        <f t="shared" si="880"/>
        <v>2024</v>
      </c>
      <c r="N3111" s="12">
        <v>1760</v>
      </c>
      <c r="O3111" s="6">
        <f t="shared" ref="O3111:O3120" si="886">-N3111</f>
        <v>-1760</v>
      </c>
      <c r="P3111" s="6">
        <f t="shared" si="883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872"/>
        <v>8</v>
      </c>
      <c r="C3112" s="5">
        <f t="shared" si="873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878"/>
        <v>45510</v>
      </c>
      <c r="L3112" s="5">
        <f t="shared" si="879"/>
        <v>8</v>
      </c>
      <c r="M3112" s="5">
        <f t="shared" si="880"/>
        <v>2024</v>
      </c>
      <c r="N3112" s="12">
        <v>832.5</v>
      </c>
      <c r="O3112" s="6">
        <f t="shared" si="886"/>
        <v>-832.5</v>
      </c>
      <c r="P3112" s="6">
        <f t="shared" si="883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872"/>
        <v>8</v>
      </c>
      <c r="C3113" s="5">
        <f t="shared" si="873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878"/>
        <v>45510</v>
      </c>
      <c r="L3113" s="5">
        <f t="shared" si="879"/>
        <v>8</v>
      </c>
      <c r="M3113" s="5">
        <f t="shared" si="880"/>
        <v>2024</v>
      </c>
      <c r="N3113" s="12">
        <v>95</v>
      </c>
      <c r="O3113" s="6">
        <f t="shared" si="886"/>
        <v>-95</v>
      </c>
      <c r="P3113" s="6">
        <f t="shared" si="883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872"/>
        <v>8</v>
      </c>
      <c r="C3114" s="5">
        <f t="shared" si="873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878"/>
        <v>45630</v>
      </c>
      <c r="L3114" s="5">
        <f t="shared" si="879"/>
        <v>12</v>
      </c>
      <c r="M3114" s="5">
        <f t="shared" si="880"/>
        <v>2024</v>
      </c>
      <c r="N3114" s="12">
        <v>13024</v>
      </c>
      <c r="O3114" s="6">
        <f t="shared" si="886"/>
        <v>-13024</v>
      </c>
      <c r="P3114" s="6">
        <f t="shared" si="883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">
      <c r="A3115" s="4">
        <v>45510</v>
      </c>
      <c r="B3115" s="5">
        <f t="shared" ref="B3115:B3178" si="887">MONTH(A3115)</f>
        <v>8</v>
      </c>
      <c r="C3115" s="5">
        <f t="shared" ref="C3115:C3178" si="888">YEAR(A3115)</f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878"/>
        <v>45630</v>
      </c>
      <c r="L3115" s="5">
        <f t="shared" si="879"/>
        <v>12</v>
      </c>
      <c r="M3115" s="5">
        <f t="shared" si="880"/>
        <v>2024</v>
      </c>
      <c r="N3115" s="12">
        <v>1800</v>
      </c>
      <c r="O3115" s="6">
        <f t="shared" si="886"/>
        <v>-1800</v>
      </c>
      <c r="P3115" s="6">
        <f t="shared" si="883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">
      <c r="A3116" s="4">
        <v>45510</v>
      </c>
      <c r="B3116" s="5">
        <f t="shared" si="887"/>
        <v>8</v>
      </c>
      <c r="C3116" s="5">
        <f t="shared" si="888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878"/>
        <v>45630</v>
      </c>
      <c r="L3116" s="5">
        <f t="shared" si="879"/>
        <v>12</v>
      </c>
      <c r="M3116" s="5">
        <f t="shared" si="880"/>
        <v>2024</v>
      </c>
      <c r="N3116" s="12">
        <v>575</v>
      </c>
      <c r="O3116" s="6">
        <f t="shared" si="886"/>
        <v>-575</v>
      </c>
      <c r="P3116" s="6">
        <f t="shared" si="883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">
      <c r="A3117" s="4">
        <v>45510</v>
      </c>
      <c r="B3117" s="5">
        <f t="shared" si="887"/>
        <v>8</v>
      </c>
      <c r="C3117" s="5">
        <f t="shared" si="888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878"/>
        <v>45630</v>
      </c>
      <c r="L3117" s="5">
        <f t="shared" si="879"/>
        <v>12</v>
      </c>
      <c r="M3117" s="5">
        <f t="shared" si="880"/>
        <v>2024</v>
      </c>
      <c r="N3117" s="12">
        <v>440</v>
      </c>
      <c r="O3117" s="6">
        <f t="shared" si="886"/>
        <v>-440</v>
      </c>
      <c r="P3117" s="6">
        <f t="shared" si="883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">
      <c r="A3118" s="4">
        <v>45510</v>
      </c>
      <c r="B3118" s="5">
        <f t="shared" si="887"/>
        <v>8</v>
      </c>
      <c r="C3118" s="5">
        <f t="shared" si="888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878"/>
        <v>45630</v>
      </c>
      <c r="L3118" s="5">
        <f t="shared" si="879"/>
        <v>12</v>
      </c>
      <c r="M3118" s="5">
        <f t="shared" si="880"/>
        <v>2024</v>
      </c>
      <c r="N3118" s="12">
        <v>523.6</v>
      </c>
      <c r="O3118" s="6">
        <f t="shared" si="886"/>
        <v>-523.6</v>
      </c>
      <c r="P3118" s="6">
        <f t="shared" si="883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">
      <c r="A3119" s="4">
        <v>45510</v>
      </c>
      <c r="B3119" s="5">
        <f t="shared" si="887"/>
        <v>8</v>
      </c>
      <c r="C3119" s="5">
        <f t="shared" si="888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878"/>
        <v>45630</v>
      </c>
      <c r="L3119" s="5">
        <f t="shared" si="879"/>
        <v>12</v>
      </c>
      <c r="M3119" s="5">
        <f t="shared" si="880"/>
        <v>2024</v>
      </c>
      <c r="N3119" s="12">
        <v>420</v>
      </c>
      <c r="O3119" s="6">
        <f t="shared" si="886"/>
        <v>-420</v>
      </c>
      <c r="P3119" s="6">
        <f t="shared" si="883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">
      <c r="A3120" s="4">
        <v>45510</v>
      </c>
      <c r="B3120" s="5">
        <f t="shared" si="887"/>
        <v>8</v>
      </c>
      <c r="C3120" s="5">
        <f t="shared" si="888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878"/>
        <v>45630</v>
      </c>
      <c r="L3120" s="5">
        <f t="shared" si="879"/>
        <v>12</v>
      </c>
      <c r="M3120" s="5">
        <f t="shared" si="880"/>
        <v>2024</v>
      </c>
      <c r="N3120" s="12">
        <v>395</v>
      </c>
      <c r="O3120" s="6">
        <f t="shared" si="886"/>
        <v>-395</v>
      </c>
      <c r="P3120" s="6">
        <f t="shared" si="883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">
      <c r="A3121" s="4">
        <v>45510</v>
      </c>
      <c r="B3121" s="5">
        <f t="shared" si="887"/>
        <v>8</v>
      </c>
      <c r="C3121" s="5">
        <f t="shared" si="888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878"/>
        <v>45510</v>
      </c>
      <c r="L3121" s="5">
        <f t="shared" si="879"/>
        <v>8</v>
      </c>
      <c r="M3121" s="5">
        <f t="shared" si="880"/>
        <v>2024</v>
      </c>
      <c r="N3121" s="12">
        <v>1760</v>
      </c>
      <c r="O3121" s="12"/>
      <c r="P3121" s="6">
        <f t="shared" si="883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">
      <c r="A3122" s="4">
        <v>45510</v>
      </c>
      <c r="B3122" s="5">
        <f t="shared" si="887"/>
        <v>8</v>
      </c>
      <c r="C3122" s="5">
        <f t="shared" si="888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878"/>
        <v>45510</v>
      </c>
      <c r="L3122" s="5">
        <f t="shared" si="879"/>
        <v>8</v>
      </c>
      <c r="M3122" s="5">
        <f t="shared" si="880"/>
        <v>2024</v>
      </c>
      <c r="N3122" s="12">
        <v>600</v>
      </c>
      <c r="O3122" s="12"/>
      <c r="P3122" s="6">
        <f t="shared" si="883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">
      <c r="A3123" s="4">
        <v>45510</v>
      </c>
      <c r="B3123" s="5">
        <f t="shared" si="887"/>
        <v>8</v>
      </c>
      <c r="C3123" s="5">
        <f t="shared" si="888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si="878"/>
        <v>45510</v>
      </c>
      <c r="L3123" s="5">
        <f t="shared" si="879"/>
        <v>8</v>
      </c>
      <c r="M3123" s="5">
        <f t="shared" si="880"/>
        <v>2024</v>
      </c>
      <c r="N3123" s="12">
        <v>187.5</v>
      </c>
      <c r="O3123" s="12"/>
      <c r="P3123" s="6">
        <f t="shared" si="883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">
      <c r="A3124" s="4">
        <v>45510</v>
      </c>
      <c r="B3124" s="5">
        <f t="shared" si="887"/>
        <v>8</v>
      </c>
      <c r="C3124" s="5">
        <f t="shared" si="888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878"/>
        <v>45510</v>
      </c>
      <c r="L3124" s="5">
        <f t="shared" si="879"/>
        <v>8</v>
      </c>
      <c r="M3124" s="5">
        <f t="shared" si="880"/>
        <v>2024</v>
      </c>
      <c r="N3124" s="12">
        <v>450</v>
      </c>
      <c r="O3124" s="12"/>
      <c r="P3124" s="6">
        <f t="shared" si="883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">
      <c r="A3125" s="4">
        <v>45510</v>
      </c>
      <c r="B3125" s="5">
        <f t="shared" si="887"/>
        <v>8</v>
      </c>
      <c r="C3125" s="5">
        <f t="shared" si="888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878"/>
        <v>45510</v>
      </c>
      <c r="L3125" s="5">
        <f t="shared" si="879"/>
        <v>8</v>
      </c>
      <c r="M3125" s="5">
        <f t="shared" si="880"/>
        <v>2024</v>
      </c>
      <c r="N3125" s="12">
        <v>675</v>
      </c>
      <c r="O3125" s="6">
        <f t="shared" ref="O3125:O3126" si="889">-N3125</f>
        <v>-675</v>
      </c>
      <c r="P3125" s="6">
        <f t="shared" si="883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887"/>
        <v>8</v>
      </c>
      <c r="C3126" s="5">
        <f t="shared" si="888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878"/>
        <v>45510</v>
      </c>
      <c r="L3126" s="5">
        <f t="shared" si="879"/>
        <v>8</v>
      </c>
      <c r="M3126" s="5">
        <f t="shared" si="880"/>
        <v>2024</v>
      </c>
      <c r="N3126" s="12">
        <v>510</v>
      </c>
      <c r="O3126" s="6">
        <f t="shared" si="889"/>
        <v>-510</v>
      </c>
      <c r="P3126" s="6">
        <f t="shared" si="883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887"/>
        <v>8</v>
      </c>
      <c r="C3127" s="5">
        <f t="shared" si="888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878"/>
        <v>45511</v>
      </c>
      <c r="L3127" s="5">
        <f t="shared" si="879"/>
        <v>8</v>
      </c>
      <c r="M3127" s="5">
        <f t="shared" si="880"/>
        <v>2024</v>
      </c>
      <c r="N3127" s="12">
        <v>1760</v>
      </c>
      <c r="O3127" s="12"/>
      <c r="P3127" s="6">
        <f t="shared" si="883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">
      <c r="A3128" s="4">
        <v>45511</v>
      </c>
      <c r="B3128" s="5">
        <f t="shared" si="887"/>
        <v>8</v>
      </c>
      <c r="C3128" s="5">
        <f t="shared" si="888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878"/>
        <v>45511</v>
      </c>
      <c r="L3128" s="5">
        <f t="shared" si="879"/>
        <v>8</v>
      </c>
      <c r="M3128" s="5">
        <f t="shared" si="880"/>
        <v>2024</v>
      </c>
      <c r="N3128" s="12">
        <v>3600</v>
      </c>
      <c r="O3128" s="12"/>
      <c r="P3128" s="6">
        <f t="shared" si="883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">
      <c r="A3129" s="4">
        <v>45511</v>
      </c>
      <c r="B3129" s="5">
        <f t="shared" si="887"/>
        <v>8</v>
      </c>
      <c r="C3129" s="5">
        <f t="shared" si="888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878"/>
        <v>45511</v>
      </c>
      <c r="L3129" s="5">
        <f t="shared" si="879"/>
        <v>8</v>
      </c>
      <c r="M3129" s="5">
        <f t="shared" si="880"/>
        <v>2024</v>
      </c>
      <c r="N3129" s="12">
        <v>675</v>
      </c>
      <c r="O3129" s="12"/>
      <c r="P3129" s="6">
        <f t="shared" si="883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">
      <c r="A3130" s="4">
        <v>45511</v>
      </c>
      <c r="B3130" s="5">
        <f t="shared" si="887"/>
        <v>8</v>
      </c>
      <c r="C3130" s="5">
        <f t="shared" si="888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878"/>
        <v>45511</v>
      </c>
      <c r="L3130" s="5">
        <f t="shared" si="879"/>
        <v>8</v>
      </c>
      <c r="M3130" s="5">
        <f t="shared" si="880"/>
        <v>2024</v>
      </c>
      <c r="N3130" s="12">
        <v>175</v>
      </c>
      <c r="O3130" s="12"/>
      <c r="P3130" s="6">
        <f t="shared" si="883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">
      <c r="A3131" s="4">
        <v>45511</v>
      </c>
      <c r="B3131" s="5">
        <f t="shared" si="887"/>
        <v>8</v>
      </c>
      <c r="C3131" s="5">
        <f t="shared" si="888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878"/>
        <v>45511</v>
      </c>
      <c r="L3131" s="5">
        <f t="shared" si="879"/>
        <v>8</v>
      </c>
      <c r="M3131" s="5">
        <f t="shared" si="880"/>
        <v>2024</v>
      </c>
      <c r="N3131" s="12">
        <v>625</v>
      </c>
      <c r="O3131" s="6">
        <f t="shared" ref="O3131:O3136" si="890">-N3131</f>
        <v>-625</v>
      </c>
      <c r="P3131" s="6">
        <f t="shared" si="883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">
      <c r="A3132" s="4">
        <v>45511</v>
      </c>
      <c r="B3132" s="5">
        <f t="shared" si="887"/>
        <v>8</v>
      </c>
      <c r="C3132" s="5">
        <f t="shared" si="888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878"/>
        <v>45511</v>
      </c>
      <c r="L3132" s="5">
        <f t="shared" si="879"/>
        <v>8</v>
      </c>
      <c r="M3132" s="5">
        <f t="shared" si="880"/>
        <v>2024</v>
      </c>
      <c r="N3132" s="12">
        <v>16280</v>
      </c>
      <c r="O3132" s="12">
        <f>-13560.1-2719.9</f>
        <v>-16280</v>
      </c>
      <c r="P3132" s="6">
        <f t="shared" si="883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">
      <c r="A3133" s="4">
        <v>45511</v>
      </c>
      <c r="B3133" s="5">
        <f t="shared" si="887"/>
        <v>8</v>
      </c>
      <c r="C3133" s="5">
        <f t="shared" si="888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878"/>
        <v>45511</v>
      </c>
      <c r="L3133" s="5">
        <f t="shared" si="879"/>
        <v>8</v>
      </c>
      <c r="M3133" s="5">
        <f t="shared" si="880"/>
        <v>2024</v>
      </c>
      <c r="N3133" s="12">
        <v>5490</v>
      </c>
      <c r="O3133" s="6">
        <f t="shared" si="890"/>
        <v>-5490</v>
      </c>
      <c r="P3133" s="6">
        <f t="shared" si="883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">
      <c r="A3134" s="4">
        <v>45511</v>
      </c>
      <c r="B3134" s="5">
        <f t="shared" si="887"/>
        <v>8</v>
      </c>
      <c r="C3134" s="5">
        <f t="shared" si="888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878"/>
        <v>45511</v>
      </c>
      <c r="L3134" s="5">
        <f t="shared" si="879"/>
        <v>8</v>
      </c>
      <c r="M3134" s="5">
        <f t="shared" si="880"/>
        <v>2024</v>
      </c>
      <c r="N3134" s="12">
        <v>3600</v>
      </c>
      <c r="O3134" s="6">
        <f t="shared" si="890"/>
        <v>-3600</v>
      </c>
      <c r="P3134" s="6">
        <f t="shared" si="883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">
      <c r="A3135" s="4">
        <v>45511</v>
      </c>
      <c r="B3135" s="5">
        <f t="shared" si="887"/>
        <v>8</v>
      </c>
      <c r="C3135" s="5">
        <f t="shared" si="888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878"/>
        <v>45511</v>
      </c>
      <c r="L3135" s="5">
        <f t="shared" si="879"/>
        <v>8</v>
      </c>
      <c r="M3135" s="5">
        <f t="shared" si="880"/>
        <v>2024</v>
      </c>
      <c r="N3135" s="12">
        <v>380</v>
      </c>
      <c r="O3135" s="6">
        <f t="shared" si="890"/>
        <v>-380</v>
      </c>
      <c r="P3135" s="6">
        <f t="shared" si="883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">
      <c r="A3136" s="4">
        <v>45511</v>
      </c>
      <c r="B3136" s="5">
        <f t="shared" si="887"/>
        <v>8</v>
      </c>
      <c r="C3136" s="5">
        <f t="shared" si="888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878"/>
        <v>45511</v>
      </c>
      <c r="L3136" s="5">
        <f t="shared" si="879"/>
        <v>8</v>
      </c>
      <c r="M3136" s="5">
        <f t="shared" si="880"/>
        <v>2024</v>
      </c>
      <c r="N3136" s="12">
        <v>975</v>
      </c>
      <c r="O3136" s="6">
        <f t="shared" si="890"/>
        <v>-975</v>
      </c>
      <c r="P3136" s="6">
        <f t="shared" si="883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">
      <c r="A3137" s="4">
        <v>45511</v>
      </c>
      <c r="B3137" s="5">
        <f t="shared" si="887"/>
        <v>8</v>
      </c>
      <c r="C3137" s="5">
        <f t="shared" si="888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878"/>
        <v>45511</v>
      </c>
      <c r="L3137" s="5">
        <f t="shared" si="879"/>
        <v>8</v>
      </c>
      <c r="M3137" s="5">
        <f t="shared" si="880"/>
        <v>2024</v>
      </c>
      <c r="N3137" s="12">
        <v>1738</v>
      </c>
      <c r="O3137" s="6">
        <f t="shared" ref="O3137:O3138" si="891">-N3137</f>
        <v>-1738</v>
      </c>
      <c r="P3137" s="6">
        <f t="shared" si="883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">
      <c r="A3138" s="4">
        <v>45511</v>
      </c>
      <c r="B3138" s="5">
        <f t="shared" si="887"/>
        <v>8</v>
      </c>
      <c r="C3138" s="5">
        <f t="shared" si="888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878"/>
        <v>45511</v>
      </c>
      <c r="L3138" s="5">
        <f t="shared" si="879"/>
        <v>8</v>
      </c>
      <c r="M3138" s="5">
        <f t="shared" si="880"/>
        <v>2024</v>
      </c>
      <c r="N3138" s="12">
        <v>405</v>
      </c>
      <c r="O3138" s="6">
        <f t="shared" si="891"/>
        <v>-405</v>
      </c>
      <c r="P3138" s="6">
        <f t="shared" si="883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">
      <c r="A3139" s="4">
        <v>45512</v>
      </c>
      <c r="B3139" s="5">
        <f t="shared" si="887"/>
        <v>8</v>
      </c>
      <c r="C3139" s="5">
        <f t="shared" si="888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ref="K3139:K3202" si="892">A3139+J3139</f>
        <v>45557</v>
      </c>
      <c r="L3139" s="5">
        <f t="shared" ref="L3139:L3202" si="893">MONTH(K3139)</f>
        <v>9</v>
      </c>
      <c r="M3139" s="5">
        <f t="shared" ref="M3139:M3202" si="894">YEAR(K3139)</f>
        <v>2024</v>
      </c>
      <c r="N3139" s="12">
        <v>1738</v>
      </c>
      <c r="O3139" s="6">
        <f>-N3139</f>
        <v>-1738</v>
      </c>
      <c r="P3139" s="6">
        <f t="shared" si="883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">
      <c r="A3140" s="4">
        <v>45512</v>
      </c>
      <c r="B3140" s="5">
        <f t="shared" si="887"/>
        <v>8</v>
      </c>
      <c r="C3140" s="5">
        <f t="shared" si="888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892"/>
        <v>45557</v>
      </c>
      <c r="L3140" s="5">
        <f t="shared" si="893"/>
        <v>9</v>
      </c>
      <c r="M3140" s="5">
        <f t="shared" si="894"/>
        <v>2024</v>
      </c>
      <c r="N3140" s="12">
        <v>234</v>
      </c>
      <c r="O3140" s="6">
        <f>-N3140</f>
        <v>-234</v>
      </c>
      <c r="P3140" s="6">
        <f t="shared" si="883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">
      <c r="A3141" s="4">
        <v>45512</v>
      </c>
      <c r="B3141" s="5">
        <f t="shared" si="887"/>
        <v>8</v>
      </c>
      <c r="C3141" s="5">
        <f t="shared" si="888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892"/>
        <v>45557</v>
      </c>
      <c r="L3141" s="5">
        <f t="shared" si="893"/>
        <v>9</v>
      </c>
      <c r="M3141" s="5">
        <f t="shared" si="894"/>
        <v>2024</v>
      </c>
      <c r="N3141" s="12">
        <v>220</v>
      </c>
      <c r="O3141" s="6">
        <f>-N3141</f>
        <v>-220</v>
      </c>
      <c r="P3141" s="6">
        <f t="shared" si="883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">
      <c r="A3142" s="4">
        <v>45516</v>
      </c>
      <c r="B3142" s="5">
        <f t="shared" si="887"/>
        <v>8</v>
      </c>
      <c r="C3142" s="5">
        <f t="shared" si="888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892"/>
        <v>45561</v>
      </c>
      <c r="L3142" s="5">
        <f t="shared" si="893"/>
        <v>9</v>
      </c>
      <c r="M3142" s="5">
        <f t="shared" si="894"/>
        <v>2024</v>
      </c>
      <c r="N3142" s="12">
        <v>130</v>
      </c>
      <c r="O3142" s="6">
        <f>-N3142</f>
        <v>-130</v>
      </c>
      <c r="P3142" s="6">
        <f t="shared" si="883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">
      <c r="A3143" s="4">
        <v>45516</v>
      </c>
      <c r="B3143" s="5">
        <f t="shared" si="887"/>
        <v>8</v>
      </c>
      <c r="C3143" s="5">
        <f t="shared" si="888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892"/>
        <v>45516</v>
      </c>
      <c r="L3143" s="5">
        <f t="shared" si="893"/>
        <v>8</v>
      </c>
      <c r="M3143" s="5">
        <f t="shared" si="894"/>
        <v>2024</v>
      </c>
      <c r="N3143" s="12">
        <v>3520</v>
      </c>
      <c r="O3143" s="12"/>
      <c r="P3143" s="6">
        <f t="shared" si="883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">
      <c r="A3144" s="4">
        <v>45516</v>
      </c>
      <c r="B3144" s="5">
        <f t="shared" si="887"/>
        <v>8</v>
      </c>
      <c r="C3144" s="5">
        <f t="shared" si="888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892"/>
        <v>45516</v>
      </c>
      <c r="L3144" s="5">
        <f t="shared" si="893"/>
        <v>8</v>
      </c>
      <c r="M3144" s="5">
        <f t="shared" si="894"/>
        <v>2024</v>
      </c>
      <c r="N3144" s="12">
        <v>675</v>
      </c>
      <c r="O3144" s="12"/>
      <c r="P3144" s="6">
        <f t="shared" si="883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">
      <c r="A3145" s="4">
        <v>45517</v>
      </c>
      <c r="B3145" s="5">
        <f t="shared" si="887"/>
        <v>8</v>
      </c>
      <c r="C3145" s="5">
        <f t="shared" si="888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892"/>
        <v>45517</v>
      </c>
      <c r="L3145" s="5">
        <f t="shared" si="893"/>
        <v>8</v>
      </c>
      <c r="M3145" s="5">
        <f t="shared" si="894"/>
        <v>2024</v>
      </c>
      <c r="N3145" s="12">
        <v>110</v>
      </c>
      <c r="O3145" s="12"/>
      <c r="P3145" s="6">
        <f t="shared" si="883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">
      <c r="A3146" s="4">
        <v>45516</v>
      </c>
      <c r="B3146" s="5">
        <f t="shared" si="887"/>
        <v>8</v>
      </c>
      <c r="C3146" s="5">
        <f t="shared" si="888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892"/>
        <v>45516</v>
      </c>
      <c r="L3146" s="5">
        <f t="shared" si="893"/>
        <v>8</v>
      </c>
      <c r="M3146" s="5">
        <f t="shared" si="894"/>
        <v>2024</v>
      </c>
      <c r="N3146" s="12">
        <v>1000</v>
      </c>
      <c r="O3146" s="6">
        <f t="shared" ref="O3146" si="895">-N3146</f>
        <v>-1000</v>
      </c>
      <c r="P3146" s="6">
        <f t="shared" si="883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">
      <c r="A3147" s="4">
        <v>45519</v>
      </c>
      <c r="B3147" s="5">
        <f t="shared" si="887"/>
        <v>8</v>
      </c>
      <c r="C3147" s="5">
        <f t="shared" si="888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892"/>
        <v>45519</v>
      </c>
      <c r="L3147" s="5">
        <f t="shared" si="893"/>
        <v>8</v>
      </c>
      <c r="M3147" s="5">
        <f t="shared" si="894"/>
        <v>2024</v>
      </c>
      <c r="N3147" s="12">
        <v>250</v>
      </c>
      <c r="O3147" s="12"/>
      <c r="P3147" s="6">
        <f t="shared" si="883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">
      <c r="A3148" s="4">
        <v>45520</v>
      </c>
      <c r="B3148" s="5">
        <f t="shared" si="887"/>
        <v>8</v>
      </c>
      <c r="C3148" s="5">
        <f t="shared" si="888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892"/>
        <v>45520</v>
      </c>
      <c r="L3148" s="5">
        <f t="shared" si="893"/>
        <v>8</v>
      </c>
      <c r="M3148" s="5">
        <f t="shared" si="894"/>
        <v>2024</v>
      </c>
      <c r="N3148" s="12">
        <v>1760</v>
      </c>
      <c r="O3148" s="12"/>
      <c r="P3148" s="6">
        <f t="shared" si="883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">
      <c r="A3149" s="4">
        <v>45520</v>
      </c>
      <c r="B3149" s="5">
        <f t="shared" si="887"/>
        <v>8</v>
      </c>
      <c r="C3149" s="5">
        <f t="shared" si="888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892"/>
        <v>45520</v>
      </c>
      <c r="L3149" s="5">
        <f t="shared" si="893"/>
        <v>8</v>
      </c>
      <c r="M3149" s="5">
        <f t="shared" si="894"/>
        <v>2024</v>
      </c>
      <c r="N3149" s="12">
        <v>120</v>
      </c>
      <c r="O3149" s="12"/>
      <c r="P3149" s="6">
        <f t="shared" si="883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">
      <c r="A3150" s="4">
        <v>45520</v>
      </c>
      <c r="B3150" s="5">
        <f t="shared" si="887"/>
        <v>8</v>
      </c>
      <c r="C3150" s="5">
        <f t="shared" si="888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892"/>
        <v>45520</v>
      </c>
      <c r="L3150" s="5">
        <f t="shared" si="893"/>
        <v>8</v>
      </c>
      <c r="M3150" s="5">
        <f t="shared" si="894"/>
        <v>2024</v>
      </c>
      <c r="N3150" s="12">
        <v>180</v>
      </c>
      <c r="O3150" s="12"/>
      <c r="P3150" s="6">
        <f t="shared" si="883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">
      <c r="A3151" s="4">
        <v>45521</v>
      </c>
      <c r="B3151" s="5">
        <f t="shared" si="887"/>
        <v>8</v>
      </c>
      <c r="C3151" s="5">
        <f t="shared" si="888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892"/>
        <v>45521</v>
      </c>
      <c r="L3151" s="5">
        <f t="shared" si="893"/>
        <v>8</v>
      </c>
      <c r="M3151" s="5">
        <f t="shared" si="894"/>
        <v>2024</v>
      </c>
      <c r="N3151" s="12">
        <v>125</v>
      </c>
      <c r="O3151" s="6">
        <f t="shared" ref="O3151:O3154" si="896">-N3151</f>
        <v>-125</v>
      </c>
      <c r="P3151" s="6">
        <f t="shared" si="883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">
      <c r="A3152" s="4">
        <v>45521</v>
      </c>
      <c r="B3152" s="5">
        <f t="shared" si="887"/>
        <v>8</v>
      </c>
      <c r="C3152" s="5">
        <f t="shared" si="888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892"/>
        <v>45521</v>
      </c>
      <c r="L3152" s="5">
        <f t="shared" si="893"/>
        <v>8</v>
      </c>
      <c r="M3152" s="5">
        <f t="shared" si="894"/>
        <v>2024</v>
      </c>
      <c r="N3152" s="12">
        <v>3256</v>
      </c>
      <c r="O3152" s="6">
        <f t="shared" si="896"/>
        <v>-3256</v>
      </c>
      <c r="P3152" s="6">
        <f t="shared" si="883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">
      <c r="A3153" s="4">
        <v>45521</v>
      </c>
      <c r="B3153" s="5">
        <f t="shared" si="887"/>
        <v>8</v>
      </c>
      <c r="C3153" s="5">
        <f t="shared" si="888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892"/>
        <v>45521</v>
      </c>
      <c r="L3153" s="5">
        <f t="shared" si="893"/>
        <v>8</v>
      </c>
      <c r="M3153" s="5">
        <f t="shared" si="894"/>
        <v>2024</v>
      </c>
      <c r="N3153" s="12">
        <v>1098</v>
      </c>
      <c r="O3153" s="6">
        <f t="shared" si="896"/>
        <v>-1098</v>
      </c>
      <c r="P3153" s="6">
        <f t="shared" si="883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">
      <c r="A3154" s="4">
        <v>45521</v>
      </c>
      <c r="B3154" s="5">
        <f t="shared" si="887"/>
        <v>8</v>
      </c>
      <c r="C3154" s="5">
        <f t="shared" si="888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892"/>
        <v>45521</v>
      </c>
      <c r="L3154" s="5">
        <f t="shared" si="893"/>
        <v>8</v>
      </c>
      <c r="M3154" s="5">
        <f t="shared" si="894"/>
        <v>2024</v>
      </c>
      <c r="N3154" s="12">
        <v>380</v>
      </c>
      <c r="O3154" s="6">
        <f t="shared" si="896"/>
        <v>-380</v>
      </c>
      <c r="P3154" s="6">
        <f t="shared" si="883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">
      <c r="A3155" s="4">
        <v>45521</v>
      </c>
      <c r="B3155" s="5">
        <f t="shared" si="887"/>
        <v>8</v>
      </c>
      <c r="C3155" s="5">
        <f t="shared" si="888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892"/>
        <v>45521</v>
      </c>
      <c r="L3155" s="5">
        <f t="shared" si="893"/>
        <v>8</v>
      </c>
      <c r="M3155" s="5">
        <f t="shared" si="894"/>
        <v>2024</v>
      </c>
      <c r="N3155" s="12">
        <v>175</v>
      </c>
      <c r="O3155" s="12"/>
      <c r="P3155" s="6">
        <f t="shared" si="883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">
      <c r="A3156" s="4">
        <v>45525</v>
      </c>
      <c r="B3156" s="5">
        <f t="shared" si="887"/>
        <v>8</v>
      </c>
      <c r="C3156" s="5">
        <f t="shared" si="888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892"/>
        <v>45525</v>
      </c>
      <c r="L3156" s="5">
        <f t="shared" si="893"/>
        <v>8</v>
      </c>
      <c r="M3156" s="5">
        <f t="shared" si="894"/>
        <v>2024</v>
      </c>
      <c r="N3156" s="12">
        <v>187.5</v>
      </c>
      <c r="O3156" s="6">
        <f t="shared" ref="O3156" si="897">-N3156</f>
        <v>-187.5</v>
      </c>
      <c r="P3156" s="6">
        <f t="shared" si="883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">
      <c r="A3157" s="4">
        <v>45525</v>
      </c>
      <c r="B3157" s="5">
        <f t="shared" si="887"/>
        <v>8</v>
      </c>
      <c r="C3157" s="5">
        <f t="shared" si="888"/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892"/>
        <v>45525</v>
      </c>
      <c r="L3157" s="5">
        <f t="shared" si="893"/>
        <v>8</v>
      </c>
      <c r="M3157" s="5">
        <f t="shared" si="894"/>
        <v>2024</v>
      </c>
      <c r="N3157" s="12">
        <v>4884</v>
      </c>
      <c r="O3157" s="12">
        <f>-2788.6-2095.4</f>
        <v>-4884</v>
      </c>
      <c r="P3157" s="6">
        <f t="shared" ref="P3157:P3220" si="898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">
      <c r="A3158" s="4">
        <v>45525</v>
      </c>
      <c r="B3158" s="5">
        <f t="shared" si="887"/>
        <v>8</v>
      </c>
      <c r="C3158" s="5">
        <f t="shared" si="888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892"/>
        <v>45525</v>
      </c>
      <c r="L3158" s="5">
        <f t="shared" si="893"/>
        <v>8</v>
      </c>
      <c r="M3158" s="5">
        <f t="shared" si="894"/>
        <v>2024</v>
      </c>
      <c r="N3158" s="12">
        <v>1830</v>
      </c>
      <c r="O3158" s="6">
        <f t="shared" ref="O3158:O3161" si="899">-N3158</f>
        <v>-1830</v>
      </c>
      <c r="P3158" s="6">
        <f t="shared" si="898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">
      <c r="A3159" s="4">
        <v>45525</v>
      </c>
      <c r="B3159" s="5">
        <f t="shared" si="887"/>
        <v>8</v>
      </c>
      <c r="C3159" s="5">
        <f t="shared" si="888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892"/>
        <v>45525</v>
      </c>
      <c r="L3159" s="5">
        <f t="shared" si="893"/>
        <v>8</v>
      </c>
      <c r="M3159" s="5">
        <f t="shared" si="894"/>
        <v>2024</v>
      </c>
      <c r="N3159" s="12">
        <v>1200</v>
      </c>
      <c r="O3159" s="6">
        <f t="shared" si="899"/>
        <v>-1200</v>
      </c>
      <c r="P3159" s="6">
        <f t="shared" si="898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">
      <c r="A3160" s="4">
        <v>45525</v>
      </c>
      <c r="B3160" s="5">
        <f t="shared" si="887"/>
        <v>8</v>
      </c>
      <c r="C3160" s="5">
        <f t="shared" si="888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892"/>
        <v>45525</v>
      </c>
      <c r="L3160" s="5">
        <f t="shared" si="893"/>
        <v>8</v>
      </c>
      <c r="M3160" s="5">
        <f t="shared" si="894"/>
        <v>2024</v>
      </c>
      <c r="N3160" s="12">
        <v>380</v>
      </c>
      <c r="O3160" s="6">
        <f t="shared" si="899"/>
        <v>-380</v>
      </c>
      <c r="P3160" s="6">
        <f t="shared" si="898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">
      <c r="A3161" s="4">
        <v>45525</v>
      </c>
      <c r="B3161" s="5">
        <f t="shared" si="887"/>
        <v>8</v>
      </c>
      <c r="C3161" s="5">
        <f t="shared" si="888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892"/>
        <v>45525</v>
      </c>
      <c r="L3161" s="5">
        <f t="shared" si="893"/>
        <v>8</v>
      </c>
      <c r="M3161" s="5">
        <f t="shared" si="894"/>
        <v>2024</v>
      </c>
      <c r="N3161" s="12">
        <v>975</v>
      </c>
      <c r="O3161" s="6">
        <f t="shared" si="899"/>
        <v>-975</v>
      </c>
      <c r="P3161" s="6">
        <f t="shared" si="898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">
      <c r="A3162" s="4">
        <v>45525</v>
      </c>
      <c r="B3162" s="5">
        <f t="shared" si="887"/>
        <v>8</v>
      </c>
      <c r="C3162" s="5">
        <f t="shared" si="888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892"/>
        <v>45525</v>
      </c>
      <c r="L3162" s="5">
        <f t="shared" si="893"/>
        <v>8</v>
      </c>
      <c r="M3162" s="5">
        <f t="shared" si="894"/>
        <v>2024</v>
      </c>
      <c r="N3162" s="12">
        <v>3520</v>
      </c>
      <c r="O3162" s="12"/>
      <c r="P3162" s="6">
        <f t="shared" si="898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">
      <c r="A3163" s="4">
        <v>45525</v>
      </c>
      <c r="B3163" s="5">
        <f t="shared" si="887"/>
        <v>8</v>
      </c>
      <c r="C3163" s="5">
        <f t="shared" si="888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892"/>
        <v>45525</v>
      </c>
      <c r="L3163" s="5">
        <f t="shared" si="893"/>
        <v>8</v>
      </c>
      <c r="M3163" s="5">
        <f t="shared" si="894"/>
        <v>2024</v>
      </c>
      <c r="N3163" s="12">
        <v>1108.4000000000001</v>
      </c>
      <c r="O3163" s="12"/>
      <c r="P3163" s="6">
        <f t="shared" si="898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">
      <c r="A3164" s="4">
        <v>45525</v>
      </c>
      <c r="B3164" s="5">
        <f t="shared" si="887"/>
        <v>8</v>
      </c>
      <c r="C3164" s="5">
        <f t="shared" si="888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892"/>
        <v>45525</v>
      </c>
      <c r="L3164" s="5">
        <f t="shared" si="893"/>
        <v>8</v>
      </c>
      <c r="M3164" s="5">
        <f t="shared" si="894"/>
        <v>2024</v>
      </c>
      <c r="N3164" s="12">
        <v>1684.8</v>
      </c>
      <c r="O3164" s="12"/>
      <c r="P3164" s="6">
        <f t="shared" si="898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">
      <c r="A3165" s="4">
        <v>45525</v>
      </c>
      <c r="B3165" s="5">
        <f t="shared" si="887"/>
        <v>8</v>
      </c>
      <c r="C3165" s="5">
        <f t="shared" si="888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892"/>
        <v>45525</v>
      </c>
      <c r="L3165" s="5">
        <f t="shared" si="893"/>
        <v>8</v>
      </c>
      <c r="M3165" s="5">
        <f t="shared" si="894"/>
        <v>2024</v>
      </c>
      <c r="N3165" s="12">
        <v>280</v>
      </c>
      <c r="O3165" s="12"/>
      <c r="P3165" s="6">
        <f t="shared" si="898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">
      <c r="A3166" s="4">
        <v>45525</v>
      </c>
      <c r="B3166" s="5">
        <f t="shared" si="887"/>
        <v>8</v>
      </c>
      <c r="C3166" s="5">
        <f t="shared" si="888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892"/>
        <v>45525</v>
      </c>
      <c r="L3166" s="5">
        <f t="shared" si="893"/>
        <v>8</v>
      </c>
      <c r="M3166" s="5">
        <f t="shared" si="894"/>
        <v>2024</v>
      </c>
      <c r="N3166" s="12">
        <v>563.20000000000005</v>
      </c>
      <c r="O3166" s="12"/>
      <c r="P3166" s="6">
        <f t="shared" si="898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">
      <c r="A3167" s="4">
        <v>45525</v>
      </c>
      <c r="B3167" s="5">
        <f t="shared" si="887"/>
        <v>8</v>
      </c>
      <c r="C3167" s="5">
        <f t="shared" si="888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892"/>
        <v>45525</v>
      </c>
      <c r="L3167" s="5">
        <f t="shared" si="893"/>
        <v>8</v>
      </c>
      <c r="M3167" s="5">
        <f t="shared" si="894"/>
        <v>2024</v>
      </c>
      <c r="N3167" s="12">
        <v>190</v>
      </c>
      <c r="O3167" s="12"/>
      <c r="P3167" s="6">
        <f t="shared" si="898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">
      <c r="A3168" s="4">
        <v>45525</v>
      </c>
      <c r="B3168" s="5">
        <f t="shared" si="887"/>
        <v>8</v>
      </c>
      <c r="C3168" s="5">
        <f t="shared" si="888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892"/>
        <v>45525</v>
      </c>
      <c r="L3168" s="5">
        <f t="shared" si="893"/>
        <v>8</v>
      </c>
      <c r="M3168" s="5">
        <f t="shared" si="894"/>
        <v>2024</v>
      </c>
      <c r="N3168" s="12">
        <v>320</v>
      </c>
      <c r="O3168" s="12"/>
      <c r="P3168" s="6">
        <f t="shared" si="898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">
      <c r="A3169" s="4">
        <v>45525</v>
      </c>
      <c r="B3169" s="5">
        <f t="shared" si="887"/>
        <v>8</v>
      </c>
      <c r="C3169" s="5">
        <f t="shared" si="888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892"/>
        <v>45525</v>
      </c>
      <c r="L3169" s="5">
        <f t="shared" si="893"/>
        <v>8</v>
      </c>
      <c r="M3169" s="5">
        <f t="shared" si="894"/>
        <v>2024</v>
      </c>
      <c r="N3169" s="12">
        <v>360</v>
      </c>
      <c r="O3169" s="12"/>
      <c r="P3169" s="6">
        <f t="shared" si="898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">
      <c r="A3170" s="4">
        <v>45523</v>
      </c>
      <c r="B3170" s="5">
        <f t="shared" si="887"/>
        <v>8</v>
      </c>
      <c r="C3170" s="5">
        <f t="shared" si="888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892"/>
        <v>45643</v>
      </c>
      <c r="L3170" s="5">
        <f t="shared" si="893"/>
        <v>12</v>
      </c>
      <c r="M3170" s="5">
        <f t="shared" si="894"/>
        <v>2024</v>
      </c>
      <c r="N3170" s="12">
        <v>476</v>
      </c>
      <c r="O3170" s="6">
        <f t="shared" ref="O3170:O3172" si="900">-N3170</f>
        <v>-476</v>
      </c>
      <c r="P3170" s="6">
        <f t="shared" si="898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">
      <c r="A3171" s="4">
        <v>45523</v>
      </c>
      <c r="B3171" s="5">
        <f t="shared" si="887"/>
        <v>8</v>
      </c>
      <c r="C3171" s="5">
        <f t="shared" si="888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892"/>
        <v>45643</v>
      </c>
      <c r="L3171" s="5">
        <f t="shared" si="893"/>
        <v>12</v>
      </c>
      <c r="M3171" s="5">
        <f t="shared" si="894"/>
        <v>2024</v>
      </c>
      <c r="N3171" s="12">
        <v>240</v>
      </c>
      <c r="O3171" s="6">
        <f t="shared" si="900"/>
        <v>-240</v>
      </c>
      <c r="P3171" s="6">
        <f t="shared" si="898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">
      <c r="A3172" s="4">
        <v>45523</v>
      </c>
      <c r="B3172" s="5">
        <f t="shared" si="887"/>
        <v>8</v>
      </c>
      <c r="C3172" s="5">
        <f t="shared" si="888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892"/>
        <v>45643</v>
      </c>
      <c r="L3172" s="5">
        <f t="shared" si="893"/>
        <v>12</v>
      </c>
      <c r="M3172" s="5">
        <f t="shared" si="894"/>
        <v>2024</v>
      </c>
      <c r="N3172" s="12">
        <v>165</v>
      </c>
      <c r="O3172" s="6">
        <f t="shared" si="900"/>
        <v>-165</v>
      </c>
      <c r="P3172" s="6">
        <f t="shared" si="898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">
      <c r="A3173" s="4">
        <v>45526</v>
      </c>
      <c r="B3173" s="5">
        <f t="shared" si="887"/>
        <v>8</v>
      </c>
      <c r="C3173" s="5">
        <f t="shared" si="888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892"/>
        <v>45526</v>
      </c>
      <c r="L3173" s="5">
        <f t="shared" si="893"/>
        <v>8</v>
      </c>
      <c r="M3173" s="5">
        <f t="shared" si="894"/>
        <v>2024</v>
      </c>
      <c r="N3173" s="12">
        <v>207</v>
      </c>
      <c r="O3173" s="6">
        <f t="shared" ref="O3173" si="901">-N3173</f>
        <v>-207</v>
      </c>
      <c r="P3173" s="6">
        <f t="shared" si="898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887"/>
        <v>8</v>
      </c>
      <c r="C3174" s="5">
        <f t="shared" si="888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892"/>
        <v>45526</v>
      </c>
      <c r="L3174" s="5">
        <f t="shared" si="893"/>
        <v>8</v>
      </c>
      <c r="M3174" s="5">
        <f t="shared" si="894"/>
        <v>2024</v>
      </c>
      <c r="N3174" s="12">
        <v>0</v>
      </c>
      <c r="O3174" s="12">
        <v>0</v>
      </c>
      <c r="P3174" s="6">
        <f t="shared" si="898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887"/>
        <v>8</v>
      </c>
      <c r="C3175" s="5">
        <f t="shared" si="888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892"/>
        <v>45531</v>
      </c>
      <c r="L3175" s="5">
        <f t="shared" si="893"/>
        <v>8</v>
      </c>
      <c r="M3175" s="5">
        <f t="shared" si="894"/>
        <v>2024</v>
      </c>
      <c r="N3175" s="12">
        <v>1760</v>
      </c>
      <c r="O3175" s="12"/>
      <c r="P3175" s="6">
        <f t="shared" si="898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">
      <c r="A3176" s="4">
        <v>45531</v>
      </c>
      <c r="B3176" s="5">
        <f t="shared" si="887"/>
        <v>8</v>
      </c>
      <c r="C3176" s="5">
        <f t="shared" si="888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892"/>
        <v>45531</v>
      </c>
      <c r="L3176" s="5">
        <f t="shared" si="893"/>
        <v>8</v>
      </c>
      <c r="M3176" s="5">
        <f t="shared" si="894"/>
        <v>2024</v>
      </c>
      <c r="N3176" s="12">
        <v>405</v>
      </c>
      <c r="O3176" s="12"/>
      <c r="P3176" s="6">
        <f t="shared" si="898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">
      <c r="A3177" s="4">
        <v>45531</v>
      </c>
      <c r="B3177" s="5">
        <f t="shared" si="887"/>
        <v>8</v>
      </c>
      <c r="C3177" s="5">
        <f t="shared" si="888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892"/>
        <v>45531</v>
      </c>
      <c r="L3177" s="5">
        <f t="shared" si="893"/>
        <v>8</v>
      </c>
      <c r="M3177" s="5">
        <f t="shared" si="894"/>
        <v>2024</v>
      </c>
      <c r="N3177" s="12">
        <v>187.5</v>
      </c>
      <c r="O3177" s="12"/>
      <c r="P3177" s="6">
        <f t="shared" si="898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">
      <c r="A3178" s="4">
        <v>45531</v>
      </c>
      <c r="B3178" s="5">
        <f t="shared" si="887"/>
        <v>8</v>
      </c>
      <c r="C3178" s="5">
        <f t="shared" si="888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892"/>
        <v>45531</v>
      </c>
      <c r="L3178" s="5">
        <f t="shared" si="893"/>
        <v>8</v>
      </c>
      <c r="M3178" s="5">
        <f t="shared" si="894"/>
        <v>2024</v>
      </c>
      <c r="N3178" s="12">
        <v>420</v>
      </c>
      <c r="O3178" s="12"/>
      <c r="P3178" s="6">
        <f t="shared" si="898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">
      <c r="A3179" s="4">
        <v>45532</v>
      </c>
      <c r="B3179" s="5">
        <f t="shared" ref="B3179:B3242" si="902">MONTH(A3179)</f>
        <v>8</v>
      </c>
      <c r="C3179" s="5">
        <f t="shared" ref="C3179:C3242" si="903">YEAR(A3179)</f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892"/>
        <v>45532</v>
      </c>
      <c r="L3179" s="5">
        <f t="shared" si="893"/>
        <v>8</v>
      </c>
      <c r="M3179" s="5">
        <f t="shared" si="894"/>
        <v>2024</v>
      </c>
      <c r="N3179" s="12">
        <v>250</v>
      </c>
      <c r="O3179" s="6">
        <f t="shared" ref="O3179" si="904">-N3179</f>
        <v>-250</v>
      </c>
      <c r="P3179" s="6">
        <f t="shared" si="898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">
      <c r="A3180" s="4">
        <v>45532</v>
      </c>
      <c r="B3180" s="5">
        <f t="shared" si="902"/>
        <v>8</v>
      </c>
      <c r="C3180" s="5">
        <f t="shared" si="903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892"/>
        <v>45532</v>
      </c>
      <c r="L3180" s="5">
        <f t="shared" si="893"/>
        <v>8</v>
      </c>
      <c r="M3180" s="5">
        <f t="shared" si="894"/>
        <v>2024</v>
      </c>
      <c r="N3180" s="12">
        <v>6512</v>
      </c>
      <c r="O3180" s="12">
        <f>-5269.6-1242.4</f>
        <v>-6512</v>
      </c>
      <c r="P3180" s="6">
        <f t="shared" si="898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">
      <c r="A3181" s="4">
        <v>45532</v>
      </c>
      <c r="B3181" s="5">
        <f t="shared" si="902"/>
        <v>8</v>
      </c>
      <c r="C3181" s="5">
        <f t="shared" si="903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892"/>
        <v>45532</v>
      </c>
      <c r="L3181" s="5">
        <f t="shared" si="893"/>
        <v>8</v>
      </c>
      <c r="M3181" s="5">
        <f t="shared" si="894"/>
        <v>2024</v>
      </c>
      <c r="N3181" s="12">
        <v>2196</v>
      </c>
      <c r="O3181" s="6">
        <f t="shared" ref="O3181:O3185" si="905">-N3181</f>
        <v>-2196</v>
      </c>
      <c r="P3181" s="6">
        <f t="shared" si="898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">
      <c r="A3182" s="4">
        <v>45532</v>
      </c>
      <c r="B3182" s="5">
        <f t="shared" si="902"/>
        <v>8</v>
      </c>
      <c r="C3182" s="5">
        <f t="shared" si="903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892"/>
        <v>45532</v>
      </c>
      <c r="L3182" s="5">
        <f t="shared" si="893"/>
        <v>8</v>
      </c>
      <c r="M3182" s="5">
        <f t="shared" si="894"/>
        <v>2024</v>
      </c>
      <c r="N3182" s="12">
        <v>1200</v>
      </c>
      <c r="O3182" s="6">
        <f t="shared" si="905"/>
        <v>-1200</v>
      </c>
      <c r="P3182" s="6">
        <f t="shared" si="898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">
      <c r="A3183" s="4">
        <v>45534</v>
      </c>
      <c r="B3183" s="5">
        <f t="shared" si="902"/>
        <v>8</v>
      </c>
      <c r="C3183" s="5">
        <f t="shared" si="903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892"/>
        <v>45654</v>
      </c>
      <c r="L3183" s="5">
        <f t="shared" si="893"/>
        <v>12</v>
      </c>
      <c r="M3183" s="5">
        <f t="shared" si="894"/>
        <v>2024</v>
      </c>
      <c r="N3183" s="12">
        <v>1190</v>
      </c>
      <c r="O3183" s="6">
        <f t="shared" si="905"/>
        <v>-1190</v>
      </c>
      <c r="P3183" s="6">
        <f t="shared" si="898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">
      <c r="A3184" s="4">
        <v>45534</v>
      </c>
      <c r="B3184" s="5">
        <f t="shared" si="902"/>
        <v>8</v>
      </c>
      <c r="C3184" s="5">
        <f t="shared" si="903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892"/>
        <v>45654</v>
      </c>
      <c r="L3184" s="5">
        <f t="shared" si="893"/>
        <v>12</v>
      </c>
      <c r="M3184" s="5">
        <f t="shared" si="894"/>
        <v>2024</v>
      </c>
      <c r="N3184" s="12">
        <v>900</v>
      </c>
      <c r="O3184" s="6">
        <f t="shared" si="905"/>
        <v>-900</v>
      </c>
      <c r="P3184" s="6">
        <f t="shared" si="898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">
      <c r="A3185" s="4">
        <v>45534</v>
      </c>
      <c r="B3185" s="5">
        <f t="shared" si="902"/>
        <v>8</v>
      </c>
      <c r="C3185" s="5">
        <f t="shared" si="903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892"/>
        <v>45654</v>
      </c>
      <c r="L3185" s="5">
        <f t="shared" si="893"/>
        <v>12</v>
      </c>
      <c r="M3185" s="5">
        <f t="shared" si="894"/>
        <v>2024</v>
      </c>
      <c r="N3185" s="12">
        <v>360</v>
      </c>
      <c r="O3185" s="6">
        <f t="shared" si="905"/>
        <v>-360</v>
      </c>
      <c r="P3185" s="6">
        <f t="shared" si="898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">
      <c r="A3186" s="4">
        <v>45537</v>
      </c>
      <c r="B3186" s="5">
        <f t="shared" si="902"/>
        <v>9</v>
      </c>
      <c r="C3186" s="5">
        <f t="shared" si="903"/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892"/>
        <v>45537</v>
      </c>
      <c r="L3186" s="5">
        <f t="shared" si="893"/>
        <v>9</v>
      </c>
      <c r="M3186" s="5">
        <f t="shared" si="894"/>
        <v>2024</v>
      </c>
      <c r="N3186" s="12">
        <v>250</v>
      </c>
      <c r="O3186" s="6">
        <f t="shared" ref="O3186:O3189" si="906">-N3186</f>
        <v>-250</v>
      </c>
      <c r="P3186" s="12">
        <f t="shared" si="898"/>
        <v>0</v>
      </c>
      <c r="Q3186" s="7">
        <f t="shared" ref="Q3186:Q3249" si="907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">
      <c r="A3187" s="4">
        <v>45537</v>
      </c>
      <c r="B3187" s="5">
        <f t="shared" si="902"/>
        <v>9</v>
      </c>
      <c r="C3187" s="5">
        <f t="shared" si="903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si="892"/>
        <v>45537</v>
      </c>
      <c r="L3187" s="5">
        <f t="shared" si="893"/>
        <v>9</v>
      </c>
      <c r="M3187" s="5">
        <f t="shared" si="894"/>
        <v>2024</v>
      </c>
      <c r="N3187" s="12">
        <v>6512</v>
      </c>
      <c r="O3187" s="6">
        <f t="shared" si="906"/>
        <v>-6512</v>
      </c>
      <c r="P3187" s="12">
        <f t="shared" si="898"/>
        <v>0</v>
      </c>
      <c r="Q3187" s="7">
        <f t="shared" si="907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">
      <c r="A3188" s="4">
        <v>45537</v>
      </c>
      <c r="B3188" s="5">
        <f t="shared" si="902"/>
        <v>9</v>
      </c>
      <c r="C3188" s="5">
        <f t="shared" si="903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892"/>
        <v>45537</v>
      </c>
      <c r="L3188" s="5">
        <f t="shared" si="893"/>
        <v>9</v>
      </c>
      <c r="M3188" s="5">
        <f t="shared" si="894"/>
        <v>2024</v>
      </c>
      <c r="N3188" s="12">
        <v>2124</v>
      </c>
      <c r="O3188" s="6">
        <f t="shared" si="906"/>
        <v>-2124</v>
      </c>
      <c r="P3188" s="12">
        <f t="shared" si="898"/>
        <v>0</v>
      </c>
      <c r="Q3188" s="7">
        <f t="shared" si="907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">
      <c r="A3189" s="4">
        <v>45537</v>
      </c>
      <c r="B3189" s="5">
        <f t="shared" si="902"/>
        <v>9</v>
      </c>
      <c r="C3189" s="5">
        <f t="shared" si="903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892"/>
        <v>45537</v>
      </c>
      <c r="L3189" s="5">
        <f t="shared" si="893"/>
        <v>9</v>
      </c>
      <c r="M3189" s="5">
        <f t="shared" si="894"/>
        <v>2024</v>
      </c>
      <c r="N3189" s="12">
        <v>1192.5</v>
      </c>
      <c r="O3189" s="6">
        <f t="shared" si="906"/>
        <v>-1192.5</v>
      </c>
      <c r="P3189" s="12">
        <f t="shared" si="898"/>
        <v>0</v>
      </c>
      <c r="Q3189" s="7">
        <f t="shared" si="907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">
      <c r="A3190" s="4">
        <v>45537</v>
      </c>
      <c r="B3190" s="5">
        <f t="shared" si="902"/>
        <v>9</v>
      </c>
      <c r="C3190" s="5">
        <f t="shared" si="903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892"/>
        <v>45537</v>
      </c>
      <c r="L3190" s="5">
        <f t="shared" si="893"/>
        <v>9</v>
      </c>
      <c r="M3190" s="5">
        <f t="shared" si="894"/>
        <v>2024</v>
      </c>
      <c r="N3190" s="12">
        <v>1000</v>
      </c>
      <c r="O3190" s="12">
        <f>-283.1-716.9</f>
        <v>-1000</v>
      </c>
      <c r="P3190" s="12">
        <f t="shared" si="898"/>
        <v>0</v>
      </c>
      <c r="Q3190" s="7">
        <f t="shared" si="907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">
      <c r="A3191" s="4">
        <v>45537</v>
      </c>
      <c r="B3191" s="5">
        <f t="shared" si="902"/>
        <v>9</v>
      </c>
      <c r="C3191" s="5">
        <f t="shared" si="903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892"/>
        <v>45582</v>
      </c>
      <c r="L3191" s="5">
        <f t="shared" si="893"/>
        <v>10</v>
      </c>
      <c r="M3191" s="5">
        <f t="shared" si="894"/>
        <v>2024</v>
      </c>
      <c r="N3191" s="12">
        <v>1738</v>
      </c>
      <c r="O3191" s="6">
        <f>-N3191</f>
        <v>-1738</v>
      </c>
      <c r="P3191" s="12">
        <f t="shared" si="898"/>
        <v>0</v>
      </c>
      <c r="Q3191" s="7">
        <f t="shared" si="907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">
      <c r="A3192" s="4">
        <v>45537</v>
      </c>
      <c r="B3192" s="5">
        <f t="shared" si="902"/>
        <v>9</v>
      </c>
      <c r="C3192" s="5">
        <f t="shared" si="903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892"/>
        <v>45582</v>
      </c>
      <c r="L3192" s="5">
        <f t="shared" si="893"/>
        <v>10</v>
      </c>
      <c r="M3192" s="5">
        <f t="shared" si="894"/>
        <v>2024</v>
      </c>
      <c r="N3192" s="12">
        <v>220</v>
      </c>
      <c r="O3192" s="6">
        <f>-N3192</f>
        <v>-220</v>
      </c>
      <c r="P3192" s="12">
        <f t="shared" si="898"/>
        <v>0</v>
      </c>
      <c r="Q3192" s="7">
        <f t="shared" si="907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">
      <c r="A3193" s="4">
        <v>45537</v>
      </c>
      <c r="B3193" s="5">
        <f t="shared" si="902"/>
        <v>9</v>
      </c>
      <c r="C3193" s="5">
        <f t="shared" si="903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892"/>
        <v>45537</v>
      </c>
      <c r="L3193" s="5">
        <f t="shared" si="893"/>
        <v>9</v>
      </c>
      <c r="M3193" s="5">
        <f t="shared" si="894"/>
        <v>2024</v>
      </c>
      <c r="N3193" s="12">
        <v>300</v>
      </c>
      <c r="O3193" s="6">
        <f t="shared" ref="O3193" si="908">-N3193</f>
        <v>-300</v>
      </c>
      <c r="P3193" s="12">
        <f t="shared" si="898"/>
        <v>0</v>
      </c>
      <c r="Q3193" s="7">
        <f t="shared" si="907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">
      <c r="A3194" s="4">
        <v>45537</v>
      </c>
      <c r="B3194" s="5">
        <f t="shared" si="902"/>
        <v>9</v>
      </c>
      <c r="C3194" s="5">
        <f t="shared" si="903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892"/>
        <v>45537</v>
      </c>
      <c r="L3194" s="5">
        <f t="shared" si="893"/>
        <v>9</v>
      </c>
      <c r="M3194" s="5">
        <f t="shared" si="894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07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">
      <c r="A3195" s="4">
        <v>45538</v>
      </c>
      <c r="B3195" s="5">
        <f t="shared" si="902"/>
        <v>9</v>
      </c>
      <c r="C3195" s="5">
        <f t="shared" si="903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892"/>
        <v>45538</v>
      </c>
      <c r="L3195" s="5">
        <f t="shared" si="893"/>
        <v>9</v>
      </c>
      <c r="M3195" s="5">
        <f t="shared" si="894"/>
        <v>2024</v>
      </c>
      <c r="N3195" s="12">
        <v>1760</v>
      </c>
      <c r="O3195" s="6">
        <f t="shared" ref="O3195:O3203" si="909">-N3195</f>
        <v>-1760</v>
      </c>
      <c r="P3195" s="12">
        <f t="shared" si="898"/>
        <v>0</v>
      </c>
      <c r="Q3195" s="7">
        <f t="shared" si="907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">
      <c r="A3196" s="4">
        <v>45538</v>
      </c>
      <c r="B3196" s="5">
        <f t="shared" si="902"/>
        <v>9</v>
      </c>
      <c r="C3196" s="5">
        <f t="shared" si="903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892"/>
        <v>45538</v>
      </c>
      <c r="L3196" s="5">
        <f t="shared" si="893"/>
        <v>9</v>
      </c>
      <c r="M3196" s="5">
        <f t="shared" si="894"/>
        <v>2024</v>
      </c>
      <c r="N3196" s="12">
        <v>555</v>
      </c>
      <c r="O3196" s="6">
        <f t="shared" si="909"/>
        <v>-555</v>
      </c>
      <c r="P3196" s="12">
        <f t="shared" si="898"/>
        <v>0</v>
      </c>
      <c r="Q3196" s="7">
        <f t="shared" si="907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">
      <c r="A3197" s="4">
        <v>45538</v>
      </c>
      <c r="B3197" s="5">
        <f t="shared" si="902"/>
        <v>9</v>
      </c>
      <c r="C3197" s="5">
        <f t="shared" si="903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892"/>
        <v>45538</v>
      </c>
      <c r="L3197" s="5">
        <f t="shared" si="893"/>
        <v>9</v>
      </c>
      <c r="M3197" s="5">
        <f t="shared" si="894"/>
        <v>2024</v>
      </c>
      <c r="N3197" s="12">
        <v>95</v>
      </c>
      <c r="O3197" s="6">
        <f t="shared" si="909"/>
        <v>-95</v>
      </c>
      <c r="P3197" s="12">
        <f t="shared" si="898"/>
        <v>0</v>
      </c>
      <c r="Q3197" s="7">
        <f t="shared" si="907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">
      <c r="A3198" s="4">
        <v>45541</v>
      </c>
      <c r="B3198" s="5">
        <f t="shared" si="902"/>
        <v>9</v>
      </c>
      <c r="C3198" s="5">
        <f t="shared" si="903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892"/>
        <v>45541</v>
      </c>
      <c r="L3198" s="5">
        <f t="shared" si="893"/>
        <v>9</v>
      </c>
      <c r="M3198" s="5">
        <f t="shared" si="894"/>
        <v>2024</v>
      </c>
      <c r="N3198" s="12">
        <v>625</v>
      </c>
      <c r="O3198" s="6">
        <f t="shared" si="909"/>
        <v>-625</v>
      </c>
      <c r="P3198" s="12">
        <f t="shared" si="898"/>
        <v>0</v>
      </c>
      <c r="Q3198" s="7">
        <f t="shared" si="907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">
      <c r="A3199" s="4">
        <v>45541</v>
      </c>
      <c r="B3199" s="5">
        <f t="shared" si="902"/>
        <v>9</v>
      </c>
      <c r="C3199" s="5">
        <f t="shared" si="903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892"/>
        <v>45541</v>
      </c>
      <c r="L3199" s="5">
        <f t="shared" si="893"/>
        <v>9</v>
      </c>
      <c r="M3199" s="5">
        <f t="shared" si="894"/>
        <v>2024</v>
      </c>
      <c r="N3199" s="12">
        <v>16280</v>
      </c>
      <c r="O3199" s="6">
        <f t="shared" si="909"/>
        <v>-16280</v>
      </c>
      <c r="P3199" s="12">
        <f t="shared" si="898"/>
        <v>0</v>
      </c>
      <c r="Q3199" s="7">
        <f t="shared" si="907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">
      <c r="A3200" s="4">
        <v>45541</v>
      </c>
      <c r="B3200" s="5">
        <f t="shared" si="902"/>
        <v>9</v>
      </c>
      <c r="C3200" s="5">
        <f t="shared" si="903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892"/>
        <v>45541</v>
      </c>
      <c r="L3200" s="5">
        <f t="shared" si="893"/>
        <v>9</v>
      </c>
      <c r="M3200" s="5">
        <f t="shared" si="894"/>
        <v>2024</v>
      </c>
      <c r="N3200" s="12">
        <v>6372</v>
      </c>
      <c r="O3200" s="6">
        <f t="shared" si="909"/>
        <v>-6372</v>
      </c>
      <c r="P3200" s="12">
        <f t="shared" si="898"/>
        <v>0</v>
      </c>
      <c r="Q3200" s="7">
        <f t="shared" si="907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">
      <c r="A3201" s="4">
        <v>45541</v>
      </c>
      <c r="B3201" s="5">
        <f t="shared" si="902"/>
        <v>9</v>
      </c>
      <c r="C3201" s="5">
        <f t="shared" si="903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892"/>
        <v>45541</v>
      </c>
      <c r="L3201" s="5">
        <f t="shared" si="893"/>
        <v>9</v>
      </c>
      <c r="M3201" s="5">
        <f t="shared" si="894"/>
        <v>2024</v>
      </c>
      <c r="N3201" s="12">
        <v>4054.5</v>
      </c>
      <c r="O3201" s="6">
        <f t="shared" si="909"/>
        <v>-4054.5</v>
      </c>
      <c r="P3201" s="12">
        <f t="shared" si="898"/>
        <v>0</v>
      </c>
      <c r="Q3201" s="7">
        <f t="shared" si="907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">
      <c r="A3202" s="4">
        <v>45541</v>
      </c>
      <c r="B3202" s="5">
        <f t="shared" si="902"/>
        <v>9</v>
      </c>
      <c r="C3202" s="5">
        <f t="shared" si="903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892"/>
        <v>45541</v>
      </c>
      <c r="L3202" s="5">
        <f t="shared" si="893"/>
        <v>9</v>
      </c>
      <c r="M3202" s="5">
        <f t="shared" si="894"/>
        <v>2024</v>
      </c>
      <c r="N3202" s="12">
        <v>1000</v>
      </c>
      <c r="O3202" s="6">
        <f t="shared" si="909"/>
        <v>-1000</v>
      </c>
      <c r="P3202" s="12">
        <f t="shared" si="898"/>
        <v>0</v>
      </c>
      <c r="Q3202" s="7">
        <f t="shared" si="907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">
      <c r="A3203" s="4">
        <v>45541</v>
      </c>
      <c r="B3203" s="5">
        <f t="shared" si="902"/>
        <v>9</v>
      </c>
      <c r="C3203" s="5">
        <f t="shared" si="903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ref="K3203:K3266" si="910">A3203+J3203</f>
        <v>45541</v>
      </c>
      <c r="L3203" s="5">
        <f t="shared" ref="L3203:L3266" si="911">MONTH(K3203)</f>
        <v>9</v>
      </c>
      <c r="M3203" s="5">
        <f t="shared" ref="M3203:M3266" si="912">YEAR(K3203)</f>
        <v>2024</v>
      </c>
      <c r="N3203" s="12">
        <v>380</v>
      </c>
      <c r="O3203" s="6">
        <f t="shared" si="909"/>
        <v>-380</v>
      </c>
      <c r="P3203" s="12">
        <f t="shared" si="898"/>
        <v>0</v>
      </c>
      <c r="Q3203" s="7">
        <f t="shared" si="907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">
      <c r="A3204" s="4">
        <v>45542</v>
      </c>
      <c r="B3204" s="5">
        <f t="shared" si="902"/>
        <v>9</v>
      </c>
      <c r="C3204" s="5">
        <f t="shared" si="903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10"/>
        <v>45542</v>
      </c>
      <c r="L3204" s="5">
        <f t="shared" si="911"/>
        <v>9</v>
      </c>
      <c r="M3204" s="5">
        <f t="shared" si="912"/>
        <v>2024</v>
      </c>
      <c r="N3204" s="12">
        <v>1672</v>
      </c>
      <c r="O3204" s="12">
        <f>-200-1472</f>
        <v>-1672</v>
      </c>
      <c r="P3204" s="12">
        <f t="shared" si="898"/>
        <v>0</v>
      </c>
      <c r="Q3204" s="7">
        <f t="shared" si="907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902"/>
        <v>9</v>
      </c>
      <c r="C3205" s="5">
        <f t="shared" si="903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10"/>
        <v>45542</v>
      </c>
      <c r="L3205" s="5">
        <f t="shared" si="911"/>
        <v>9</v>
      </c>
      <c r="M3205" s="5">
        <f t="shared" si="912"/>
        <v>2024</v>
      </c>
      <c r="N3205" s="12">
        <v>420</v>
      </c>
      <c r="O3205" s="6">
        <f t="shared" ref="O3205:O3207" si="913">-N3205</f>
        <v>-420</v>
      </c>
      <c r="P3205" s="12">
        <f t="shared" si="898"/>
        <v>0</v>
      </c>
      <c r="Q3205" s="7">
        <f t="shared" si="907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902"/>
        <v>9</v>
      </c>
      <c r="C3206" s="5">
        <f t="shared" si="903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10"/>
        <v>45542</v>
      </c>
      <c r="L3206" s="5">
        <f t="shared" si="911"/>
        <v>9</v>
      </c>
      <c r="M3206" s="5">
        <f t="shared" si="912"/>
        <v>2024</v>
      </c>
      <c r="N3206" s="12">
        <v>110</v>
      </c>
      <c r="O3206" s="6">
        <f t="shared" si="913"/>
        <v>-110</v>
      </c>
      <c r="P3206" s="12">
        <f t="shared" si="898"/>
        <v>0</v>
      </c>
      <c r="Q3206" s="7">
        <f t="shared" si="907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902"/>
        <v>9</v>
      </c>
      <c r="C3207" s="5">
        <f t="shared" si="903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10"/>
        <v>45542</v>
      </c>
      <c r="L3207" s="5">
        <f t="shared" si="911"/>
        <v>9</v>
      </c>
      <c r="M3207" s="5">
        <f t="shared" si="912"/>
        <v>2024</v>
      </c>
      <c r="N3207" s="12">
        <v>62.5</v>
      </c>
      <c r="O3207" s="6">
        <f t="shared" si="913"/>
        <v>-62.5</v>
      </c>
      <c r="P3207" s="12">
        <f t="shared" si="898"/>
        <v>0</v>
      </c>
      <c r="Q3207" s="7">
        <f t="shared" si="907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902"/>
        <v>9</v>
      </c>
      <c r="C3208" s="5">
        <f t="shared" si="903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10"/>
        <v>45543</v>
      </c>
      <c r="L3208" s="5">
        <f t="shared" si="911"/>
        <v>9</v>
      </c>
      <c r="M3208" s="5">
        <f t="shared" si="912"/>
        <v>2024</v>
      </c>
      <c r="N3208" s="12">
        <v>405</v>
      </c>
      <c r="O3208" s="12"/>
      <c r="P3208" s="12">
        <f t="shared" si="898"/>
        <v>405</v>
      </c>
      <c r="Q3208" s="7">
        <f t="shared" si="907"/>
        <v>5217446.3499999996</v>
      </c>
      <c r="R3208" s="44" t="str">
        <f>VLOOKUP(F3208,'Set up'!$A$2:$E$64,5,FALSE)</f>
        <v>Trsf</v>
      </c>
    </row>
    <row r="3209" spans="1:19" ht="15" customHeight="1" x14ac:dyDescent="0.3">
      <c r="A3209" s="4">
        <v>45543</v>
      </c>
      <c r="B3209" s="5">
        <f t="shared" si="902"/>
        <v>9</v>
      </c>
      <c r="C3209" s="5">
        <f t="shared" si="903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10"/>
        <v>45543</v>
      </c>
      <c r="L3209" s="5">
        <f t="shared" si="911"/>
        <v>9</v>
      </c>
      <c r="M3209" s="5">
        <f t="shared" si="912"/>
        <v>2024</v>
      </c>
      <c r="N3209" s="12">
        <v>110</v>
      </c>
      <c r="O3209" s="12"/>
      <c r="P3209" s="12">
        <f t="shared" si="898"/>
        <v>110</v>
      </c>
      <c r="Q3209" s="7">
        <f t="shared" si="907"/>
        <v>5217556.3499999996</v>
      </c>
      <c r="R3209" s="44" t="str">
        <f>VLOOKUP(F3209,'Set up'!$A$2:$E$64,5,FALSE)</f>
        <v>Trsf</v>
      </c>
    </row>
    <row r="3210" spans="1:19" ht="15" customHeight="1" x14ac:dyDescent="0.3">
      <c r="A3210" s="4">
        <v>45545</v>
      </c>
      <c r="B3210" s="5">
        <f t="shared" si="902"/>
        <v>9</v>
      </c>
      <c r="C3210" s="5">
        <f t="shared" si="903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10"/>
        <v>45665</v>
      </c>
      <c r="L3210" s="5">
        <f t="shared" si="911"/>
        <v>1</v>
      </c>
      <c r="M3210" s="5">
        <f t="shared" si="912"/>
        <v>2025</v>
      </c>
      <c r="N3210" s="12">
        <v>16060</v>
      </c>
      <c r="O3210" s="6">
        <f t="shared" ref="O3210:O3217" si="914">-N3210</f>
        <v>-16060</v>
      </c>
      <c r="P3210" s="12">
        <f t="shared" si="898"/>
        <v>0</v>
      </c>
      <c r="Q3210" s="7">
        <f t="shared" si="907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">
      <c r="A3211" s="4">
        <v>45545</v>
      </c>
      <c r="B3211" s="5">
        <f t="shared" si="902"/>
        <v>9</v>
      </c>
      <c r="C3211" s="5">
        <f t="shared" si="903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10"/>
        <v>45665</v>
      </c>
      <c r="L3211" s="5">
        <f t="shared" si="911"/>
        <v>1</v>
      </c>
      <c r="M3211" s="5">
        <f t="shared" si="912"/>
        <v>2025</v>
      </c>
      <c r="N3211" s="12">
        <v>1740</v>
      </c>
      <c r="O3211" s="6">
        <f t="shared" si="914"/>
        <v>-1740</v>
      </c>
      <c r="P3211" s="12">
        <f t="shared" si="898"/>
        <v>0</v>
      </c>
      <c r="Q3211" s="7">
        <f t="shared" si="907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">
      <c r="A3212" s="4">
        <v>45545</v>
      </c>
      <c r="B3212" s="5">
        <f t="shared" si="902"/>
        <v>9</v>
      </c>
      <c r="C3212" s="5">
        <f t="shared" si="903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10"/>
        <v>45665</v>
      </c>
      <c r="L3212" s="5">
        <f t="shared" si="911"/>
        <v>1</v>
      </c>
      <c r="M3212" s="5">
        <f t="shared" si="912"/>
        <v>2025</v>
      </c>
      <c r="N3212" s="12">
        <v>575</v>
      </c>
      <c r="O3212" s="6">
        <f t="shared" si="914"/>
        <v>-575</v>
      </c>
      <c r="P3212" s="12">
        <f t="shared" si="898"/>
        <v>0</v>
      </c>
      <c r="Q3212" s="7">
        <f t="shared" si="907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">
      <c r="A3213" s="4">
        <v>45545</v>
      </c>
      <c r="B3213" s="5">
        <f t="shared" si="902"/>
        <v>9</v>
      </c>
      <c r="C3213" s="5">
        <f t="shared" si="903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10"/>
        <v>45665</v>
      </c>
      <c r="L3213" s="5">
        <f t="shared" si="911"/>
        <v>1</v>
      </c>
      <c r="M3213" s="5">
        <f t="shared" si="912"/>
        <v>2025</v>
      </c>
      <c r="N3213" s="12">
        <v>440</v>
      </c>
      <c r="O3213" s="6">
        <f t="shared" si="914"/>
        <v>-440</v>
      </c>
      <c r="P3213" s="12">
        <f t="shared" si="898"/>
        <v>0</v>
      </c>
      <c r="Q3213" s="7">
        <f t="shared" si="907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">
      <c r="A3214" s="4">
        <v>45545</v>
      </c>
      <c r="B3214" s="5">
        <f t="shared" si="902"/>
        <v>9</v>
      </c>
      <c r="C3214" s="5">
        <f t="shared" si="903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10"/>
        <v>45665</v>
      </c>
      <c r="L3214" s="5">
        <f t="shared" si="911"/>
        <v>1</v>
      </c>
      <c r="M3214" s="5">
        <f t="shared" si="912"/>
        <v>2025</v>
      </c>
      <c r="N3214" s="12">
        <v>460.8</v>
      </c>
      <c r="O3214" s="6">
        <f t="shared" si="914"/>
        <v>-460.8</v>
      </c>
      <c r="P3214" s="12">
        <f t="shared" si="898"/>
        <v>0</v>
      </c>
      <c r="Q3214" s="7">
        <f t="shared" si="907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">
      <c r="A3215" s="4">
        <v>45545</v>
      </c>
      <c r="B3215" s="5">
        <f t="shared" si="902"/>
        <v>9</v>
      </c>
      <c r="C3215" s="5">
        <f t="shared" si="903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10"/>
        <v>45665</v>
      </c>
      <c r="L3215" s="5">
        <f t="shared" si="911"/>
        <v>1</v>
      </c>
      <c r="M3215" s="5">
        <f t="shared" si="912"/>
        <v>2025</v>
      </c>
      <c r="N3215" s="12">
        <v>395</v>
      </c>
      <c r="O3215" s="6">
        <f t="shared" si="914"/>
        <v>-395</v>
      </c>
      <c r="P3215" s="12">
        <f t="shared" si="898"/>
        <v>0</v>
      </c>
      <c r="Q3215" s="7">
        <f t="shared" si="907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">
      <c r="A3216" s="4">
        <v>45545</v>
      </c>
      <c r="B3216" s="5">
        <f t="shared" si="902"/>
        <v>9</v>
      </c>
      <c r="C3216" s="5">
        <f t="shared" si="903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10"/>
        <v>45665</v>
      </c>
      <c r="L3216" s="5">
        <f t="shared" si="911"/>
        <v>1</v>
      </c>
      <c r="M3216" s="5">
        <f t="shared" si="912"/>
        <v>2025</v>
      </c>
      <c r="N3216" s="12">
        <v>165</v>
      </c>
      <c r="O3216" s="6">
        <f t="shared" si="914"/>
        <v>-165</v>
      </c>
      <c r="P3216" s="12">
        <f t="shared" si="898"/>
        <v>0</v>
      </c>
      <c r="Q3216" s="7">
        <f t="shared" si="907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">
      <c r="A3217" s="4">
        <v>45545</v>
      </c>
      <c r="B3217" s="5">
        <f t="shared" si="902"/>
        <v>9</v>
      </c>
      <c r="C3217" s="5">
        <f t="shared" si="903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10"/>
        <v>45665</v>
      </c>
      <c r="L3217" s="5">
        <f t="shared" si="911"/>
        <v>1</v>
      </c>
      <c r="M3217" s="5">
        <f t="shared" si="912"/>
        <v>2025</v>
      </c>
      <c r="N3217" s="12">
        <v>1190</v>
      </c>
      <c r="O3217" s="6">
        <f t="shared" si="914"/>
        <v>-1190</v>
      </c>
      <c r="P3217" s="12">
        <f t="shared" si="898"/>
        <v>0</v>
      </c>
      <c r="Q3217" s="7">
        <f t="shared" si="907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">
      <c r="A3218" s="4">
        <v>45546</v>
      </c>
      <c r="B3218" s="5">
        <f t="shared" si="902"/>
        <v>9</v>
      </c>
      <c r="C3218" s="5">
        <f t="shared" si="903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10"/>
        <v>45546</v>
      </c>
      <c r="L3218" s="5">
        <f t="shared" si="911"/>
        <v>9</v>
      </c>
      <c r="M3218" s="5">
        <f t="shared" si="912"/>
        <v>2024</v>
      </c>
      <c r="N3218" s="12">
        <v>1760</v>
      </c>
      <c r="O3218" s="12"/>
      <c r="P3218" s="12">
        <f t="shared" si="898"/>
        <v>1760</v>
      </c>
      <c r="Q3218" s="7">
        <f t="shared" si="907"/>
        <v>5240342.1499999994</v>
      </c>
      <c r="R3218" s="44" t="str">
        <f>VLOOKUP(F3218,'Set up'!$A$2:$E$64,5,FALSE)</f>
        <v>Trsf</v>
      </c>
    </row>
    <row r="3219" spans="1:19" ht="15" customHeight="1" x14ac:dyDescent="0.3">
      <c r="A3219" s="4">
        <v>45546</v>
      </c>
      <c r="B3219" s="5">
        <f t="shared" si="902"/>
        <v>9</v>
      </c>
      <c r="C3219" s="5">
        <f t="shared" si="903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10"/>
        <v>45546</v>
      </c>
      <c r="L3219" s="5">
        <f t="shared" si="911"/>
        <v>9</v>
      </c>
      <c r="M3219" s="5">
        <f t="shared" si="912"/>
        <v>2024</v>
      </c>
      <c r="N3219" s="12">
        <v>187.5</v>
      </c>
      <c r="O3219" s="12"/>
      <c r="P3219" s="12">
        <f t="shared" si="898"/>
        <v>187.5</v>
      </c>
      <c r="Q3219" s="7">
        <f t="shared" si="907"/>
        <v>5240529.6499999994</v>
      </c>
      <c r="R3219" s="44" t="str">
        <f>VLOOKUP(F3219,'Set up'!$A$2:$E$64,5,FALSE)</f>
        <v>Trsf</v>
      </c>
    </row>
    <row r="3220" spans="1:19" ht="15" customHeight="1" x14ac:dyDescent="0.3">
      <c r="A3220" s="4">
        <v>45546</v>
      </c>
      <c r="B3220" s="5">
        <f t="shared" si="902"/>
        <v>9</v>
      </c>
      <c r="C3220" s="5">
        <f t="shared" si="903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10"/>
        <v>45546</v>
      </c>
      <c r="L3220" s="5">
        <f t="shared" si="911"/>
        <v>9</v>
      </c>
      <c r="M3220" s="5">
        <f t="shared" si="912"/>
        <v>2024</v>
      </c>
      <c r="N3220" s="12">
        <v>450</v>
      </c>
      <c r="O3220" s="12"/>
      <c r="P3220" s="12">
        <f t="shared" si="898"/>
        <v>450</v>
      </c>
      <c r="Q3220" s="7">
        <f t="shared" si="907"/>
        <v>5240979.6499999994</v>
      </c>
      <c r="R3220" s="44" t="str">
        <f>VLOOKUP(F3220,'Set up'!$A$2:$E$64,5,FALSE)</f>
        <v>Trsf</v>
      </c>
    </row>
    <row r="3221" spans="1:19" ht="15" customHeight="1" x14ac:dyDescent="0.3">
      <c r="A3221" s="4">
        <v>45549</v>
      </c>
      <c r="B3221" s="5">
        <f t="shared" si="902"/>
        <v>9</v>
      </c>
      <c r="C3221" s="5">
        <f t="shared" si="903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10"/>
        <v>45549</v>
      </c>
      <c r="L3221" s="5">
        <f t="shared" si="911"/>
        <v>9</v>
      </c>
      <c r="M3221" s="5">
        <f t="shared" si="912"/>
        <v>2024</v>
      </c>
      <c r="N3221" s="12">
        <v>312.5</v>
      </c>
      <c r="O3221" s="6">
        <f t="shared" ref="O3221:O3235" si="915">-N3221</f>
        <v>-312.5</v>
      </c>
      <c r="P3221" s="12">
        <f t="shared" ref="P3221:P3284" si="916">SUM(N3221+O3221)</f>
        <v>0</v>
      </c>
      <c r="Q3221" s="7">
        <f t="shared" si="907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">
      <c r="A3222" s="4">
        <v>45549</v>
      </c>
      <c r="B3222" s="5">
        <f t="shared" si="902"/>
        <v>9</v>
      </c>
      <c r="C3222" s="5">
        <f t="shared" si="903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10"/>
        <v>45549</v>
      </c>
      <c r="L3222" s="5">
        <f t="shared" si="911"/>
        <v>9</v>
      </c>
      <c r="M3222" s="5">
        <f t="shared" si="912"/>
        <v>2024</v>
      </c>
      <c r="N3222" s="12">
        <v>8140</v>
      </c>
      <c r="O3222" s="6">
        <f t="shared" si="915"/>
        <v>-8140</v>
      </c>
      <c r="P3222" s="12">
        <f t="shared" si="916"/>
        <v>0</v>
      </c>
      <c r="Q3222" s="7">
        <f t="shared" si="907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">
      <c r="A3223" s="4">
        <v>45549</v>
      </c>
      <c r="B3223" s="5">
        <f t="shared" si="902"/>
        <v>9</v>
      </c>
      <c r="C3223" s="5">
        <f t="shared" si="903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10"/>
        <v>45549</v>
      </c>
      <c r="L3223" s="5">
        <f t="shared" si="911"/>
        <v>9</v>
      </c>
      <c r="M3223" s="5">
        <f t="shared" si="912"/>
        <v>2024</v>
      </c>
      <c r="N3223" s="12">
        <v>2124</v>
      </c>
      <c r="O3223" s="6">
        <f t="shared" si="915"/>
        <v>-2124</v>
      </c>
      <c r="P3223" s="12">
        <f t="shared" si="916"/>
        <v>0</v>
      </c>
      <c r="Q3223" s="7">
        <f t="shared" si="907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">
      <c r="A3224" s="4">
        <v>45549</v>
      </c>
      <c r="B3224" s="5">
        <f t="shared" si="902"/>
        <v>9</v>
      </c>
      <c r="C3224" s="5">
        <f t="shared" si="903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10"/>
        <v>45549</v>
      </c>
      <c r="L3224" s="5">
        <f t="shared" si="911"/>
        <v>9</v>
      </c>
      <c r="M3224" s="5">
        <f t="shared" si="912"/>
        <v>2024</v>
      </c>
      <c r="N3224" s="12">
        <v>954</v>
      </c>
      <c r="O3224" s="6">
        <f t="shared" si="915"/>
        <v>-954</v>
      </c>
      <c r="P3224" s="12">
        <f t="shared" si="916"/>
        <v>0</v>
      </c>
      <c r="Q3224" s="7">
        <f t="shared" si="907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">
      <c r="A3225" s="4">
        <v>45549</v>
      </c>
      <c r="B3225" s="5">
        <f t="shared" si="902"/>
        <v>9</v>
      </c>
      <c r="C3225" s="5">
        <f t="shared" si="903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10"/>
        <v>45549</v>
      </c>
      <c r="L3225" s="5">
        <f t="shared" si="911"/>
        <v>9</v>
      </c>
      <c r="M3225" s="5">
        <f t="shared" si="912"/>
        <v>2024</v>
      </c>
      <c r="N3225" s="12">
        <v>1000</v>
      </c>
      <c r="O3225" s="6">
        <f t="shared" si="915"/>
        <v>-1000</v>
      </c>
      <c r="P3225" s="12">
        <f t="shared" si="916"/>
        <v>0</v>
      </c>
      <c r="Q3225" s="7">
        <f t="shared" si="907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">
      <c r="A3226" s="4">
        <v>45556</v>
      </c>
      <c r="B3226" s="5">
        <f t="shared" si="902"/>
        <v>9</v>
      </c>
      <c r="C3226" s="5">
        <f t="shared" si="903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10"/>
        <v>45556</v>
      </c>
      <c r="L3226" s="5">
        <f t="shared" si="911"/>
        <v>9</v>
      </c>
      <c r="M3226" s="5">
        <f t="shared" si="912"/>
        <v>2024</v>
      </c>
      <c r="N3226" s="12">
        <v>187.5</v>
      </c>
      <c r="O3226" s="6">
        <f t="shared" si="915"/>
        <v>-187.5</v>
      </c>
      <c r="P3226" s="12">
        <f t="shared" si="916"/>
        <v>0</v>
      </c>
      <c r="Q3226" s="7">
        <f t="shared" si="907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">
      <c r="A3227" s="4">
        <v>45556</v>
      </c>
      <c r="B3227" s="5">
        <f t="shared" si="902"/>
        <v>9</v>
      </c>
      <c r="C3227" s="5">
        <f t="shared" si="903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10"/>
        <v>45556</v>
      </c>
      <c r="L3227" s="5">
        <f t="shared" si="911"/>
        <v>9</v>
      </c>
      <c r="M3227" s="5">
        <f t="shared" si="912"/>
        <v>2024</v>
      </c>
      <c r="N3227" s="12">
        <v>1642.5</v>
      </c>
      <c r="O3227" s="6">
        <f t="shared" si="915"/>
        <v>-1642.5</v>
      </c>
      <c r="P3227" s="12">
        <f t="shared" si="916"/>
        <v>0</v>
      </c>
      <c r="Q3227" s="7">
        <f t="shared" si="907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">
      <c r="A3228" s="4">
        <v>45556</v>
      </c>
      <c r="B3228" s="5">
        <f t="shared" si="902"/>
        <v>9</v>
      </c>
      <c r="C3228" s="5">
        <f t="shared" si="903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10"/>
        <v>45556</v>
      </c>
      <c r="L3228" s="5">
        <f t="shared" si="911"/>
        <v>9</v>
      </c>
      <c r="M3228" s="5">
        <f t="shared" si="912"/>
        <v>2024</v>
      </c>
      <c r="N3228" s="12">
        <v>3256</v>
      </c>
      <c r="O3228" s="6">
        <f t="shared" si="915"/>
        <v>-3256</v>
      </c>
      <c r="P3228" s="12">
        <f t="shared" si="916"/>
        <v>0</v>
      </c>
      <c r="Q3228" s="7">
        <f t="shared" si="907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">
      <c r="A3229" s="4">
        <v>45556</v>
      </c>
      <c r="B3229" s="5">
        <f t="shared" si="902"/>
        <v>9</v>
      </c>
      <c r="C3229" s="5">
        <f t="shared" si="903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10"/>
        <v>45556</v>
      </c>
      <c r="L3229" s="5">
        <f t="shared" si="911"/>
        <v>9</v>
      </c>
      <c r="M3229" s="5">
        <f t="shared" si="912"/>
        <v>2024</v>
      </c>
      <c r="N3229" s="12">
        <v>1062</v>
      </c>
      <c r="O3229" s="6">
        <f t="shared" si="915"/>
        <v>-1062</v>
      </c>
      <c r="P3229" s="12">
        <f t="shared" si="916"/>
        <v>0</v>
      </c>
      <c r="Q3229" s="7">
        <f t="shared" si="907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">
      <c r="A3230" s="4">
        <v>45556</v>
      </c>
      <c r="B3230" s="5">
        <f t="shared" si="902"/>
        <v>9</v>
      </c>
      <c r="C3230" s="5">
        <f t="shared" si="903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10"/>
        <v>45556</v>
      </c>
      <c r="L3230" s="5">
        <f t="shared" si="911"/>
        <v>9</v>
      </c>
      <c r="M3230" s="5">
        <f t="shared" si="912"/>
        <v>2024</v>
      </c>
      <c r="N3230" s="12">
        <v>238.5</v>
      </c>
      <c r="O3230" s="6">
        <f t="shared" si="915"/>
        <v>-238.5</v>
      </c>
      <c r="P3230" s="12">
        <f t="shared" si="916"/>
        <v>0</v>
      </c>
      <c r="Q3230" s="7">
        <f t="shared" si="907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">
      <c r="A3231" s="4">
        <v>45556</v>
      </c>
      <c r="B3231" s="5">
        <f t="shared" si="902"/>
        <v>9</v>
      </c>
      <c r="C3231" s="5">
        <f t="shared" si="903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10"/>
        <v>45556</v>
      </c>
      <c r="L3231" s="5">
        <f t="shared" si="911"/>
        <v>9</v>
      </c>
      <c r="M3231" s="5">
        <f t="shared" si="912"/>
        <v>2024</v>
      </c>
      <c r="N3231" s="12">
        <v>380</v>
      </c>
      <c r="O3231" s="6">
        <f t="shared" si="915"/>
        <v>-380</v>
      </c>
      <c r="P3231" s="12">
        <f t="shared" si="916"/>
        <v>0</v>
      </c>
      <c r="Q3231" s="7">
        <f t="shared" si="907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">
      <c r="A3232" s="4">
        <v>45558</v>
      </c>
      <c r="B3232" s="5">
        <f t="shared" si="902"/>
        <v>9</v>
      </c>
      <c r="C3232" s="5">
        <f t="shared" si="903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10"/>
        <v>45558</v>
      </c>
      <c r="L3232" s="5">
        <f t="shared" si="911"/>
        <v>9</v>
      </c>
      <c r="M3232" s="5">
        <f t="shared" si="912"/>
        <v>2024</v>
      </c>
      <c r="N3232" s="12">
        <v>250</v>
      </c>
      <c r="O3232" s="6">
        <f t="shared" si="915"/>
        <v>-250</v>
      </c>
      <c r="P3232" s="12">
        <f t="shared" si="916"/>
        <v>0</v>
      </c>
      <c r="Q3232" s="7">
        <f t="shared" si="907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">
      <c r="A3233" s="4">
        <v>45558</v>
      </c>
      <c r="B3233" s="5">
        <f t="shared" si="902"/>
        <v>9</v>
      </c>
      <c r="C3233" s="5">
        <f t="shared" si="903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10"/>
        <v>45558</v>
      </c>
      <c r="L3233" s="5">
        <f t="shared" si="911"/>
        <v>9</v>
      </c>
      <c r="M3233" s="5">
        <f t="shared" si="912"/>
        <v>2024</v>
      </c>
      <c r="N3233" s="12">
        <v>6512</v>
      </c>
      <c r="O3233" s="6">
        <f t="shared" si="915"/>
        <v>-6512</v>
      </c>
      <c r="P3233" s="12">
        <f t="shared" si="916"/>
        <v>0</v>
      </c>
      <c r="Q3233" s="7">
        <f t="shared" si="907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">
      <c r="A3234" s="4">
        <v>45558</v>
      </c>
      <c r="B3234" s="5">
        <f t="shared" si="902"/>
        <v>9</v>
      </c>
      <c r="C3234" s="5">
        <f t="shared" si="903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10"/>
        <v>45558</v>
      </c>
      <c r="L3234" s="5">
        <f t="shared" si="911"/>
        <v>9</v>
      </c>
      <c r="M3234" s="5">
        <f t="shared" si="912"/>
        <v>2024</v>
      </c>
      <c r="N3234" s="12">
        <v>2124</v>
      </c>
      <c r="O3234" s="6">
        <f t="shared" si="915"/>
        <v>-2124</v>
      </c>
      <c r="P3234" s="12">
        <f t="shared" si="916"/>
        <v>0</v>
      </c>
      <c r="Q3234" s="7">
        <f t="shared" si="907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">
      <c r="A3235" s="4">
        <v>45558</v>
      </c>
      <c r="B3235" s="5">
        <f t="shared" si="902"/>
        <v>9</v>
      </c>
      <c r="C3235" s="5">
        <f t="shared" si="903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10"/>
        <v>45558</v>
      </c>
      <c r="L3235" s="5">
        <f t="shared" si="911"/>
        <v>9</v>
      </c>
      <c r="M3235" s="5">
        <f t="shared" si="912"/>
        <v>2024</v>
      </c>
      <c r="N3235" s="12">
        <v>1431</v>
      </c>
      <c r="O3235" s="6">
        <f t="shared" si="915"/>
        <v>-1431</v>
      </c>
      <c r="P3235" s="12">
        <f t="shared" si="916"/>
        <v>0</v>
      </c>
      <c r="Q3235" s="7">
        <f t="shared" si="907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">
      <c r="A3236" s="4">
        <v>45558</v>
      </c>
      <c r="B3236" s="5">
        <f t="shared" si="902"/>
        <v>9</v>
      </c>
      <c r="C3236" s="5">
        <f t="shared" si="903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10"/>
        <v>45558</v>
      </c>
      <c r="L3236" s="5">
        <f t="shared" si="911"/>
        <v>9</v>
      </c>
      <c r="M3236" s="5">
        <f t="shared" si="912"/>
        <v>2024</v>
      </c>
      <c r="N3236" s="12">
        <v>975</v>
      </c>
      <c r="O3236" s="12">
        <f>-957.6-17.4</f>
        <v>-975</v>
      </c>
      <c r="P3236" s="12">
        <f t="shared" si="916"/>
        <v>0</v>
      </c>
      <c r="Q3236" s="7">
        <f t="shared" si="907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">
      <c r="A3237" s="4">
        <v>45560</v>
      </c>
      <c r="B3237" s="5">
        <f t="shared" si="902"/>
        <v>9</v>
      </c>
      <c r="C3237" s="5">
        <f t="shared" si="903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10"/>
        <v>45560</v>
      </c>
      <c r="L3237" s="5">
        <f t="shared" si="911"/>
        <v>9</v>
      </c>
      <c r="M3237" s="5">
        <f t="shared" si="912"/>
        <v>2024</v>
      </c>
      <c r="N3237" s="12">
        <v>420</v>
      </c>
      <c r="O3237" s="6">
        <f t="shared" ref="O3237" si="917">-N3237</f>
        <v>-420</v>
      </c>
      <c r="P3237" s="12">
        <f t="shared" si="916"/>
        <v>0</v>
      </c>
      <c r="Q3237" s="7">
        <f t="shared" si="907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">
      <c r="A3238" s="4">
        <v>45561</v>
      </c>
      <c r="B3238" s="5">
        <f t="shared" si="902"/>
        <v>9</v>
      </c>
      <c r="C3238" s="5">
        <f t="shared" si="903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10"/>
        <v>45561</v>
      </c>
      <c r="L3238" s="5">
        <f t="shared" si="911"/>
        <v>9</v>
      </c>
      <c r="M3238" s="5">
        <f t="shared" si="912"/>
        <v>2024</v>
      </c>
      <c r="N3238" s="98">
        <v>1760</v>
      </c>
      <c r="O3238" s="12"/>
      <c r="P3238" s="12">
        <f t="shared" si="916"/>
        <v>1760</v>
      </c>
      <c r="Q3238" s="7">
        <f t="shared" si="907"/>
        <v>5273748.6499999994</v>
      </c>
      <c r="R3238" s="44" t="str">
        <f>VLOOKUP(F3238,'Set up'!$A$2:$E$64,5,FALSE)</f>
        <v>Trsf</v>
      </c>
    </row>
    <row r="3239" spans="1:21" ht="15" customHeight="1" x14ac:dyDescent="0.3">
      <c r="A3239" s="4">
        <v>45561</v>
      </c>
      <c r="B3239" s="5">
        <f t="shared" si="902"/>
        <v>9</v>
      </c>
      <c r="C3239" s="5">
        <f t="shared" si="903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10"/>
        <v>45561</v>
      </c>
      <c r="L3239" s="5">
        <f t="shared" si="911"/>
        <v>9</v>
      </c>
      <c r="M3239" s="5">
        <f t="shared" si="912"/>
        <v>2024</v>
      </c>
      <c r="N3239" s="98">
        <v>405</v>
      </c>
      <c r="O3239" s="12"/>
      <c r="P3239" s="12">
        <f t="shared" si="916"/>
        <v>405</v>
      </c>
      <c r="Q3239" s="7">
        <f t="shared" si="907"/>
        <v>5274153.6499999994</v>
      </c>
      <c r="R3239" s="44" t="str">
        <f>VLOOKUP(F3239,'Set up'!$A$2:$E$64,5,FALSE)</f>
        <v>Trsf</v>
      </c>
    </row>
    <row r="3240" spans="1:21" ht="15" customHeight="1" x14ac:dyDescent="0.3">
      <c r="A3240" s="4">
        <v>45561</v>
      </c>
      <c r="B3240" s="5">
        <f t="shared" si="902"/>
        <v>9</v>
      </c>
      <c r="C3240" s="5">
        <f t="shared" si="903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10"/>
        <v>45561</v>
      </c>
      <c r="L3240" s="5">
        <f t="shared" si="911"/>
        <v>9</v>
      </c>
      <c r="M3240" s="5">
        <f t="shared" si="912"/>
        <v>2024</v>
      </c>
      <c r="N3240" s="98">
        <v>110</v>
      </c>
      <c r="O3240" s="12"/>
      <c r="P3240" s="12">
        <f t="shared" si="916"/>
        <v>110</v>
      </c>
      <c r="Q3240" s="7">
        <f t="shared" si="907"/>
        <v>5274263.6499999994</v>
      </c>
      <c r="R3240" s="44" t="str">
        <f>VLOOKUP(F3240,'Set up'!$A$2:$E$64,5,FALSE)</f>
        <v>Trsf</v>
      </c>
    </row>
    <row r="3241" spans="1:21" ht="15" customHeight="1" x14ac:dyDescent="0.3">
      <c r="A3241" s="4">
        <v>45561</v>
      </c>
      <c r="B3241" s="5">
        <f t="shared" si="902"/>
        <v>9</v>
      </c>
      <c r="C3241" s="5">
        <f t="shared" si="903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10"/>
        <v>45561</v>
      </c>
      <c r="L3241" s="5">
        <f t="shared" si="911"/>
        <v>9</v>
      </c>
      <c r="M3241" s="5">
        <f t="shared" si="912"/>
        <v>2024</v>
      </c>
      <c r="N3241" s="98">
        <v>390</v>
      </c>
      <c r="O3241" s="12"/>
      <c r="P3241" s="12">
        <f t="shared" si="916"/>
        <v>390</v>
      </c>
      <c r="Q3241" s="7">
        <f t="shared" si="907"/>
        <v>5274653.6499999994</v>
      </c>
      <c r="R3241" s="44" t="str">
        <f>VLOOKUP(F3241,'Set up'!$A$2:$E$64,5,FALSE)</f>
        <v>Trsf</v>
      </c>
    </row>
    <row r="3242" spans="1:21" ht="15" customHeight="1" x14ac:dyDescent="0.3">
      <c r="A3242" s="4">
        <v>45561</v>
      </c>
      <c r="B3242" s="5">
        <f t="shared" si="902"/>
        <v>9</v>
      </c>
      <c r="C3242" s="5">
        <f t="shared" si="903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10"/>
        <v>45561</v>
      </c>
      <c r="L3242" s="5">
        <f t="shared" si="911"/>
        <v>9</v>
      </c>
      <c r="M3242" s="5">
        <f t="shared" si="912"/>
        <v>2024</v>
      </c>
      <c r="N3242" s="98">
        <v>283.8</v>
      </c>
      <c r="O3242" s="12"/>
      <c r="P3242" s="12">
        <f t="shared" si="916"/>
        <v>283.8</v>
      </c>
      <c r="Q3242" s="7">
        <f t="shared" si="907"/>
        <v>5274937.4499999993</v>
      </c>
      <c r="R3242" s="44" t="str">
        <f>VLOOKUP(F3242,'Set up'!$A$2:$E$64,5,FALSE)</f>
        <v>Trsf</v>
      </c>
    </row>
    <row r="3243" spans="1:21" ht="15" customHeight="1" x14ac:dyDescent="0.3">
      <c r="A3243" s="4">
        <v>45561</v>
      </c>
      <c r="B3243" s="5">
        <f t="shared" ref="B3243:B3306" si="918">MONTH(A3243)</f>
        <v>9</v>
      </c>
      <c r="C3243" s="5">
        <f t="shared" ref="C3243:C3306" si="919">YEAR(A3243)</f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10"/>
        <v>45561</v>
      </c>
      <c r="L3243" s="5">
        <f t="shared" si="911"/>
        <v>9</v>
      </c>
      <c r="M3243" s="5">
        <f t="shared" si="912"/>
        <v>2024</v>
      </c>
      <c r="N3243" s="98">
        <v>150</v>
      </c>
      <c r="O3243" s="12"/>
      <c r="P3243" s="12">
        <f t="shared" si="916"/>
        <v>150</v>
      </c>
      <c r="Q3243" s="7">
        <f t="shared" si="907"/>
        <v>5275087.4499999993</v>
      </c>
      <c r="R3243" s="44" t="str">
        <f>VLOOKUP(F3243,'Set up'!$A$2:$E$64,5,FALSE)</f>
        <v>Trsf</v>
      </c>
    </row>
    <row r="3244" spans="1:21" ht="15" customHeight="1" x14ac:dyDescent="0.3">
      <c r="A3244" s="4">
        <v>45561</v>
      </c>
      <c r="B3244" s="5">
        <f t="shared" si="918"/>
        <v>9</v>
      </c>
      <c r="C3244" s="5">
        <f t="shared" si="919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10"/>
        <v>45561</v>
      </c>
      <c r="L3244" s="5">
        <f t="shared" si="911"/>
        <v>9</v>
      </c>
      <c r="M3244" s="5">
        <f t="shared" si="912"/>
        <v>2024</v>
      </c>
      <c r="N3244" s="98">
        <v>260</v>
      </c>
      <c r="O3244" s="12"/>
      <c r="P3244" s="12">
        <f t="shared" si="916"/>
        <v>260</v>
      </c>
      <c r="Q3244" s="7">
        <f t="shared" si="907"/>
        <v>5275347.4499999993</v>
      </c>
      <c r="R3244" s="44" t="str">
        <f>VLOOKUP(F3244,'Set up'!$A$2:$E$64,5,FALSE)</f>
        <v>Trsf</v>
      </c>
    </row>
    <row r="3245" spans="1:21" ht="15" customHeight="1" x14ac:dyDescent="0.3">
      <c r="A3245" s="4">
        <v>45561</v>
      </c>
      <c r="B3245" s="5">
        <f t="shared" si="918"/>
        <v>9</v>
      </c>
      <c r="C3245" s="5">
        <f t="shared" si="919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10"/>
        <v>45606</v>
      </c>
      <c r="L3245" s="5">
        <f t="shared" si="911"/>
        <v>11</v>
      </c>
      <c r="M3245" s="5">
        <f t="shared" si="912"/>
        <v>2024</v>
      </c>
      <c r="N3245" s="12">
        <v>1738</v>
      </c>
      <c r="O3245" s="12">
        <f>-1000-738</f>
        <v>-1738</v>
      </c>
      <c r="P3245" s="12">
        <f t="shared" si="916"/>
        <v>0</v>
      </c>
      <c r="Q3245" s="7">
        <f t="shared" si="907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">
      <c r="A3246" s="4">
        <v>45561</v>
      </c>
      <c r="B3246" s="5">
        <f t="shared" si="918"/>
        <v>9</v>
      </c>
      <c r="C3246" s="5">
        <f t="shared" si="919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10"/>
        <v>45606</v>
      </c>
      <c r="L3246" s="5">
        <f t="shared" si="911"/>
        <v>11</v>
      </c>
      <c r="M3246" s="5">
        <f t="shared" si="912"/>
        <v>2024</v>
      </c>
      <c r="N3246" s="12">
        <v>220</v>
      </c>
      <c r="O3246" s="6">
        <f>-N3246</f>
        <v>-220</v>
      </c>
      <c r="P3246" s="12">
        <f t="shared" si="916"/>
        <v>0</v>
      </c>
      <c r="Q3246" s="7">
        <f t="shared" si="907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">
      <c r="A3247" s="4">
        <v>45561</v>
      </c>
      <c r="B3247" s="5">
        <f t="shared" si="918"/>
        <v>9</v>
      </c>
      <c r="C3247" s="5">
        <f t="shared" si="919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10"/>
        <v>45606</v>
      </c>
      <c r="L3247" s="5">
        <f t="shared" si="911"/>
        <v>11</v>
      </c>
      <c r="M3247" s="5">
        <f t="shared" si="912"/>
        <v>2024</v>
      </c>
      <c r="N3247" s="12">
        <v>195</v>
      </c>
      <c r="O3247" s="6">
        <f>-N3247</f>
        <v>-195</v>
      </c>
      <c r="P3247" s="12">
        <f t="shared" si="916"/>
        <v>0</v>
      </c>
      <c r="Q3247" s="7">
        <f t="shared" si="907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">
      <c r="A3248" s="4">
        <v>45563</v>
      </c>
      <c r="B3248" s="5">
        <f t="shared" si="918"/>
        <v>9</v>
      </c>
      <c r="C3248" s="5">
        <f t="shared" si="919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10"/>
        <v>45563</v>
      </c>
      <c r="L3248" s="5">
        <f t="shared" si="911"/>
        <v>9</v>
      </c>
      <c r="M3248" s="5">
        <f t="shared" si="912"/>
        <v>2024</v>
      </c>
      <c r="N3248" s="12">
        <v>812.5</v>
      </c>
      <c r="O3248" s="6">
        <f t="shared" ref="O3248" si="920">-N3248</f>
        <v>-812.5</v>
      </c>
      <c r="P3248" s="12">
        <f t="shared" si="916"/>
        <v>0</v>
      </c>
      <c r="Q3248" s="7">
        <f t="shared" si="907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">
      <c r="A3249" s="4">
        <v>45563</v>
      </c>
      <c r="B3249" s="5">
        <f t="shared" si="918"/>
        <v>9</v>
      </c>
      <c r="C3249" s="5">
        <f t="shared" si="919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10"/>
        <v>45563</v>
      </c>
      <c r="L3249" s="5">
        <f t="shared" si="911"/>
        <v>9</v>
      </c>
      <c r="M3249" s="5">
        <f t="shared" si="912"/>
        <v>2024</v>
      </c>
      <c r="N3249" s="12">
        <v>20878</v>
      </c>
      <c r="O3249" s="12">
        <f>-15170.1-5707.9</f>
        <v>-20878</v>
      </c>
      <c r="P3249" s="12">
        <f t="shared" si="916"/>
        <v>0</v>
      </c>
      <c r="Q3249" s="7">
        <f t="shared" si="907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">
      <c r="A3250" s="4">
        <v>45563</v>
      </c>
      <c r="B3250" s="5">
        <f t="shared" si="918"/>
        <v>9</v>
      </c>
      <c r="C3250" s="5">
        <f t="shared" si="919"/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10"/>
        <v>45563</v>
      </c>
      <c r="L3250" s="5">
        <f t="shared" si="911"/>
        <v>9</v>
      </c>
      <c r="M3250" s="5">
        <f t="shared" si="912"/>
        <v>2024</v>
      </c>
      <c r="N3250" s="12">
        <v>6726</v>
      </c>
      <c r="O3250" s="6">
        <f t="shared" ref="O3250:O3253" si="921">-N3250</f>
        <v>-6726</v>
      </c>
      <c r="P3250" s="12">
        <f t="shared" si="916"/>
        <v>0</v>
      </c>
      <c r="Q3250" s="7">
        <f t="shared" ref="Q3250:Q3311" si="922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">
      <c r="A3251" s="4">
        <v>45563</v>
      </c>
      <c r="B3251" s="5">
        <f t="shared" si="918"/>
        <v>9</v>
      </c>
      <c r="C3251" s="5">
        <f t="shared" si="919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si="910"/>
        <v>45563</v>
      </c>
      <c r="L3251" s="5">
        <f t="shared" si="911"/>
        <v>9</v>
      </c>
      <c r="M3251" s="5">
        <f t="shared" si="912"/>
        <v>2024</v>
      </c>
      <c r="N3251" s="12">
        <v>4770</v>
      </c>
      <c r="O3251" s="6">
        <f t="shared" si="921"/>
        <v>-4770</v>
      </c>
      <c r="P3251" s="12">
        <f t="shared" si="916"/>
        <v>0</v>
      </c>
      <c r="Q3251" s="7">
        <f t="shared" si="922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">
      <c r="A3252" s="4">
        <v>45563</v>
      </c>
      <c r="B3252" s="5">
        <f t="shared" si="918"/>
        <v>9</v>
      </c>
      <c r="C3252" s="5">
        <f t="shared" si="919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10"/>
        <v>45563</v>
      </c>
      <c r="L3252" s="5">
        <f t="shared" si="911"/>
        <v>9</v>
      </c>
      <c r="M3252" s="5">
        <f t="shared" si="912"/>
        <v>2024</v>
      </c>
      <c r="N3252" s="12">
        <v>380</v>
      </c>
      <c r="O3252" s="6">
        <f t="shared" si="921"/>
        <v>-380</v>
      </c>
      <c r="P3252" s="12">
        <f t="shared" si="916"/>
        <v>0</v>
      </c>
      <c r="Q3252" s="7">
        <f t="shared" si="922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">
      <c r="A3253" s="4">
        <v>45563</v>
      </c>
      <c r="B3253" s="5">
        <f t="shared" si="918"/>
        <v>9</v>
      </c>
      <c r="C3253" s="5">
        <f t="shared" si="919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10"/>
        <v>45563</v>
      </c>
      <c r="L3253" s="5">
        <f t="shared" si="911"/>
        <v>9</v>
      </c>
      <c r="M3253" s="5">
        <f t="shared" si="912"/>
        <v>2024</v>
      </c>
      <c r="N3253" s="12">
        <v>2000</v>
      </c>
      <c r="O3253" s="6">
        <f t="shared" si="921"/>
        <v>-2000</v>
      </c>
      <c r="P3253" s="12">
        <f t="shared" si="916"/>
        <v>0</v>
      </c>
      <c r="Q3253" s="7">
        <f t="shared" si="922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">
      <c r="A3254" s="4">
        <v>45565</v>
      </c>
      <c r="B3254" s="5">
        <f t="shared" si="918"/>
        <v>9</v>
      </c>
      <c r="C3254" s="5">
        <f t="shared" si="919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10"/>
        <v>45565</v>
      </c>
      <c r="L3254" s="5">
        <f t="shared" si="911"/>
        <v>9</v>
      </c>
      <c r="M3254" s="5">
        <f t="shared" si="912"/>
        <v>2024</v>
      </c>
      <c r="N3254" s="12">
        <v>1672</v>
      </c>
      <c r="O3254" s="6">
        <f t="shared" ref="O3254" si="923">-N3254</f>
        <v>-1672</v>
      </c>
      <c r="P3254" s="12">
        <f t="shared" si="916"/>
        <v>0</v>
      </c>
      <c r="Q3254" s="7">
        <f t="shared" si="922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">
      <c r="A3255" s="4">
        <v>45565</v>
      </c>
      <c r="B3255" s="5">
        <f t="shared" si="918"/>
        <v>9</v>
      </c>
      <c r="C3255" s="5">
        <f t="shared" si="919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10"/>
        <v>45565</v>
      </c>
      <c r="L3255" s="5">
        <f t="shared" si="911"/>
        <v>9</v>
      </c>
      <c r="M3255" s="5">
        <f t="shared" si="912"/>
        <v>2024</v>
      </c>
      <c r="N3255" s="12">
        <v>420</v>
      </c>
      <c r="O3255" s="12">
        <f>-328-92</f>
        <v>-420</v>
      </c>
      <c r="P3255" s="12">
        <f t="shared" si="916"/>
        <v>0</v>
      </c>
      <c r="Q3255" s="7">
        <f t="shared" si="922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">
      <c r="A3256" s="4">
        <v>45569</v>
      </c>
      <c r="B3256" s="5">
        <f t="shared" si="918"/>
        <v>10</v>
      </c>
      <c r="C3256" s="5">
        <f t="shared" si="919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10"/>
        <v>45569</v>
      </c>
      <c r="L3256" s="5">
        <f t="shared" si="911"/>
        <v>10</v>
      </c>
      <c r="M3256" s="5">
        <f t="shared" si="912"/>
        <v>2024</v>
      </c>
      <c r="N3256" s="12">
        <v>1000</v>
      </c>
      <c r="O3256" s="6">
        <f t="shared" ref="O3256" si="924">-N3256</f>
        <v>-1000</v>
      </c>
      <c r="P3256" s="12">
        <f t="shared" si="916"/>
        <v>0</v>
      </c>
      <c r="Q3256" s="7">
        <f t="shared" si="922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">
      <c r="A3257" s="4">
        <v>45573</v>
      </c>
      <c r="B3257" s="5">
        <f t="shared" si="918"/>
        <v>10</v>
      </c>
      <c r="C3257" s="5">
        <f t="shared" si="919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10"/>
        <v>45573</v>
      </c>
      <c r="L3257" s="5">
        <f t="shared" si="911"/>
        <v>10</v>
      </c>
      <c r="M3257" s="5">
        <f t="shared" si="912"/>
        <v>2024</v>
      </c>
      <c r="N3257" s="12">
        <v>1738</v>
      </c>
      <c r="O3257" s="6">
        <f t="shared" ref="O3257:O3263" si="925">-N3257</f>
        <v>-1738</v>
      </c>
      <c r="P3257" s="12">
        <f t="shared" si="916"/>
        <v>0</v>
      </c>
      <c r="Q3257" s="7">
        <f t="shared" si="922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">
      <c r="A3258" s="4">
        <v>45573</v>
      </c>
      <c r="B3258" s="5">
        <f t="shared" si="918"/>
        <v>10</v>
      </c>
      <c r="C3258" s="5">
        <f t="shared" si="919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10"/>
        <v>45573</v>
      </c>
      <c r="L3258" s="5">
        <f t="shared" si="911"/>
        <v>10</v>
      </c>
      <c r="M3258" s="5">
        <f t="shared" si="912"/>
        <v>2024</v>
      </c>
      <c r="N3258" s="12">
        <v>555</v>
      </c>
      <c r="O3258" s="6">
        <f t="shared" si="925"/>
        <v>-555</v>
      </c>
      <c r="P3258" s="12">
        <f t="shared" si="916"/>
        <v>0</v>
      </c>
      <c r="Q3258" s="7">
        <f t="shared" si="922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">
      <c r="A3259" s="4">
        <v>45573</v>
      </c>
      <c r="B3259" s="5">
        <f t="shared" si="918"/>
        <v>10</v>
      </c>
      <c r="C3259" s="5">
        <f t="shared" si="919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10"/>
        <v>45573</v>
      </c>
      <c r="L3259" s="5">
        <f t="shared" si="911"/>
        <v>10</v>
      </c>
      <c r="M3259" s="5">
        <f t="shared" si="912"/>
        <v>2024</v>
      </c>
      <c r="N3259" s="12">
        <v>95</v>
      </c>
      <c r="O3259" s="6">
        <f t="shared" si="925"/>
        <v>-95</v>
      </c>
      <c r="P3259" s="12">
        <f t="shared" si="916"/>
        <v>0</v>
      </c>
      <c r="Q3259" s="7">
        <f t="shared" si="922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">
      <c r="A3260" s="4">
        <v>45574</v>
      </c>
      <c r="B3260" s="5">
        <f t="shared" si="918"/>
        <v>10</v>
      </c>
      <c r="C3260" s="5">
        <f t="shared" si="919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10"/>
        <v>45574</v>
      </c>
      <c r="L3260" s="5">
        <f t="shared" si="911"/>
        <v>10</v>
      </c>
      <c r="M3260" s="5">
        <f t="shared" si="912"/>
        <v>2024</v>
      </c>
      <c r="N3260" s="12">
        <v>62.5</v>
      </c>
      <c r="O3260" s="6">
        <f t="shared" si="925"/>
        <v>-62.5</v>
      </c>
      <c r="P3260" s="12">
        <f t="shared" si="916"/>
        <v>0</v>
      </c>
      <c r="Q3260" s="7">
        <f t="shared" si="922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">
      <c r="A3261" s="4">
        <v>45574</v>
      </c>
      <c r="B3261" s="5">
        <f t="shared" si="918"/>
        <v>10</v>
      </c>
      <c r="C3261" s="5">
        <f t="shared" si="919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10"/>
        <v>45574</v>
      </c>
      <c r="L3261" s="5">
        <f t="shared" si="911"/>
        <v>10</v>
      </c>
      <c r="M3261" s="5">
        <f t="shared" si="912"/>
        <v>2024</v>
      </c>
      <c r="N3261" s="12">
        <v>8030</v>
      </c>
      <c r="O3261" s="12">
        <f>-3353.6-4676.4</f>
        <v>-8030</v>
      </c>
      <c r="P3261" s="12">
        <f t="shared" si="916"/>
        <v>0</v>
      </c>
      <c r="Q3261" s="7">
        <f t="shared" si="922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">
      <c r="A3262" s="4">
        <v>45574</v>
      </c>
      <c r="B3262" s="5">
        <f t="shared" si="918"/>
        <v>10</v>
      </c>
      <c r="C3262" s="5">
        <f t="shared" si="919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10"/>
        <v>45574</v>
      </c>
      <c r="L3262" s="5">
        <f t="shared" si="911"/>
        <v>10</v>
      </c>
      <c r="M3262" s="5">
        <f t="shared" si="912"/>
        <v>2024</v>
      </c>
      <c r="N3262" s="12">
        <v>3219</v>
      </c>
      <c r="O3262" s="6">
        <f t="shared" si="925"/>
        <v>-3219</v>
      </c>
      <c r="P3262" s="12">
        <f t="shared" si="916"/>
        <v>0</v>
      </c>
      <c r="Q3262" s="7">
        <f t="shared" si="922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">
      <c r="A3263" s="4">
        <v>45574</v>
      </c>
      <c r="B3263" s="5">
        <f t="shared" si="918"/>
        <v>10</v>
      </c>
      <c r="C3263" s="5">
        <f t="shared" si="919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10"/>
        <v>45574</v>
      </c>
      <c r="L3263" s="5">
        <f t="shared" si="911"/>
        <v>10</v>
      </c>
      <c r="M3263" s="5">
        <f t="shared" si="912"/>
        <v>2024</v>
      </c>
      <c r="N3263" s="12">
        <v>1000</v>
      </c>
      <c r="O3263" s="6">
        <f t="shared" si="925"/>
        <v>-1000</v>
      </c>
      <c r="P3263" s="12">
        <f t="shared" si="916"/>
        <v>0</v>
      </c>
      <c r="Q3263" s="7">
        <f t="shared" si="922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">
      <c r="A3264" s="4">
        <v>45574</v>
      </c>
      <c r="B3264" s="5">
        <f t="shared" si="918"/>
        <v>10</v>
      </c>
      <c r="C3264" s="5">
        <f t="shared" si="919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10"/>
        <v>45574</v>
      </c>
      <c r="L3264" s="5">
        <f t="shared" si="911"/>
        <v>10</v>
      </c>
      <c r="M3264" s="5">
        <f t="shared" si="912"/>
        <v>2024</v>
      </c>
      <c r="N3264" s="98">
        <v>1738</v>
      </c>
      <c r="O3264" s="12"/>
      <c r="P3264" s="12">
        <f t="shared" si="916"/>
        <v>1738</v>
      </c>
      <c r="Q3264" s="7">
        <f t="shared" si="922"/>
        <v>5332596.4499999993</v>
      </c>
      <c r="R3264" s="44" t="str">
        <f>VLOOKUP(F3264,'Set up'!$A$2:$E$64,5,FALSE)</f>
        <v>Trsf</v>
      </c>
    </row>
    <row r="3265" spans="1:19" ht="15" customHeight="1" x14ac:dyDescent="0.3">
      <c r="A3265" s="4">
        <v>45574</v>
      </c>
      <c r="B3265" s="5">
        <f t="shared" si="918"/>
        <v>10</v>
      </c>
      <c r="C3265" s="5">
        <f t="shared" si="919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10"/>
        <v>45574</v>
      </c>
      <c r="L3265" s="5">
        <f t="shared" si="911"/>
        <v>10</v>
      </c>
      <c r="M3265" s="5">
        <f t="shared" si="912"/>
        <v>2024</v>
      </c>
      <c r="N3265" s="98">
        <v>405</v>
      </c>
      <c r="O3265" s="12"/>
      <c r="P3265" s="12">
        <f t="shared" si="916"/>
        <v>405</v>
      </c>
      <c r="Q3265" s="7">
        <f t="shared" si="922"/>
        <v>5333001.4499999993</v>
      </c>
      <c r="R3265" s="44" t="str">
        <f>VLOOKUP(F3265,'Set up'!$A$2:$E$64,5,FALSE)</f>
        <v>Trsf</v>
      </c>
    </row>
    <row r="3266" spans="1:19" ht="15" customHeight="1" x14ac:dyDescent="0.3">
      <c r="A3266" s="4">
        <v>45574</v>
      </c>
      <c r="B3266" s="5">
        <f t="shared" si="918"/>
        <v>10</v>
      </c>
      <c r="C3266" s="5">
        <f t="shared" si="919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10"/>
        <v>45574</v>
      </c>
      <c r="L3266" s="5">
        <f t="shared" si="911"/>
        <v>10</v>
      </c>
      <c r="M3266" s="5">
        <f t="shared" si="912"/>
        <v>2024</v>
      </c>
      <c r="N3266" s="12">
        <v>187.5</v>
      </c>
      <c r="O3266" s="12"/>
      <c r="P3266" s="12">
        <f t="shared" si="916"/>
        <v>187.5</v>
      </c>
      <c r="Q3266" s="7">
        <f t="shared" si="922"/>
        <v>5333188.9499999993</v>
      </c>
      <c r="R3266" s="44" t="str">
        <f>VLOOKUP(F3266,'Set up'!$A$2:$E$64,5,FALSE)</f>
        <v>Trsf</v>
      </c>
    </row>
    <row r="3267" spans="1:19" ht="15" customHeight="1" x14ac:dyDescent="0.3">
      <c r="A3267" s="4">
        <v>45577</v>
      </c>
      <c r="B3267" s="5">
        <f t="shared" si="918"/>
        <v>10</v>
      </c>
      <c r="C3267" s="5">
        <f t="shared" si="919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ref="K3267:K3330" si="926">A3267+J3267</f>
        <v>45577</v>
      </c>
      <c r="L3267" s="5">
        <f t="shared" ref="L3267:L3330" si="927">MONTH(K3267)</f>
        <v>10</v>
      </c>
      <c r="M3267" s="5">
        <f t="shared" ref="M3267:M3330" si="928">YEAR(K3267)</f>
        <v>2024</v>
      </c>
      <c r="N3267" s="12">
        <v>125</v>
      </c>
      <c r="O3267" s="6">
        <f t="shared" ref="O3267" si="929">-N3267</f>
        <v>-125</v>
      </c>
      <c r="P3267" s="12">
        <f t="shared" si="916"/>
        <v>0</v>
      </c>
      <c r="Q3267" s="7">
        <f t="shared" si="922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">
      <c r="A3268" s="4">
        <v>45577</v>
      </c>
      <c r="B3268" s="5">
        <f t="shared" si="918"/>
        <v>10</v>
      </c>
      <c r="C3268" s="5">
        <f t="shared" si="919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26"/>
        <v>45577</v>
      </c>
      <c r="L3268" s="5">
        <f t="shared" si="927"/>
        <v>10</v>
      </c>
      <c r="M3268" s="5">
        <f t="shared" si="928"/>
        <v>2024</v>
      </c>
      <c r="N3268" s="12">
        <v>3212</v>
      </c>
      <c r="O3268" s="6">
        <f t="shared" ref="O3268:O3278" si="930">-N3268</f>
        <v>-3212</v>
      </c>
      <c r="P3268" s="12">
        <f t="shared" si="916"/>
        <v>0</v>
      </c>
      <c r="Q3268" s="7">
        <f t="shared" si="922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">
      <c r="A3269" s="4">
        <v>45577</v>
      </c>
      <c r="B3269" s="5">
        <f t="shared" si="918"/>
        <v>10</v>
      </c>
      <c r="C3269" s="5">
        <f t="shared" si="919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26"/>
        <v>45577</v>
      </c>
      <c r="L3269" s="5">
        <f t="shared" si="927"/>
        <v>10</v>
      </c>
      <c r="M3269" s="5">
        <f t="shared" si="928"/>
        <v>2024</v>
      </c>
      <c r="N3269" s="12">
        <v>429.2</v>
      </c>
      <c r="O3269" s="6">
        <f t="shared" si="930"/>
        <v>-429.2</v>
      </c>
      <c r="P3269" s="12">
        <f t="shared" si="916"/>
        <v>0</v>
      </c>
      <c r="Q3269" s="7">
        <f t="shared" si="922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">
      <c r="A3270" s="4">
        <v>45577</v>
      </c>
      <c r="B3270" s="5">
        <f t="shared" si="918"/>
        <v>10</v>
      </c>
      <c r="C3270" s="5">
        <f t="shared" si="919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26"/>
        <v>45577</v>
      </c>
      <c r="L3270" s="5">
        <f t="shared" si="927"/>
        <v>10</v>
      </c>
      <c r="M3270" s="5">
        <f t="shared" si="928"/>
        <v>2024</v>
      </c>
      <c r="N3270" s="12">
        <v>380</v>
      </c>
      <c r="O3270" s="6">
        <f t="shared" si="930"/>
        <v>-380</v>
      </c>
      <c r="P3270" s="12">
        <f t="shared" si="916"/>
        <v>0</v>
      </c>
      <c r="Q3270" s="7">
        <f t="shared" si="922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">
      <c r="A3271" s="4">
        <v>45579</v>
      </c>
      <c r="B3271" s="5">
        <f t="shared" si="918"/>
        <v>10</v>
      </c>
      <c r="C3271" s="5">
        <f t="shared" si="919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26"/>
        <v>45699</v>
      </c>
      <c r="L3271" s="5">
        <f t="shared" si="927"/>
        <v>2</v>
      </c>
      <c r="M3271" s="5">
        <f t="shared" si="928"/>
        <v>2025</v>
      </c>
      <c r="N3271" s="12">
        <v>16060</v>
      </c>
      <c r="O3271" s="6">
        <f t="shared" si="930"/>
        <v>-16060</v>
      </c>
      <c r="P3271" s="12">
        <f t="shared" si="916"/>
        <v>0</v>
      </c>
      <c r="Q3271" s="7">
        <f t="shared" si="922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">
      <c r="A3272" s="4">
        <v>45579</v>
      </c>
      <c r="B3272" s="5">
        <f t="shared" si="918"/>
        <v>10</v>
      </c>
      <c r="C3272" s="5">
        <f t="shared" si="919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26"/>
        <v>45699</v>
      </c>
      <c r="L3272" s="5">
        <f t="shared" si="927"/>
        <v>2</v>
      </c>
      <c r="M3272" s="5">
        <f t="shared" si="928"/>
        <v>2025</v>
      </c>
      <c r="N3272" s="12">
        <v>1740</v>
      </c>
      <c r="O3272" s="6">
        <f t="shared" si="930"/>
        <v>-1740</v>
      </c>
      <c r="P3272" s="12">
        <f t="shared" si="916"/>
        <v>0</v>
      </c>
      <c r="Q3272" s="7">
        <f t="shared" si="922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">
      <c r="A3273" s="4">
        <v>45579</v>
      </c>
      <c r="B3273" s="5">
        <f t="shared" si="918"/>
        <v>10</v>
      </c>
      <c r="C3273" s="5">
        <f t="shared" si="919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26"/>
        <v>45699</v>
      </c>
      <c r="L3273" s="5">
        <f t="shared" si="927"/>
        <v>2</v>
      </c>
      <c r="M3273" s="5">
        <f t="shared" si="928"/>
        <v>2025</v>
      </c>
      <c r="N3273" s="12">
        <v>862.5</v>
      </c>
      <c r="O3273" s="6">
        <f t="shared" si="930"/>
        <v>-862.5</v>
      </c>
      <c r="P3273" s="12">
        <f t="shared" si="916"/>
        <v>0</v>
      </c>
      <c r="Q3273" s="7">
        <f t="shared" si="922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">
      <c r="A3274" s="4">
        <v>45579</v>
      </c>
      <c r="B3274" s="5">
        <f t="shared" si="918"/>
        <v>10</v>
      </c>
      <c r="C3274" s="5">
        <f t="shared" si="919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26"/>
        <v>45699</v>
      </c>
      <c r="L3274" s="5">
        <f t="shared" si="927"/>
        <v>2</v>
      </c>
      <c r="M3274" s="5">
        <f t="shared" si="928"/>
        <v>2025</v>
      </c>
      <c r="N3274" s="12">
        <v>1320</v>
      </c>
      <c r="O3274" s="6">
        <f t="shared" si="930"/>
        <v>-1320</v>
      </c>
      <c r="P3274" s="12">
        <f t="shared" si="916"/>
        <v>0</v>
      </c>
      <c r="Q3274" s="7">
        <f t="shared" si="922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">
      <c r="A3275" s="4">
        <v>45579</v>
      </c>
      <c r="B3275" s="5">
        <f t="shared" si="918"/>
        <v>10</v>
      </c>
      <c r="C3275" s="5">
        <f t="shared" si="919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26"/>
        <v>45699</v>
      </c>
      <c r="L3275" s="5">
        <f t="shared" si="927"/>
        <v>2</v>
      </c>
      <c r="M3275" s="5">
        <f t="shared" si="928"/>
        <v>2025</v>
      </c>
      <c r="N3275" s="12">
        <v>230.4</v>
      </c>
      <c r="O3275" s="6">
        <f t="shared" si="930"/>
        <v>-230.4</v>
      </c>
      <c r="P3275" s="12">
        <f t="shared" si="916"/>
        <v>0</v>
      </c>
      <c r="Q3275" s="7">
        <f t="shared" si="922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">
      <c r="A3276" s="4">
        <v>45579</v>
      </c>
      <c r="B3276" s="5">
        <f t="shared" si="918"/>
        <v>10</v>
      </c>
      <c r="C3276" s="5">
        <f t="shared" si="919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26"/>
        <v>45699</v>
      </c>
      <c r="L3276" s="5">
        <f t="shared" si="927"/>
        <v>2</v>
      </c>
      <c r="M3276" s="5">
        <f t="shared" si="928"/>
        <v>2025</v>
      </c>
      <c r="N3276" s="12">
        <v>395</v>
      </c>
      <c r="O3276" s="6">
        <f t="shared" si="930"/>
        <v>-395</v>
      </c>
      <c r="P3276" s="12">
        <f t="shared" si="916"/>
        <v>0</v>
      </c>
      <c r="Q3276" s="7">
        <f t="shared" si="922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">
      <c r="A3277" s="4">
        <v>45579</v>
      </c>
      <c r="B3277" s="5">
        <f t="shared" si="918"/>
        <v>10</v>
      </c>
      <c r="C3277" s="5">
        <f t="shared" si="919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26"/>
        <v>45699</v>
      </c>
      <c r="L3277" s="5">
        <f t="shared" si="927"/>
        <v>2</v>
      </c>
      <c r="M3277" s="5">
        <f t="shared" si="928"/>
        <v>2025</v>
      </c>
      <c r="N3277" s="12">
        <v>420</v>
      </c>
      <c r="O3277" s="6">
        <f t="shared" si="930"/>
        <v>-420</v>
      </c>
      <c r="P3277" s="12">
        <f t="shared" si="916"/>
        <v>0</v>
      </c>
      <c r="Q3277" s="7">
        <f t="shared" si="922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">
      <c r="A3278" s="4">
        <v>45579</v>
      </c>
      <c r="B3278" s="5">
        <f t="shared" si="918"/>
        <v>10</v>
      </c>
      <c r="C3278" s="5">
        <f t="shared" si="919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26"/>
        <v>45699</v>
      </c>
      <c r="L3278" s="5">
        <f t="shared" si="927"/>
        <v>2</v>
      </c>
      <c r="M3278" s="5">
        <f t="shared" si="928"/>
        <v>2025</v>
      </c>
      <c r="N3278" s="12">
        <v>1190</v>
      </c>
      <c r="O3278" s="6">
        <f t="shared" si="930"/>
        <v>-1190</v>
      </c>
      <c r="P3278" s="12">
        <f t="shared" si="916"/>
        <v>0</v>
      </c>
      <c r="Q3278" s="7">
        <f t="shared" si="922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">
      <c r="A3279" s="4">
        <v>45580</v>
      </c>
      <c r="B3279" s="5">
        <f t="shared" si="918"/>
        <v>10</v>
      </c>
      <c r="C3279" s="5">
        <f t="shared" si="919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26"/>
        <v>45580</v>
      </c>
      <c r="L3279" s="5">
        <f t="shared" si="927"/>
        <v>10</v>
      </c>
      <c r="M3279" s="5">
        <f t="shared" si="928"/>
        <v>2024</v>
      </c>
      <c r="N3279" s="12">
        <v>225</v>
      </c>
      <c r="O3279" s="6">
        <f t="shared" ref="O3279:O3293" si="931">-N3279</f>
        <v>-225</v>
      </c>
      <c r="P3279" s="12">
        <f t="shared" si="916"/>
        <v>0</v>
      </c>
      <c r="Q3279" s="7">
        <f t="shared" si="922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">
      <c r="A3280" s="4">
        <v>45580</v>
      </c>
      <c r="B3280" s="5">
        <f t="shared" si="918"/>
        <v>10</v>
      </c>
      <c r="C3280" s="5">
        <f t="shared" si="919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26"/>
        <v>45580</v>
      </c>
      <c r="L3280" s="5">
        <f t="shared" si="927"/>
        <v>10</v>
      </c>
      <c r="M3280" s="5">
        <f t="shared" si="928"/>
        <v>2024</v>
      </c>
      <c r="N3280" s="12">
        <v>625</v>
      </c>
      <c r="O3280" s="6">
        <f t="shared" si="931"/>
        <v>-625</v>
      </c>
      <c r="P3280" s="12">
        <f t="shared" si="916"/>
        <v>0</v>
      </c>
      <c r="Q3280" s="7">
        <f t="shared" si="922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">
      <c r="A3281" s="4">
        <v>45580</v>
      </c>
      <c r="B3281" s="5">
        <f t="shared" si="918"/>
        <v>10</v>
      </c>
      <c r="C3281" s="5">
        <f t="shared" si="919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26"/>
        <v>45580</v>
      </c>
      <c r="L3281" s="5">
        <f t="shared" si="927"/>
        <v>10</v>
      </c>
      <c r="M3281" s="5">
        <f t="shared" si="928"/>
        <v>2024</v>
      </c>
      <c r="N3281" s="12">
        <v>16060</v>
      </c>
      <c r="O3281" s="6">
        <f t="shared" si="931"/>
        <v>-16060</v>
      </c>
      <c r="P3281" s="12">
        <f t="shared" si="916"/>
        <v>0</v>
      </c>
      <c r="Q3281" s="7">
        <f t="shared" si="922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">
      <c r="A3282" s="4">
        <v>45580</v>
      </c>
      <c r="B3282" s="5">
        <f t="shared" si="918"/>
        <v>10</v>
      </c>
      <c r="C3282" s="5">
        <f t="shared" si="919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26"/>
        <v>45580</v>
      </c>
      <c r="L3282" s="5">
        <f t="shared" si="927"/>
        <v>10</v>
      </c>
      <c r="M3282" s="5">
        <f t="shared" si="928"/>
        <v>2024</v>
      </c>
      <c r="N3282" s="12">
        <v>6438</v>
      </c>
      <c r="O3282" s="6">
        <f>-273.4-6164.6</f>
        <v>-6438</v>
      </c>
      <c r="P3282" s="12">
        <f t="shared" si="916"/>
        <v>0</v>
      </c>
      <c r="Q3282" s="7">
        <f t="shared" si="922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">
      <c r="A3283" s="4">
        <v>45580</v>
      </c>
      <c r="B3283" s="5">
        <f t="shared" si="918"/>
        <v>10</v>
      </c>
      <c r="C3283" s="5">
        <f t="shared" si="919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26"/>
        <v>45580</v>
      </c>
      <c r="L3283" s="5">
        <f t="shared" si="927"/>
        <v>10</v>
      </c>
      <c r="M3283" s="5">
        <f t="shared" si="928"/>
        <v>2024</v>
      </c>
      <c r="N3283" s="12">
        <v>3577.5</v>
      </c>
      <c r="O3283" s="6">
        <f t="shared" si="931"/>
        <v>-3577.5</v>
      </c>
      <c r="P3283" s="12">
        <f t="shared" si="916"/>
        <v>0</v>
      </c>
      <c r="Q3283" s="7">
        <f t="shared" si="922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">
      <c r="A3284" s="4">
        <v>45580</v>
      </c>
      <c r="B3284" s="5">
        <f t="shared" si="918"/>
        <v>10</v>
      </c>
      <c r="C3284" s="5">
        <f t="shared" si="919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26"/>
        <v>45580</v>
      </c>
      <c r="L3284" s="5">
        <f t="shared" si="927"/>
        <v>10</v>
      </c>
      <c r="M3284" s="5">
        <f t="shared" si="928"/>
        <v>2024</v>
      </c>
      <c r="N3284" s="12">
        <v>380</v>
      </c>
      <c r="O3284" s="6">
        <f t="shared" si="931"/>
        <v>-380</v>
      </c>
      <c r="P3284" s="12">
        <f t="shared" si="916"/>
        <v>0</v>
      </c>
      <c r="Q3284" s="7">
        <f t="shared" si="922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">
      <c r="A3285" s="4">
        <v>45580</v>
      </c>
      <c r="B3285" s="5">
        <f t="shared" si="918"/>
        <v>10</v>
      </c>
      <c r="C3285" s="5">
        <f t="shared" si="919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26"/>
        <v>45580</v>
      </c>
      <c r="L3285" s="5">
        <f t="shared" si="927"/>
        <v>10</v>
      </c>
      <c r="M3285" s="5">
        <f t="shared" si="928"/>
        <v>2024</v>
      </c>
      <c r="N3285" s="12">
        <v>1000</v>
      </c>
      <c r="O3285" s="6">
        <f t="shared" si="931"/>
        <v>-1000</v>
      </c>
      <c r="P3285" s="12">
        <f t="shared" ref="P3285:P3348" si="932">SUM(N3285+O3285)</f>
        <v>0</v>
      </c>
      <c r="Q3285" s="7">
        <f t="shared" si="922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">
      <c r="A3286" s="4">
        <v>45582</v>
      </c>
      <c r="B3286" s="5">
        <f t="shared" si="918"/>
        <v>10</v>
      </c>
      <c r="C3286" s="5">
        <f t="shared" si="919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26"/>
        <v>45612</v>
      </c>
      <c r="L3286" s="5">
        <f t="shared" si="927"/>
        <v>11</v>
      </c>
      <c r="M3286" s="5">
        <f t="shared" si="928"/>
        <v>2024</v>
      </c>
      <c r="N3286" s="12">
        <v>5214</v>
      </c>
      <c r="O3286" s="6">
        <f t="shared" si="931"/>
        <v>-5214</v>
      </c>
      <c r="P3286" s="12">
        <f t="shared" si="932"/>
        <v>0</v>
      </c>
      <c r="Q3286" s="7">
        <f t="shared" si="922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">
      <c r="A3287" s="4">
        <v>45582</v>
      </c>
      <c r="B3287" s="5">
        <f t="shared" si="918"/>
        <v>10</v>
      </c>
      <c r="C3287" s="5">
        <f t="shared" si="919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26"/>
        <v>45612</v>
      </c>
      <c r="L3287" s="5">
        <f t="shared" si="927"/>
        <v>11</v>
      </c>
      <c r="M3287" s="5">
        <f t="shared" si="928"/>
        <v>2024</v>
      </c>
      <c r="N3287" s="12">
        <v>842.4</v>
      </c>
      <c r="O3287" s="6">
        <f t="shared" si="931"/>
        <v>-842.4</v>
      </c>
      <c r="P3287" s="12">
        <f t="shared" si="932"/>
        <v>0</v>
      </c>
      <c r="Q3287" s="7">
        <f t="shared" si="922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">
      <c r="A3288" s="4">
        <v>45582</v>
      </c>
      <c r="B3288" s="5">
        <f t="shared" si="918"/>
        <v>10</v>
      </c>
      <c r="C3288" s="5">
        <f t="shared" si="919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26"/>
        <v>45612</v>
      </c>
      <c r="L3288" s="5">
        <f t="shared" si="927"/>
        <v>11</v>
      </c>
      <c r="M3288" s="5">
        <f t="shared" si="928"/>
        <v>2024</v>
      </c>
      <c r="N3288" s="12">
        <v>1263.5999999999999</v>
      </c>
      <c r="O3288" s="6">
        <f t="shared" si="931"/>
        <v>-1263.5999999999999</v>
      </c>
      <c r="P3288" s="12">
        <f t="shared" si="932"/>
        <v>0</v>
      </c>
      <c r="Q3288" s="7">
        <f t="shared" si="922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">
      <c r="A3289" s="4">
        <v>45582</v>
      </c>
      <c r="B3289" s="5">
        <f t="shared" si="918"/>
        <v>10</v>
      </c>
      <c r="C3289" s="5">
        <f t="shared" si="919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26"/>
        <v>45612</v>
      </c>
      <c r="L3289" s="5">
        <f t="shared" si="927"/>
        <v>11</v>
      </c>
      <c r="M3289" s="5">
        <f t="shared" si="928"/>
        <v>2024</v>
      </c>
      <c r="N3289" s="12">
        <v>240</v>
      </c>
      <c r="O3289" s="6">
        <f t="shared" si="931"/>
        <v>-240</v>
      </c>
      <c r="P3289" s="12">
        <f t="shared" si="932"/>
        <v>0</v>
      </c>
      <c r="Q3289" s="7">
        <f t="shared" si="922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">
      <c r="A3290" s="4">
        <v>45582</v>
      </c>
      <c r="B3290" s="5">
        <f t="shared" si="918"/>
        <v>10</v>
      </c>
      <c r="C3290" s="5">
        <f t="shared" si="919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26"/>
        <v>45612</v>
      </c>
      <c r="L3290" s="5">
        <f t="shared" si="927"/>
        <v>11</v>
      </c>
      <c r="M3290" s="5">
        <f t="shared" si="928"/>
        <v>2024</v>
      </c>
      <c r="N3290" s="12">
        <v>125</v>
      </c>
      <c r="O3290" s="6">
        <f t="shared" si="931"/>
        <v>-125</v>
      </c>
      <c r="P3290" s="12">
        <f t="shared" si="932"/>
        <v>0</v>
      </c>
      <c r="Q3290" s="7">
        <f t="shared" si="922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">
      <c r="A3291" s="4">
        <v>45582</v>
      </c>
      <c r="B3291" s="5">
        <f t="shared" si="918"/>
        <v>10</v>
      </c>
      <c r="C3291" s="5">
        <f t="shared" si="919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26"/>
        <v>45612</v>
      </c>
      <c r="L3291" s="5">
        <f t="shared" si="927"/>
        <v>11</v>
      </c>
      <c r="M3291" s="5">
        <f t="shared" si="928"/>
        <v>2024</v>
      </c>
      <c r="N3291" s="12">
        <v>95</v>
      </c>
      <c r="O3291" s="6">
        <f t="shared" si="931"/>
        <v>-95</v>
      </c>
      <c r="P3291" s="12">
        <f t="shared" si="932"/>
        <v>0</v>
      </c>
      <c r="Q3291" s="7">
        <f t="shared" si="922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">
      <c r="A3292" s="4">
        <v>45582</v>
      </c>
      <c r="B3292" s="5">
        <f t="shared" si="918"/>
        <v>10</v>
      </c>
      <c r="C3292" s="5">
        <f t="shared" si="919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26"/>
        <v>45612</v>
      </c>
      <c r="L3292" s="5">
        <f t="shared" si="927"/>
        <v>11</v>
      </c>
      <c r="M3292" s="5">
        <f t="shared" si="928"/>
        <v>2024</v>
      </c>
      <c r="N3292" s="12">
        <v>572</v>
      </c>
      <c r="O3292" s="6">
        <f t="shared" si="931"/>
        <v>-572</v>
      </c>
      <c r="P3292" s="12">
        <f t="shared" si="932"/>
        <v>0</v>
      </c>
      <c r="Q3292" s="7">
        <f t="shared" si="922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">
      <c r="A3293" s="4">
        <v>45582</v>
      </c>
      <c r="B3293" s="5">
        <f t="shared" si="918"/>
        <v>10</v>
      </c>
      <c r="C3293" s="5">
        <f t="shared" si="919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26"/>
        <v>45612</v>
      </c>
      <c r="L3293" s="5">
        <f t="shared" si="927"/>
        <v>11</v>
      </c>
      <c r="M3293" s="5">
        <f t="shared" si="928"/>
        <v>2024</v>
      </c>
      <c r="N3293" s="12">
        <v>390</v>
      </c>
      <c r="O3293" s="6">
        <f t="shared" si="931"/>
        <v>-390</v>
      </c>
      <c r="P3293" s="12">
        <f t="shared" si="932"/>
        <v>0</v>
      </c>
      <c r="Q3293" s="7">
        <f t="shared" si="922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">
      <c r="A3294" s="4">
        <v>45582</v>
      </c>
      <c r="B3294" s="5">
        <f t="shared" si="918"/>
        <v>10</v>
      </c>
      <c r="C3294" s="5">
        <f t="shared" si="919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26"/>
        <v>45582</v>
      </c>
      <c r="L3294" s="5">
        <f t="shared" si="927"/>
        <v>10</v>
      </c>
      <c r="M3294" s="5">
        <f t="shared" si="928"/>
        <v>2024</v>
      </c>
      <c r="N3294" s="96">
        <v>1694</v>
      </c>
      <c r="O3294" s="6">
        <f t="shared" ref="O3294:O3295" si="933">-N3294</f>
        <v>-1694</v>
      </c>
      <c r="P3294" s="12">
        <f t="shared" si="932"/>
        <v>0</v>
      </c>
      <c r="Q3294" s="7">
        <f t="shared" si="922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">
      <c r="A3295" s="4">
        <v>45582</v>
      </c>
      <c r="B3295" s="5">
        <f t="shared" si="918"/>
        <v>10</v>
      </c>
      <c r="C3295" s="5">
        <f t="shared" si="919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26"/>
        <v>45582</v>
      </c>
      <c r="L3295" s="5">
        <f t="shared" si="927"/>
        <v>10</v>
      </c>
      <c r="M3295" s="5">
        <f t="shared" si="928"/>
        <v>2024</v>
      </c>
      <c r="N3295" s="96">
        <v>270.60000000000002</v>
      </c>
      <c r="O3295" s="6">
        <f t="shared" si="933"/>
        <v>-270.60000000000002</v>
      </c>
      <c r="P3295" s="12">
        <f t="shared" si="932"/>
        <v>0</v>
      </c>
      <c r="Q3295" s="7">
        <f t="shared" si="922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">
      <c r="A3296" s="4">
        <v>45582</v>
      </c>
      <c r="B3296" s="5">
        <f t="shared" si="918"/>
        <v>10</v>
      </c>
      <c r="C3296" s="5">
        <f t="shared" si="919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26"/>
        <v>45582</v>
      </c>
      <c r="L3296" s="5">
        <f t="shared" si="927"/>
        <v>10</v>
      </c>
      <c r="M3296" s="5">
        <f t="shared" si="928"/>
        <v>2024</v>
      </c>
      <c r="N3296" s="96">
        <v>1738</v>
      </c>
      <c r="O3296" s="6">
        <f t="shared" ref="O3296:O3299" si="934">-N3296</f>
        <v>-1738</v>
      </c>
      <c r="P3296" s="12">
        <f t="shared" si="932"/>
        <v>0</v>
      </c>
      <c r="Q3296" s="7">
        <f t="shared" si="922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">
      <c r="A3297" s="4">
        <v>45582</v>
      </c>
      <c r="B3297" s="5">
        <f t="shared" si="918"/>
        <v>10</v>
      </c>
      <c r="C3297" s="5">
        <f t="shared" si="919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26"/>
        <v>45582</v>
      </c>
      <c r="L3297" s="5">
        <f t="shared" si="927"/>
        <v>10</v>
      </c>
      <c r="M3297" s="5">
        <f t="shared" si="928"/>
        <v>2024</v>
      </c>
      <c r="N3297" s="96">
        <v>555</v>
      </c>
      <c r="O3297" s="6">
        <f t="shared" si="934"/>
        <v>-555</v>
      </c>
      <c r="P3297" s="12">
        <f t="shared" si="932"/>
        <v>0</v>
      </c>
      <c r="Q3297" s="7">
        <f t="shared" si="922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">
      <c r="A3298" s="4">
        <v>45582</v>
      </c>
      <c r="B3298" s="5">
        <f t="shared" si="918"/>
        <v>10</v>
      </c>
      <c r="C3298" s="5">
        <f t="shared" si="919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26"/>
        <v>45582</v>
      </c>
      <c r="L3298" s="5">
        <f t="shared" si="927"/>
        <v>10</v>
      </c>
      <c r="M3298" s="5">
        <f t="shared" si="928"/>
        <v>2024</v>
      </c>
      <c r="N3298" s="96">
        <v>95</v>
      </c>
      <c r="O3298" s="6">
        <f t="shared" si="934"/>
        <v>-95</v>
      </c>
      <c r="P3298" s="12">
        <f t="shared" si="932"/>
        <v>0</v>
      </c>
      <c r="Q3298" s="7">
        <f t="shared" si="922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">
      <c r="A3299" s="4">
        <v>45583</v>
      </c>
      <c r="B3299" s="5">
        <f t="shared" si="918"/>
        <v>10</v>
      </c>
      <c r="C3299" s="5">
        <f t="shared" si="919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26"/>
        <v>45583</v>
      </c>
      <c r="L3299" s="5">
        <f t="shared" si="927"/>
        <v>10</v>
      </c>
      <c r="M3299" s="5">
        <f t="shared" si="928"/>
        <v>2024</v>
      </c>
      <c r="N3299" s="96">
        <v>300</v>
      </c>
      <c r="O3299" s="6">
        <f t="shared" si="934"/>
        <v>-300</v>
      </c>
      <c r="P3299" s="12">
        <f t="shared" si="932"/>
        <v>0</v>
      </c>
      <c r="Q3299" s="7">
        <f t="shared" si="922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">
      <c r="A3300" s="4">
        <v>45583</v>
      </c>
      <c r="B3300" s="5">
        <f t="shared" si="918"/>
        <v>10</v>
      </c>
      <c r="C3300" s="5">
        <f t="shared" si="919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26"/>
        <v>45583</v>
      </c>
      <c r="L3300" s="5">
        <f t="shared" si="927"/>
        <v>10</v>
      </c>
      <c r="M3300" s="5">
        <f t="shared" si="928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22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">
      <c r="A3301" s="4">
        <v>45583</v>
      </c>
      <c r="B3301" s="5">
        <f t="shared" si="918"/>
        <v>10</v>
      </c>
      <c r="C3301" s="5">
        <f t="shared" si="919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26"/>
        <v>45583</v>
      </c>
      <c r="L3301" s="5">
        <f t="shared" si="927"/>
        <v>10</v>
      </c>
      <c r="M3301" s="5">
        <f t="shared" si="928"/>
        <v>2024</v>
      </c>
      <c r="N3301" s="98">
        <v>110</v>
      </c>
      <c r="O3301" s="12"/>
      <c r="P3301" s="12">
        <f t="shared" si="932"/>
        <v>110</v>
      </c>
      <c r="Q3301" s="7">
        <f t="shared" si="922"/>
        <v>5401588.1499999994</v>
      </c>
      <c r="R3301" s="44" t="str">
        <f>VLOOKUP(F3301,'Set up'!$A$2:$E$64,5,FALSE)</f>
        <v>Trsf</v>
      </c>
    </row>
    <row r="3302" spans="1:19" ht="15" customHeight="1" x14ac:dyDescent="0.3">
      <c r="A3302" s="4">
        <v>45583</v>
      </c>
      <c r="B3302" s="5">
        <f t="shared" si="918"/>
        <v>10</v>
      </c>
      <c r="C3302" s="5">
        <f t="shared" si="919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26"/>
        <v>45583</v>
      </c>
      <c r="L3302" s="5">
        <f t="shared" si="927"/>
        <v>10</v>
      </c>
      <c r="M3302" s="5">
        <f t="shared" si="928"/>
        <v>2024</v>
      </c>
      <c r="N3302" s="98">
        <v>390</v>
      </c>
      <c r="O3302" s="12"/>
      <c r="P3302" s="12">
        <f t="shared" si="932"/>
        <v>390</v>
      </c>
      <c r="Q3302" s="7">
        <f t="shared" si="922"/>
        <v>5401978.1499999994</v>
      </c>
      <c r="R3302" s="44" t="str">
        <f>VLOOKUP(F3302,'Set up'!$A$2:$E$64,5,FALSE)</f>
        <v>Trsf</v>
      </c>
    </row>
    <row r="3303" spans="1:19" ht="15" customHeight="1" x14ac:dyDescent="0.3">
      <c r="A3303" s="4">
        <v>45586</v>
      </c>
      <c r="B3303" s="5">
        <f t="shared" si="918"/>
        <v>10</v>
      </c>
      <c r="C3303" s="5">
        <f t="shared" si="919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26"/>
        <v>45586</v>
      </c>
      <c r="L3303" s="5">
        <f t="shared" si="927"/>
        <v>10</v>
      </c>
      <c r="M3303" s="5">
        <f t="shared" si="928"/>
        <v>2024</v>
      </c>
      <c r="N3303" s="96">
        <v>1694</v>
      </c>
      <c r="O3303" s="6">
        <f t="shared" ref="O3303" si="935">-N3303</f>
        <v>-1694</v>
      </c>
      <c r="P3303" s="12">
        <f t="shared" si="932"/>
        <v>0</v>
      </c>
      <c r="Q3303" s="7">
        <f t="shared" si="922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">
      <c r="A3304" s="4">
        <v>45586</v>
      </c>
      <c r="B3304" s="5">
        <f t="shared" si="918"/>
        <v>10</v>
      </c>
      <c r="C3304" s="5">
        <f t="shared" si="919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26"/>
        <v>45586</v>
      </c>
      <c r="L3304" s="5">
        <f t="shared" si="927"/>
        <v>10</v>
      </c>
      <c r="M3304" s="5">
        <f t="shared" si="928"/>
        <v>2024</v>
      </c>
      <c r="N3304" s="96">
        <v>432</v>
      </c>
      <c r="O3304" s="12">
        <f>-306-126</f>
        <v>-432</v>
      </c>
      <c r="P3304" s="12">
        <f t="shared" si="932"/>
        <v>0</v>
      </c>
      <c r="Q3304" s="7">
        <f t="shared" si="922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">
      <c r="A3305" s="4">
        <v>45586</v>
      </c>
      <c r="B3305" s="5">
        <f t="shared" si="918"/>
        <v>10</v>
      </c>
      <c r="C3305" s="5">
        <f t="shared" si="919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26"/>
        <v>45586</v>
      </c>
      <c r="L3305" s="5">
        <f t="shared" si="927"/>
        <v>10</v>
      </c>
      <c r="M3305" s="5">
        <f t="shared" si="928"/>
        <v>2024</v>
      </c>
      <c r="N3305" s="96">
        <v>280</v>
      </c>
      <c r="O3305" s="6">
        <f t="shared" ref="O3305:O3307" si="936">-N3305</f>
        <v>-280</v>
      </c>
      <c r="P3305" s="12">
        <f t="shared" si="932"/>
        <v>0</v>
      </c>
      <c r="Q3305" s="7">
        <f t="shared" si="922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">
      <c r="A3306" s="4">
        <v>45587</v>
      </c>
      <c r="B3306" s="5">
        <f t="shared" si="918"/>
        <v>10</v>
      </c>
      <c r="C3306" s="5">
        <f t="shared" si="919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26"/>
        <v>45587</v>
      </c>
      <c r="L3306" s="5">
        <f t="shared" si="927"/>
        <v>10</v>
      </c>
      <c r="M3306" s="5">
        <f t="shared" si="928"/>
        <v>2024</v>
      </c>
      <c r="N3306" s="12">
        <v>125</v>
      </c>
      <c r="O3306" s="6">
        <f t="shared" si="936"/>
        <v>-125</v>
      </c>
      <c r="P3306" s="12">
        <f t="shared" si="932"/>
        <v>0</v>
      </c>
      <c r="Q3306" s="7">
        <f t="shared" si="922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">
      <c r="A3307" s="4">
        <v>45587</v>
      </c>
      <c r="B3307" s="5">
        <f t="shared" ref="B3307:B3370" si="937">MONTH(A3307)</f>
        <v>10</v>
      </c>
      <c r="C3307" s="5">
        <f t="shared" ref="C3307:C3370" si="938">YEAR(A3307)</f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26"/>
        <v>45587</v>
      </c>
      <c r="L3307" s="5">
        <f t="shared" si="927"/>
        <v>10</v>
      </c>
      <c r="M3307" s="5">
        <f t="shared" si="928"/>
        <v>2024</v>
      </c>
      <c r="N3307" s="12">
        <v>3212</v>
      </c>
      <c r="O3307" s="6">
        <f t="shared" si="936"/>
        <v>-3212</v>
      </c>
      <c r="P3307" s="12">
        <f t="shared" si="932"/>
        <v>0</v>
      </c>
      <c r="Q3307" s="7">
        <f t="shared" si="922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">
      <c r="A3308" s="4">
        <v>45587</v>
      </c>
      <c r="B3308" s="5">
        <f t="shared" si="937"/>
        <v>10</v>
      </c>
      <c r="C3308" s="5">
        <f t="shared" si="938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26"/>
        <v>45587</v>
      </c>
      <c r="L3308" s="5">
        <f t="shared" si="927"/>
        <v>10</v>
      </c>
      <c r="M3308" s="5">
        <f t="shared" si="928"/>
        <v>2024</v>
      </c>
      <c r="N3308" s="12">
        <v>870</v>
      </c>
      <c r="O3308" s="12">
        <f>-540.9-329.1</f>
        <v>-870</v>
      </c>
      <c r="P3308" s="12">
        <f t="shared" si="932"/>
        <v>0</v>
      </c>
      <c r="Q3308" s="7">
        <f t="shared" si="922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">
      <c r="A3309" s="4">
        <v>45587</v>
      </c>
      <c r="B3309" s="5">
        <f t="shared" si="937"/>
        <v>10</v>
      </c>
      <c r="C3309" s="5">
        <f t="shared" si="938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26"/>
        <v>45587</v>
      </c>
      <c r="L3309" s="5">
        <f t="shared" si="927"/>
        <v>10</v>
      </c>
      <c r="M3309" s="5">
        <f t="shared" si="928"/>
        <v>2024</v>
      </c>
      <c r="N3309" s="12">
        <v>715.5</v>
      </c>
      <c r="O3309" s="6">
        <f t="shared" ref="O3309:O3311" si="939">-N3309</f>
        <v>-715.5</v>
      </c>
      <c r="P3309" s="12">
        <f t="shared" si="932"/>
        <v>0</v>
      </c>
      <c r="Q3309" s="7">
        <f t="shared" si="922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">
      <c r="A3310" s="4">
        <v>45587</v>
      </c>
      <c r="B3310" s="5">
        <f t="shared" si="937"/>
        <v>10</v>
      </c>
      <c r="C3310" s="5">
        <f t="shared" si="938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26"/>
        <v>45587</v>
      </c>
      <c r="L3310" s="5">
        <f t="shared" si="927"/>
        <v>10</v>
      </c>
      <c r="M3310" s="5">
        <f t="shared" si="928"/>
        <v>2024</v>
      </c>
      <c r="N3310" s="12">
        <v>380</v>
      </c>
      <c r="O3310" s="6">
        <f t="shared" si="939"/>
        <v>-380</v>
      </c>
      <c r="P3310" s="12">
        <f t="shared" si="932"/>
        <v>0</v>
      </c>
      <c r="Q3310" s="7">
        <f t="shared" si="922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">
      <c r="A3311" s="4">
        <v>45587</v>
      </c>
      <c r="B3311" s="5">
        <f t="shared" si="937"/>
        <v>10</v>
      </c>
      <c r="C3311" s="5">
        <f t="shared" si="938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26"/>
        <v>45587</v>
      </c>
      <c r="L3311" s="5">
        <f t="shared" si="927"/>
        <v>10</v>
      </c>
      <c r="M3311" s="5">
        <f t="shared" si="928"/>
        <v>2024</v>
      </c>
      <c r="N3311" s="12">
        <v>1000</v>
      </c>
      <c r="O3311" s="6">
        <f t="shared" si="939"/>
        <v>-1000</v>
      </c>
      <c r="P3311" s="12">
        <f t="shared" si="932"/>
        <v>0</v>
      </c>
      <c r="Q3311" s="7">
        <f t="shared" si="922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">
      <c r="A3312" s="4">
        <v>45587</v>
      </c>
      <c r="B3312" s="5">
        <f t="shared" si="937"/>
        <v>10</v>
      </c>
      <c r="C3312" s="5">
        <f t="shared" si="938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26"/>
        <v>45587</v>
      </c>
      <c r="L3312" s="5">
        <f t="shared" si="927"/>
        <v>10</v>
      </c>
      <c r="M3312" s="5">
        <f t="shared" si="928"/>
        <v>2024</v>
      </c>
      <c r="N3312" s="96">
        <v>231</v>
      </c>
      <c r="O3312" s="6">
        <f t="shared" ref="O3312" si="940">-N3312</f>
        <v>-231</v>
      </c>
      <c r="P3312" s="12">
        <f t="shared" si="932"/>
        <v>0</v>
      </c>
      <c r="Q3312" s="7">
        <f t="shared" ref="Q3312:Q3333" si="941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">
      <c r="A3313" s="4">
        <v>45587</v>
      </c>
      <c r="B3313" s="5">
        <f t="shared" si="937"/>
        <v>10</v>
      </c>
      <c r="C3313" s="5">
        <f t="shared" si="938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26"/>
        <v>45587</v>
      </c>
      <c r="L3313" s="5">
        <f t="shared" si="927"/>
        <v>10</v>
      </c>
      <c r="M3313" s="5">
        <f t="shared" si="928"/>
        <v>2024</v>
      </c>
      <c r="N3313" s="98">
        <v>1738</v>
      </c>
      <c r="O3313" s="12"/>
      <c r="P3313" s="12">
        <f t="shared" si="932"/>
        <v>1738</v>
      </c>
      <c r="Q3313" s="7">
        <f t="shared" si="941"/>
        <v>5397281.5499999998</v>
      </c>
      <c r="R3313" s="44" t="str">
        <f>VLOOKUP(F3313,'Set up'!$A$2:$E$64,5,FALSE)</f>
        <v>Trsf</v>
      </c>
    </row>
    <row r="3314" spans="1:19" ht="15" customHeight="1" x14ac:dyDescent="0.3">
      <c r="A3314" s="4">
        <v>45588</v>
      </c>
      <c r="B3314" s="5">
        <f t="shared" si="937"/>
        <v>10</v>
      </c>
      <c r="C3314" s="5">
        <f t="shared" si="938"/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26"/>
        <v>45708</v>
      </c>
      <c r="L3314" s="5">
        <f t="shared" si="927"/>
        <v>2</v>
      </c>
      <c r="M3314" s="5">
        <f t="shared" si="928"/>
        <v>2025</v>
      </c>
      <c r="N3314" s="12">
        <v>16060</v>
      </c>
      <c r="O3314" s="6">
        <f t="shared" ref="O3314:O3322" si="942">-N3314</f>
        <v>-16060</v>
      </c>
      <c r="P3314" s="12">
        <f t="shared" si="932"/>
        <v>0</v>
      </c>
      <c r="Q3314" s="7">
        <f t="shared" si="941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">
      <c r="A3315" s="4">
        <v>45588</v>
      </c>
      <c r="B3315" s="5">
        <f t="shared" si="937"/>
        <v>10</v>
      </c>
      <c r="C3315" s="5">
        <f t="shared" si="938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si="926"/>
        <v>45708</v>
      </c>
      <c r="L3315" s="5">
        <f t="shared" si="927"/>
        <v>2</v>
      </c>
      <c r="M3315" s="5">
        <f t="shared" si="928"/>
        <v>2025</v>
      </c>
      <c r="N3315" s="12">
        <v>1740</v>
      </c>
      <c r="O3315" s="6">
        <f t="shared" si="942"/>
        <v>-1740</v>
      </c>
      <c r="P3315" s="12">
        <f t="shared" si="932"/>
        <v>0</v>
      </c>
      <c r="Q3315" s="7">
        <f t="shared" si="941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">
      <c r="A3316" s="4">
        <v>45588</v>
      </c>
      <c r="B3316" s="5">
        <f t="shared" si="937"/>
        <v>10</v>
      </c>
      <c r="C3316" s="5">
        <f t="shared" si="938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26"/>
        <v>45708</v>
      </c>
      <c r="L3316" s="5">
        <f t="shared" si="927"/>
        <v>2</v>
      </c>
      <c r="M3316" s="5">
        <f t="shared" si="928"/>
        <v>2025</v>
      </c>
      <c r="N3316" s="12">
        <v>348</v>
      </c>
      <c r="O3316" s="6">
        <f t="shared" si="942"/>
        <v>-348</v>
      </c>
      <c r="P3316" s="12">
        <f t="shared" si="932"/>
        <v>0</v>
      </c>
      <c r="Q3316" s="7">
        <f t="shared" si="941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">
      <c r="A3317" s="4">
        <v>45588</v>
      </c>
      <c r="B3317" s="5">
        <f t="shared" si="937"/>
        <v>10</v>
      </c>
      <c r="C3317" s="5">
        <f t="shared" si="938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26"/>
        <v>45708</v>
      </c>
      <c r="L3317" s="5">
        <f t="shared" si="927"/>
        <v>2</v>
      </c>
      <c r="M3317" s="5">
        <f t="shared" si="928"/>
        <v>2025</v>
      </c>
      <c r="N3317" s="12">
        <v>862.5</v>
      </c>
      <c r="O3317" s="6">
        <f t="shared" si="942"/>
        <v>-862.5</v>
      </c>
      <c r="P3317" s="12">
        <f t="shared" si="932"/>
        <v>0</v>
      </c>
      <c r="Q3317" s="7">
        <f t="shared" si="941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">
      <c r="A3318" s="4">
        <v>45588</v>
      </c>
      <c r="B3318" s="5">
        <f t="shared" si="937"/>
        <v>10</v>
      </c>
      <c r="C3318" s="5">
        <f t="shared" si="938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26"/>
        <v>45708</v>
      </c>
      <c r="L3318" s="5">
        <f t="shared" si="927"/>
        <v>2</v>
      </c>
      <c r="M3318" s="5">
        <f t="shared" si="928"/>
        <v>2025</v>
      </c>
      <c r="N3318" s="12">
        <v>440</v>
      </c>
      <c r="O3318" s="6">
        <f t="shared" si="942"/>
        <v>-440</v>
      </c>
      <c r="P3318" s="12">
        <f t="shared" si="932"/>
        <v>0</v>
      </c>
      <c r="Q3318" s="7">
        <f t="shared" si="941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">
      <c r="A3319" s="4">
        <v>45588</v>
      </c>
      <c r="B3319" s="5">
        <f t="shared" si="937"/>
        <v>10</v>
      </c>
      <c r="C3319" s="5">
        <f t="shared" si="938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26"/>
        <v>45708</v>
      </c>
      <c r="L3319" s="5">
        <f t="shared" si="927"/>
        <v>2</v>
      </c>
      <c r="M3319" s="5">
        <f t="shared" si="928"/>
        <v>2025</v>
      </c>
      <c r="N3319" s="12">
        <v>395</v>
      </c>
      <c r="O3319" s="6">
        <f t="shared" si="942"/>
        <v>-395</v>
      </c>
      <c r="P3319" s="12">
        <f t="shared" si="932"/>
        <v>0</v>
      </c>
      <c r="Q3319" s="7">
        <f t="shared" si="941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">
      <c r="A3320" s="4">
        <v>45588</v>
      </c>
      <c r="B3320" s="5">
        <f t="shared" si="937"/>
        <v>10</v>
      </c>
      <c r="C3320" s="5">
        <f t="shared" si="938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26"/>
        <v>45708</v>
      </c>
      <c r="L3320" s="5">
        <f t="shared" si="927"/>
        <v>2</v>
      </c>
      <c r="M3320" s="5">
        <f t="shared" si="928"/>
        <v>2025</v>
      </c>
      <c r="N3320" s="12">
        <v>420</v>
      </c>
      <c r="O3320" s="6">
        <f t="shared" si="942"/>
        <v>-420</v>
      </c>
      <c r="P3320" s="12">
        <f t="shared" si="932"/>
        <v>0</v>
      </c>
      <c r="Q3320" s="7">
        <f t="shared" si="941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">
      <c r="A3321" s="4">
        <v>45588</v>
      </c>
      <c r="B3321" s="5">
        <f t="shared" si="937"/>
        <v>10</v>
      </c>
      <c r="C3321" s="5">
        <f t="shared" si="938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26"/>
        <v>45708</v>
      </c>
      <c r="L3321" s="5">
        <f t="shared" si="927"/>
        <v>2</v>
      </c>
      <c r="M3321" s="5">
        <f t="shared" si="928"/>
        <v>2025</v>
      </c>
      <c r="N3321" s="12">
        <v>230.4</v>
      </c>
      <c r="O3321" s="6">
        <f t="shared" si="942"/>
        <v>-230.4</v>
      </c>
      <c r="P3321" s="12">
        <f t="shared" si="932"/>
        <v>0</v>
      </c>
      <c r="Q3321" s="7">
        <f t="shared" si="941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">
      <c r="A3322" s="4">
        <v>45588</v>
      </c>
      <c r="B3322" s="5">
        <f t="shared" si="937"/>
        <v>10</v>
      </c>
      <c r="C3322" s="5">
        <f t="shared" si="938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26"/>
        <v>45708</v>
      </c>
      <c r="L3322" s="5">
        <f t="shared" si="927"/>
        <v>2</v>
      </c>
      <c r="M3322" s="5">
        <f t="shared" si="928"/>
        <v>2025</v>
      </c>
      <c r="N3322" s="12">
        <v>220.8</v>
      </c>
      <c r="O3322" s="6">
        <f t="shared" si="942"/>
        <v>-220.8</v>
      </c>
      <c r="P3322" s="12">
        <f t="shared" si="932"/>
        <v>0</v>
      </c>
      <c r="Q3322" s="7">
        <f t="shared" si="941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">
      <c r="A3323" s="4">
        <v>45591</v>
      </c>
      <c r="B3323" s="5">
        <f t="shared" si="937"/>
        <v>10</v>
      </c>
      <c r="C3323" s="5">
        <f t="shared" si="938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26"/>
        <v>45591</v>
      </c>
      <c r="L3323" s="5">
        <f t="shared" si="927"/>
        <v>10</v>
      </c>
      <c r="M3323" s="5">
        <f t="shared" si="928"/>
        <v>2024</v>
      </c>
      <c r="N3323" s="12">
        <v>625</v>
      </c>
      <c r="O3323" s="6">
        <f t="shared" ref="O3323" si="943">-N3323</f>
        <v>-625</v>
      </c>
      <c r="P3323" s="12">
        <f t="shared" si="932"/>
        <v>0</v>
      </c>
      <c r="Q3323" s="7">
        <f t="shared" si="941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">
      <c r="A3324" s="4">
        <v>45591</v>
      </c>
      <c r="B3324" s="5">
        <f t="shared" si="937"/>
        <v>10</v>
      </c>
      <c r="C3324" s="5">
        <f t="shared" si="938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26"/>
        <v>45591</v>
      </c>
      <c r="L3324" s="5">
        <f t="shared" si="927"/>
        <v>10</v>
      </c>
      <c r="M3324" s="5">
        <f t="shared" si="928"/>
        <v>2024</v>
      </c>
      <c r="N3324" s="12">
        <v>16060</v>
      </c>
      <c r="O3324" s="12">
        <f>-11950.4-4109.6</f>
        <v>-16060</v>
      </c>
      <c r="P3324" s="12">
        <f t="shared" si="932"/>
        <v>0</v>
      </c>
      <c r="Q3324" s="7">
        <f t="shared" si="941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">
      <c r="A3325" s="4">
        <v>45591</v>
      </c>
      <c r="B3325" s="5">
        <f t="shared" si="937"/>
        <v>10</v>
      </c>
      <c r="C3325" s="5">
        <f t="shared" si="938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26"/>
        <v>45591</v>
      </c>
      <c r="L3325" s="5">
        <f t="shared" si="927"/>
        <v>10</v>
      </c>
      <c r="M3325" s="5">
        <f t="shared" si="928"/>
        <v>2024</v>
      </c>
      <c r="N3325" s="12">
        <v>6438</v>
      </c>
      <c r="O3325" s="12">
        <f>-890.4-5547.6</f>
        <v>-6438</v>
      </c>
      <c r="P3325" s="12">
        <f t="shared" si="932"/>
        <v>0</v>
      </c>
      <c r="Q3325" s="7">
        <f t="shared" si="941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">
      <c r="A3326" s="4">
        <v>45591</v>
      </c>
      <c r="B3326" s="5">
        <f t="shared" si="937"/>
        <v>10</v>
      </c>
      <c r="C3326" s="5">
        <f t="shared" si="938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26"/>
        <v>45591</v>
      </c>
      <c r="L3326" s="5">
        <f t="shared" si="927"/>
        <v>10</v>
      </c>
      <c r="M3326" s="5">
        <f t="shared" si="928"/>
        <v>2024</v>
      </c>
      <c r="N3326" s="12">
        <v>3577.5</v>
      </c>
      <c r="O3326" s="6">
        <f t="shared" ref="O3326:O3327" si="944">-N3326</f>
        <v>-3577.5</v>
      </c>
      <c r="P3326" s="12">
        <f t="shared" si="932"/>
        <v>0</v>
      </c>
      <c r="Q3326" s="7">
        <f t="shared" si="941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">
      <c r="A3327" s="4">
        <v>45591</v>
      </c>
      <c r="B3327" s="5">
        <f t="shared" si="937"/>
        <v>10</v>
      </c>
      <c r="C3327" s="5">
        <f t="shared" si="938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26"/>
        <v>45591</v>
      </c>
      <c r="L3327" s="5">
        <f t="shared" si="927"/>
        <v>10</v>
      </c>
      <c r="M3327" s="5">
        <f t="shared" si="928"/>
        <v>2024</v>
      </c>
      <c r="N3327" s="12">
        <v>380</v>
      </c>
      <c r="O3327" s="6">
        <f t="shared" si="944"/>
        <v>-380</v>
      </c>
      <c r="P3327" s="12">
        <f t="shared" si="932"/>
        <v>0</v>
      </c>
      <c r="Q3327" s="7">
        <f t="shared" si="941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">
      <c r="A3328" s="4">
        <v>45591</v>
      </c>
      <c r="B3328" s="5">
        <f t="shared" si="937"/>
        <v>10</v>
      </c>
      <c r="C3328" s="5">
        <f t="shared" si="938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26"/>
        <v>45591</v>
      </c>
      <c r="L3328" s="5">
        <f t="shared" si="927"/>
        <v>10</v>
      </c>
      <c r="M3328" s="5">
        <f t="shared" si="928"/>
        <v>2024</v>
      </c>
      <c r="N3328" s="12">
        <v>1000</v>
      </c>
      <c r="O3328" s="12">
        <f>-494.9-505.1</f>
        <v>-1000</v>
      </c>
      <c r="P3328" s="12">
        <f t="shared" si="932"/>
        <v>0</v>
      </c>
      <c r="Q3328" s="7">
        <f t="shared" si="941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">
      <c r="A3329" s="4">
        <v>45594</v>
      </c>
      <c r="B3329" s="5">
        <f t="shared" si="937"/>
        <v>10</v>
      </c>
      <c r="C3329" s="5">
        <f t="shared" si="938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26"/>
        <v>45594</v>
      </c>
      <c r="L3329" s="5">
        <f t="shared" si="927"/>
        <v>10</v>
      </c>
      <c r="M3329" s="5">
        <f t="shared" si="928"/>
        <v>2024</v>
      </c>
      <c r="N3329" s="12">
        <v>1694</v>
      </c>
      <c r="O3329" s="6">
        <f t="shared" ref="O3329:O3332" si="945">-N3329</f>
        <v>-1694</v>
      </c>
      <c r="P3329" s="12">
        <f t="shared" si="932"/>
        <v>0</v>
      </c>
      <c r="Q3329" s="7">
        <f t="shared" si="941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">
      <c r="A3330" s="4">
        <v>45594</v>
      </c>
      <c r="B3330" s="5">
        <f t="shared" si="937"/>
        <v>10</v>
      </c>
      <c r="C3330" s="5">
        <f t="shared" si="938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26"/>
        <v>45594</v>
      </c>
      <c r="L3330" s="5">
        <f t="shared" si="927"/>
        <v>10</v>
      </c>
      <c r="M3330" s="5">
        <f t="shared" si="928"/>
        <v>2024</v>
      </c>
      <c r="N3330" s="12">
        <v>432</v>
      </c>
      <c r="O3330" s="6">
        <f t="shared" si="945"/>
        <v>-432</v>
      </c>
      <c r="P3330" s="12">
        <f t="shared" si="932"/>
        <v>0</v>
      </c>
      <c r="Q3330" s="7">
        <f t="shared" si="941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">
      <c r="A3331" s="4">
        <v>45594</v>
      </c>
      <c r="B3331" s="5">
        <f t="shared" si="937"/>
        <v>10</v>
      </c>
      <c r="C3331" s="5">
        <f t="shared" si="938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ref="K3331:K3394" si="946">A3331+J3331</f>
        <v>45594</v>
      </c>
      <c r="L3331" s="5">
        <f t="shared" ref="L3331:L3394" si="947">MONTH(K3331)</f>
        <v>10</v>
      </c>
      <c r="M3331" s="5">
        <f t="shared" ref="M3331:M3394" si="948">YEAR(K3331)</f>
        <v>2024</v>
      </c>
      <c r="N3331" s="12">
        <v>534</v>
      </c>
      <c r="O3331" s="6">
        <f t="shared" si="945"/>
        <v>-534</v>
      </c>
      <c r="P3331" s="12">
        <f t="shared" si="932"/>
        <v>0</v>
      </c>
      <c r="Q3331" s="7">
        <f t="shared" si="941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">
      <c r="A3332" s="4">
        <v>45594</v>
      </c>
      <c r="B3332" s="5">
        <f t="shared" si="937"/>
        <v>10</v>
      </c>
      <c r="C3332" s="5">
        <f t="shared" si="938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46"/>
        <v>45594</v>
      </c>
      <c r="L3332" s="5">
        <f t="shared" si="947"/>
        <v>10</v>
      </c>
      <c r="M3332" s="5">
        <f t="shared" si="948"/>
        <v>2024</v>
      </c>
      <c r="N3332" s="12">
        <v>110</v>
      </c>
      <c r="O3332" s="6">
        <f t="shared" si="945"/>
        <v>-110</v>
      </c>
      <c r="P3332" s="12">
        <f t="shared" si="932"/>
        <v>0</v>
      </c>
      <c r="Q3332" s="7">
        <f t="shared" si="941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">
      <c r="A3333" s="4">
        <v>45594</v>
      </c>
      <c r="B3333" s="5">
        <f t="shared" si="937"/>
        <v>10</v>
      </c>
      <c r="C3333" s="5">
        <f t="shared" si="938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46"/>
        <v>45594</v>
      </c>
      <c r="L3333" s="5">
        <f t="shared" si="947"/>
        <v>10</v>
      </c>
      <c r="M3333" s="5">
        <f t="shared" si="948"/>
        <v>2024</v>
      </c>
      <c r="N3333" s="12">
        <v>405</v>
      </c>
      <c r="O3333" s="12"/>
      <c r="P3333" s="12">
        <f t="shared" si="932"/>
        <v>405</v>
      </c>
      <c r="Q3333" s="7">
        <f t="shared" si="941"/>
        <v>5410091.6499999994</v>
      </c>
      <c r="R3333" s="44" t="str">
        <f>VLOOKUP(F3333,'Set up'!$A$2:$E$64,5,FALSE)</f>
        <v>Trsf</v>
      </c>
    </row>
    <row r="3334" spans="1:19" ht="15" customHeight="1" x14ac:dyDescent="0.3">
      <c r="A3334" s="4">
        <v>45594</v>
      </c>
      <c r="B3334" s="5">
        <f t="shared" si="937"/>
        <v>10</v>
      </c>
      <c r="C3334" s="5">
        <f t="shared" si="938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46"/>
        <v>45594</v>
      </c>
      <c r="L3334" s="5">
        <f t="shared" si="947"/>
        <v>10</v>
      </c>
      <c r="M3334" s="5">
        <f t="shared" si="948"/>
        <v>2024</v>
      </c>
      <c r="N3334" s="12">
        <v>356</v>
      </c>
      <c r="O3334" s="6">
        <f t="shared" ref="O3334:O3335" si="949">-N3334</f>
        <v>-356</v>
      </c>
      <c r="P3334" s="12">
        <f t="shared" si="932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">
      <c r="A3335" s="4">
        <v>45594</v>
      </c>
      <c r="B3335" s="5">
        <f t="shared" si="937"/>
        <v>10</v>
      </c>
      <c r="C3335" s="5">
        <f t="shared" si="938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46"/>
        <v>45594</v>
      </c>
      <c r="L3335" s="5">
        <f t="shared" si="947"/>
        <v>10</v>
      </c>
      <c r="M3335" s="5">
        <f t="shared" si="948"/>
        <v>2024</v>
      </c>
      <c r="N3335" s="12">
        <v>60</v>
      </c>
      <c r="O3335" s="6">
        <f t="shared" si="949"/>
        <v>-60</v>
      </c>
      <c r="P3335" s="12">
        <f t="shared" si="932"/>
        <v>0</v>
      </c>
      <c r="Q3335" s="7">
        <f t="shared" ref="Q3335" si="950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">
      <c r="A3336" s="4">
        <v>45597</v>
      </c>
      <c r="B3336" s="5">
        <f t="shared" si="937"/>
        <v>11</v>
      </c>
      <c r="C3336" s="5">
        <f t="shared" si="938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46"/>
        <v>#N/A</v>
      </c>
      <c r="L3336" s="5" t="e">
        <f t="shared" si="947"/>
        <v>#N/A</v>
      </c>
      <c r="M3336" s="5" t="e">
        <f t="shared" si="948"/>
        <v>#N/A</v>
      </c>
      <c r="N3336" s="12">
        <v>0</v>
      </c>
      <c r="O3336" s="12"/>
      <c r="P3336" s="12">
        <f t="shared" si="932"/>
        <v>0</v>
      </c>
      <c r="Q3336" s="7">
        <f t="shared" ref="Q3336:Q3399" si="951">SUM(Q3335+N3336)</f>
        <v>5395709.5499999998</v>
      </c>
      <c r="R3336" s="44" t="e">
        <f>VLOOKUP(F3336,'Set up'!$A$2:$E$64,5,FALSE)</f>
        <v>#N/A</v>
      </c>
    </row>
    <row r="3337" spans="1:19" ht="15" customHeight="1" x14ac:dyDescent="0.3">
      <c r="A3337" s="4">
        <v>45597</v>
      </c>
      <c r="B3337" s="5">
        <f t="shared" si="937"/>
        <v>11</v>
      </c>
      <c r="C3337" s="5">
        <f t="shared" si="938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46"/>
        <v>#N/A</v>
      </c>
      <c r="L3337" s="5" t="e">
        <f t="shared" si="947"/>
        <v>#N/A</v>
      </c>
      <c r="M3337" s="5" t="e">
        <f t="shared" si="948"/>
        <v>#N/A</v>
      </c>
      <c r="N3337" s="12">
        <v>0</v>
      </c>
      <c r="O3337" s="12"/>
      <c r="P3337" s="12">
        <f t="shared" si="932"/>
        <v>0</v>
      </c>
      <c r="Q3337" s="7">
        <f t="shared" si="951"/>
        <v>5395709.5499999998</v>
      </c>
      <c r="R3337" s="44" t="e">
        <f>VLOOKUP(F3337,'Set up'!$A$2:$E$64,5,FALSE)</f>
        <v>#N/A</v>
      </c>
    </row>
    <row r="3338" spans="1:19" ht="15" customHeight="1" x14ac:dyDescent="0.3">
      <c r="A3338" s="4">
        <v>45597</v>
      </c>
      <c r="B3338" s="5">
        <f t="shared" si="937"/>
        <v>11</v>
      </c>
      <c r="C3338" s="5">
        <f t="shared" si="938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46"/>
        <v>45597</v>
      </c>
      <c r="L3338" s="5">
        <f t="shared" si="947"/>
        <v>11</v>
      </c>
      <c r="M3338" s="5">
        <f t="shared" si="948"/>
        <v>2024</v>
      </c>
      <c r="N3338" s="98">
        <v>1738</v>
      </c>
      <c r="O3338" s="12"/>
      <c r="P3338" s="12">
        <f t="shared" si="932"/>
        <v>1738</v>
      </c>
      <c r="Q3338" s="7">
        <f t="shared" si="951"/>
        <v>5397447.5499999998</v>
      </c>
      <c r="R3338" s="44" t="str">
        <f>VLOOKUP(F3338,'Set up'!$A$2:$E$64,5,FALSE)</f>
        <v>Trsf</v>
      </c>
    </row>
    <row r="3339" spans="1:19" ht="15" customHeight="1" x14ac:dyDescent="0.3">
      <c r="A3339" s="4">
        <v>45597</v>
      </c>
      <c r="B3339" s="5">
        <f t="shared" si="937"/>
        <v>11</v>
      </c>
      <c r="C3339" s="5">
        <f t="shared" si="938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46"/>
        <v>45597</v>
      </c>
      <c r="L3339" s="5">
        <f t="shared" si="947"/>
        <v>11</v>
      </c>
      <c r="M3339" s="5">
        <f t="shared" si="948"/>
        <v>2024</v>
      </c>
      <c r="N3339" s="98">
        <v>420</v>
      </c>
      <c r="O3339" s="12"/>
      <c r="P3339" s="12">
        <f t="shared" si="932"/>
        <v>420</v>
      </c>
      <c r="Q3339" s="7">
        <f t="shared" si="951"/>
        <v>5397867.5499999998</v>
      </c>
      <c r="R3339" s="44" t="str">
        <f>VLOOKUP(F3339,'Set up'!$A$2:$E$64,5,FALSE)</f>
        <v>Trsf</v>
      </c>
    </row>
    <row r="3340" spans="1:19" ht="15" customHeight="1" x14ac:dyDescent="0.3">
      <c r="A3340" s="4">
        <v>45597</v>
      </c>
      <c r="B3340" s="5">
        <f t="shared" si="937"/>
        <v>11</v>
      </c>
      <c r="C3340" s="5">
        <f t="shared" si="938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46"/>
        <v>45597</v>
      </c>
      <c r="L3340" s="5">
        <f t="shared" si="947"/>
        <v>11</v>
      </c>
      <c r="M3340" s="5">
        <f t="shared" si="948"/>
        <v>2024</v>
      </c>
      <c r="N3340" s="98">
        <v>1738</v>
      </c>
      <c r="O3340" s="6">
        <f t="shared" ref="O3340:O3343" si="952">-N3340</f>
        <v>-1738</v>
      </c>
      <c r="P3340" s="12">
        <f t="shared" si="932"/>
        <v>0</v>
      </c>
      <c r="Q3340" s="7">
        <f t="shared" si="951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">
      <c r="A3341" s="4">
        <v>45597</v>
      </c>
      <c r="B3341" s="5">
        <f t="shared" si="937"/>
        <v>11</v>
      </c>
      <c r="C3341" s="5">
        <f t="shared" si="938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46"/>
        <v>45597</v>
      </c>
      <c r="L3341" s="5">
        <f t="shared" si="947"/>
        <v>11</v>
      </c>
      <c r="M3341" s="5">
        <f t="shared" si="948"/>
        <v>2024</v>
      </c>
      <c r="N3341" s="12">
        <v>555</v>
      </c>
      <c r="O3341" s="6">
        <f t="shared" si="952"/>
        <v>-555</v>
      </c>
      <c r="P3341" s="12">
        <f t="shared" si="932"/>
        <v>0</v>
      </c>
      <c r="Q3341" s="7">
        <f t="shared" si="951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">
      <c r="A3342" s="4">
        <v>45597</v>
      </c>
      <c r="B3342" s="5">
        <f t="shared" si="937"/>
        <v>11</v>
      </c>
      <c r="C3342" s="5">
        <f t="shared" si="938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46"/>
        <v>45597</v>
      </c>
      <c r="L3342" s="5">
        <f t="shared" si="947"/>
        <v>11</v>
      </c>
      <c r="M3342" s="5">
        <f t="shared" si="948"/>
        <v>2024</v>
      </c>
      <c r="N3342" s="12">
        <v>95</v>
      </c>
      <c r="O3342" s="6">
        <f t="shared" si="952"/>
        <v>-95</v>
      </c>
      <c r="P3342" s="12">
        <f t="shared" si="932"/>
        <v>0</v>
      </c>
      <c r="Q3342" s="7">
        <f t="shared" si="951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">
      <c r="A3343" s="4">
        <v>45598</v>
      </c>
      <c r="B3343" s="5">
        <f t="shared" si="937"/>
        <v>11</v>
      </c>
      <c r="C3343" s="5">
        <f t="shared" si="938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46"/>
        <v>45598</v>
      </c>
      <c r="L3343" s="5">
        <f t="shared" si="947"/>
        <v>11</v>
      </c>
      <c r="M3343" s="5">
        <f t="shared" si="948"/>
        <v>2024</v>
      </c>
      <c r="N3343" s="12">
        <v>687.5</v>
      </c>
      <c r="O3343" s="6">
        <f t="shared" si="952"/>
        <v>-687.5</v>
      </c>
      <c r="P3343" s="12">
        <f t="shared" si="932"/>
        <v>0</v>
      </c>
      <c r="Q3343" s="7">
        <f t="shared" si="951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">
      <c r="A3344" s="4">
        <v>45597</v>
      </c>
      <c r="B3344" s="5">
        <f t="shared" si="937"/>
        <v>11</v>
      </c>
      <c r="C3344" s="5">
        <f t="shared" si="938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46"/>
        <v>45597</v>
      </c>
      <c r="L3344" s="5">
        <f t="shared" si="947"/>
        <v>11</v>
      </c>
      <c r="M3344" s="5">
        <f t="shared" si="948"/>
        <v>2024</v>
      </c>
      <c r="N3344" s="12">
        <v>17666</v>
      </c>
      <c r="O3344" s="12">
        <f>-3807.4-13858.6</f>
        <v>-17666</v>
      </c>
      <c r="P3344" s="12">
        <f t="shared" si="932"/>
        <v>0</v>
      </c>
      <c r="Q3344" s="7">
        <f t="shared" si="951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">
      <c r="A3345" s="4">
        <v>45597</v>
      </c>
      <c r="B3345" s="5">
        <f t="shared" si="937"/>
        <v>11</v>
      </c>
      <c r="C3345" s="5">
        <f t="shared" si="938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46"/>
        <v>45597</v>
      </c>
      <c r="L3345" s="5">
        <f t="shared" si="947"/>
        <v>11</v>
      </c>
      <c r="M3345" s="5">
        <f t="shared" si="948"/>
        <v>2024</v>
      </c>
      <c r="N3345" s="12">
        <v>4935.8</v>
      </c>
      <c r="O3345" s="6">
        <f t="shared" ref="O3345:O3348" si="953">-N3345</f>
        <v>-4935.8</v>
      </c>
      <c r="P3345" s="12">
        <f t="shared" si="932"/>
        <v>0</v>
      </c>
      <c r="Q3345" s="7">
        <f t="shared" si="951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">
      <c r="A3346" s="4">
        <v>45597</v>
      </c>
      <c r="B3346" s="5">
        <f t="shared" si="937"/>
        <v>11</v>
      </c>
      <c r="C3346" s="5">
        <f t="shared" si="938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46"/>
        <v>45597</v>
      </c>
      <c r="L3346" s="5">
        <f t="shared" si="947"/>
        <v>11</v>
      </c>
      <c r="M3346" s="5">
        <f t="shared" si="948"/>
        <v>2024</v>
      </c>
      <c r="N3346" s="12">
        <v>1908</v>
      </c>
      <c r="O3346" s="6">
        <f t="shared" si="953"/>
        <v>-1908</v>
      </c>
      <c r="P3346" s="12">
        <f t="shared" si="932"/>
        <v>0</v>
      </c>
      <c r="Q3346" s="7">
        <f t="shared" si="951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">
      <c r="A3347" s="4">
        <v>45597</v>
      </c>
      <c r="B3347" s="5">
        <f t="shared" si="937"/>
        <v>11</v>
      </c>
      <c r="C3347" s="5">
        <f t="shared" si="938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46"/>
        <v>45597</v>
      </c>
      <c r="L3347" s="5">
        <f t="shared" si="947"/>
        <v>11</v>
      </c>
      <c r="M3347" s="5">
        <f t="shared" si="948"/>
        <v>2024</v>
      </c>
      <c r="N3347" s="12">
        <v>380</v>
      </c>
      <c r="O3347" s="6">
        <f t="shared" si="953"/>
        <v>-380</v>
      </c>
      <c r="P3347" s="12">
        <f t="shared" si="932"/>
        <v>0</v>
      </c>
      <c r="Q3347" s="7">
        <f t="shared" si="951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">
      <c r="A3348" s="4">
        <v>45597</v>
      </c>
      <c r="B3348" s="5">
        <f t="shared" si="937"/>
        <v>11</v>
      </c>
      <c r="C3348" s="5">
        <f t="shared" si="938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46"/>
        <v>45597</v>
      </c>
      <c r="L3348" s="5">
        <f t="shared" si="947"/>
        <v>11</v>
      </c>
      <c r="M3348" s="5">
        <f t="shared" si="948"/>
        <v>2024</v>
      </c>
      <c r="N3348" s="12">
        <v>1000</v>
      </c>
      <c r="O3348" s="6">
        <f t="shared" si="953"/>
        <v>-1000</v>
      </c>
      <c r="P3348" s="12">
        <f t="shared" si="932"/>
        <v>0</v>
      </c>
      <c r="Q3348" s="7">
        <f t="shared" si="951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">
      <c r="A3349" s="4">
        <v>45600</v>
      </c>
      <c r="B3349" s="5">
        <f t="shared" si="937"/>
        <v>11</v>
      </c>
      <c r="C3349" s="5">
        <f t="shared" si="938"/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>A3349+J3349</f>
        <v>45600</v>
      </c>
      <c r="L3349" s="5">
        <f t="shared" si="947"/>
        <v>11</v>
      </c>
      <c r="M3349" s="5">
        <f t="shared" si="948"/>
        <v>2024</v>
      </c>
      <c r="N3349" s="12">
        <v>475</v>
      </c>
      <c r="O3349" s="6">
        <f t="shared" ref="O3349:O3358" si="954">-N3349</f>
        <v>-475</v>
      </c>
      <c r="P3349" s="12">
        <f t="shared" ref="P3349:P3412" si="955">SUM(N3349+O3349)</f>
        <v>0</v>
      </c>
      <c r="Q3349" s="7">
        <f t="shared" si="951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">
      <c r="A3350" s="4">
        <v>45601</v>
      </c>
      <c r="B3350" s="5">
        <f t="shared" si="937"/>
        <v>11</v>
      </c>
      <c r="C3350" s="5">
        <f t="shared" si="938"/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>A3350+J3350</f>
        <v>45601</v>
      </c>
      <c r="L3350" s="5">
        <f t="shared" si="947"/>
        <v>11</v>
      </c>
      <c r="M3350" s="5">
        <f t="shared" si="948"/>
        <v>2024</v>
      </c>
      <c r="N3350" s="12">
        <v>115</v>
      </c>
      <c r="O3350" s="6">
        <f t="shared" si="954"/>
        <v>-115</v>
      </c>
      <c r="P3350" s="12">
        <f t="shared" si="955"/>
        <v>0</v>
      </c>
      <c r="Q3350" s="7">
        <f t="shared" si="951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">
      <c r="A3351" s="4">
        <v>45602</v>
      </c>
      <c r="B3351" s="5">
        <f t="shared" si="937"/>
        <v>11</v>
      </c>
      <c r="C3351" s="5">
        <f t="shared" si="938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46"/>
        <v>45602</v>
      </c>
      <c r="L3351" s="5">
        <f t="shared" si="947"/>
        <v>11</v>
      </c>
      <c r="M3351" s="5">
        <f t="shared" si="948"/>
        <v>2024</v>
      </c>
      <c r="N3351" s="12">
        <v>1694</v>
      </c>
      <c r="O3351" s="6">
        <f t="shared" si="954"/>
        <v>-1694</v>
      </c>
      <c r="P3351" s="12">
        <f t="shared" si="955"/>
        <v>0</v>
      </c>
      <c r="Q3351" s="7">
        <f t="shared" si="951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">
      <c r="A3352" s="4">
        <v>45602</v>
      </c>
      <c r="B3352" s="5">
        <f t="shared" si="937"/>
        <v>11</v>
      </c>
      <c r="C3352" s="5">
        <f t="shared" si="938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46"/>
        <v>45602</v>
      </c>
      <c r="L3352" s="5">
        <f t="shared" si="947"/>
        <v>11</v>
      </c>
      <c r="M3352" s="5">
        <f t="shared" si="948"/>
        <v>2024</v>
      </c>
      <c r="N3352" s="12">
        <v>648</v>
      </c>
      <c r="O3352" s="6">
        <f t="shared" si="954"/>
        <v>-648</v>
      </c>
      <c r="P3352" s="12">
        <f t="shared" si="955"/>
        <v>0</v>
      </c>
      <c r="Q3352" s="7">
        <f t="shared" si="951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">
      <c r="A3353" s="4">
        <v>45602</v>
      </c>
      <c r="B3353" s="5">
        <f t="shared" si="937"/>
        <v>11</v>
      </c>
      <c r="C3353" s="5">
        <f t="shared" si="938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46"/>
        <v>45602</v>
      </c>
      <c r="L3353" s="5">
        <f t="shared" si="947"/>
        <v>11</v>
      </c>
      <c r="M3353" s="5">
        <f t="shared" si="948"/>
        <v>2024</v>
      </c>
      <c r="N3353" s="12">
        <v>325</v>
      </c>
      <c r="O3353" s="6">
        <f t="shared" si="954"/>
        <v>-325</v>
      </c>
      <c r="P3353" s="12">
        <f t="shared" si="955"/>
        <v>0</v>
      </c>
      <c r="Q3353" s="7">
        <f t="shared" si="951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">
      <c r="A3354" s="4">
        <v>45602</v>
      </c>
      <c r="B3354" s="5">
        <f t="shared" si="937"/>
        <v>11</v>
      </c>
      <c r="C3354" s="5">
        <f t="shared" si="938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46"/>
        <v>45602</v>
      </c>
      <c r="L3354" s="5">
        <f t="shared" si="947"/>
        <v>11</v>
      </c>
      <c r="M3354" s="5">
        <f t="shared" si="948"/>
        <v>2024</v>
      </c>
      <c r="N3354" s="12">
        <v>60</v>
      </c>
      <c r="O3354" s="6">
        <f t="shared" si="954"/>
        <v>-60</v>
      </c>
      <c r="P3354" s="12">
        <f t="shared" si="955"/>
        <v>0</v>
      </c>
      <c r="Q3354" s="7">
        <f t="shared" si="951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">
      <c r="A3355" s="4">
        <v>45602</v>
      </c>
      <c r="B3355" s="5">
        <f t="shared" si="937"/>
        <v>11</v>
      </c>
      <c r="C3355" s="5">
        <f t="shared" si="938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46"/>
        <v>45602</v>
      </c>
      <c r="L3355" s="5">
        <f t="shared" si="947"/>
        <v>11</v>
      </c>
      <c r="M3355" s="5">
        <f t="shared" si="948"/>
        <v>2024</v>
      </c>
      <c r="N3355" s="12">
        <v>165</v>
      </c>
      <c r="O3355" s="6">
        <f t="shared" si="954"/>
        <v>-165</v>
      </c>
      <c r="P3355" s="12">
        <f t="shared" si="955"/>
        <v>0</v>
      </c>
      <c r="Q3355" s="7">
        <f t="shared" si="951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">
      <c r="A3356" s="4">
        <v>45602</v>
      </c>
      <c r="B3356" s="5">
        <f t="shared" si="937"/>
        <v>11</v>
      </c>
      <c r="C3356" s="5">
        <f t="shared" si="938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46"/>
        <v>45602</v>
      </c>
      <c r="L3356" s="5">
        <f t="shared" si="947"/>
        <v>11</v>
      </c>
      <c r="M3356" s="5">
        <f t="shared" si="948"/>
        <v>2024</v>
      </c>
      <c r="N3356" s="12">
        <v>240</v>
      </c>
      <c r="O3356" s="6">
        <f t="shared" si="954"/>
        <v>-240</v>
      </c>
      <c r="P3356" s="12">
        <f t="shared" si="955"/>
        <v>0</v>
      </c>
      <c r="Q3356" s="7">
        <f t="shared" si="951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">
      <c r="A3357" s="4">
        <v>45601</v>
      </c>
      <c r="B3357" s="5">
        <f t="shared" si="937"/>
        <v>11</v>
      </c>
      <c r="C3357" s="5">
        <f t="shared" si="938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46"/>
        <v>45601</v>
      </c>
      <c r="L3357" s="5">
        <f t="shared" si="947"/>
        <v>11</v>
      </c>
      <c r="M3357" s="5">
        <f t="shared" si="948"/>
        <v>2024</v>
      </c>
      <c r="N3357" s="12">
        <v>2000</v>
      </c>
      <c r="O3357" s="6">
        <f t="shared" si="954"/>
        <v>-2000</v>
      </c>
      <c r="P3357" s="12">
        <f t="shared" si="955"/>
        <v>0</v>
      </c>
      <c r="Q3357" s="7">
        <f t="shared" si="951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">
      <c r="A3358" s="4">
        <v>45603</v>
      </c>
      <c r="B3358" s="5">
        <f t="shared" si="937"/>
        <v>11</v>
      </c>
      <c r="C3358" s="5">
        <f t="shared" si="938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46"/>
        <v>45603</v>
      </c>
      <c r="L3358" s="5">
        <f t="shared" si="947"/>
        <v>11</v>
      </c>
      <c r="M3358" s="5">
        <f t="shared" si="948"/>
        <v>2024</v>
      </c>
      <c r="N3358" s="12">
        <v>500</v>
      </c>
      <c r="O3358" s="6">
        <f t="shared" si="954"/>
        <v>-500</v>
      </c>
      <c r="P3358" s="12">
        <f t="shared" si="955"/>
        <v>0</v>
      </c>
      <c r="Q3358" s="7">
        <f t="shared" si="951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">
      <c r="A3359" s="4">
        <v>45603</v>
      </c>
      <c r="B3359" s="5">
        <f t="shared" si="937"/>
        <v>11</v>
      </c>
      <c r="C3359" s="5">
        <f t="shared" si="938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46"/>
        <v>45603</v>
      </c>
      <c r="L3359" s="5">
        <f t="shared" si="947"/>
        <v>11</v>
      </c>
      <c r="M3359" s="5">
        <f t="shared" si="948"/>
        <v>2024</v>
      </c>
      <c r="N3359" s="12">
        <v>11242</v>
      </c>
      <c r="O3359" s="12">
        <f>-5417.6-5824.4</f>
        <v>-11242</v>
      </c>
      <c r="P3359" s="12">
        <f t="shared" si="955"/>
        <v>0</v>
      </c>
      <c r="Q3359" s="7">
        <f t="shared" si="951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">
      <c r="A3360" s="4">
        <v>45603</v>
      </c>
      <c r="B3360" s="5">
        <f t="shared" si="937"/>
        <v>11</v>
      </c>
      <c r="C3360" s="5">
        <f t="shared" si="938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46"/>
        <v>45603</v>
      </c>
      <c r="L3360" s="5">
        <f t="shared" si="947"/>
        <v>11</v>
      </c>
      <c r="M3360" s="5">
        <f t="shared" si="948"/>
        <v>2024</v>
      </c>
      <c r="N3360" s="12">
        <v>1642.5</v>
      </c>
      <c r="O3360" s="6">
        <f t="shared" ref="O3360:O3363" si="956">-N3360</f>
        <v>-1642.5</v>
      </c>
      <c r="P3360" s="12">
        <f t="shared" si="955"/>
        <v>0</v>
      </c>
      <c r="Q3360" s="7">
        <f t="shared" si="951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">
      <c r="A3361" s="4">
        <v>45603</v>
      </c>
      <c r="B3361" s="5">
        <f t="shared" si="937"/>
        <v>11</v>
      </c>
      <c r="C3361" s="5">
        <f t="shared" si="938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46"/>
        <v>45603</v>
      </c>
      <c r="L3361" s="5">
        <f t="shared" si="947"/>
        <v>11</v>
      </c>
      <c r="M3361" s="5">
        <f t="shared" si="948"/>
        <v>2024</v>
      </c>
      <c r="N3361" s="12">
        <v>2262</v>
      </c>
      <c r="O3361" s="6">
        <f t="shared" si="956"/>
        <v>-2262</v>
      </c>
      <c r="P3361" s="12">
        <f t="shared" si="955"/>
        <v>0</v>
      </c>
      <c r="Q3361" s="7">
        <f t="shared" si="951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">
      <c r="A3362" s="4">
        <v>45603</v>
      </c>
      <c r="B3362" s="5">
        <f t="shared" si="937"/>
        <v>11</v>
      </c>
      <c r="C3362" s="5">
        <f t="shared" si="938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46"/>
        <v>45603</v>
      </c>
      <c r="L3362" s="5">
        <f t="shared" si="947"/>
        <v>11</v>
      </c>
      <c r="M3362" s="5">
        <f t="shared" si="948"/>
        <v>2024</v>
      </c>
      <c r="N3362" s="12">
        <v>1669.5</v>
      </c>
      <c r="O3362" s="6">
        <f t="shared" si="956"/>
        <v>-1669.5</v>
      </c>
      <c r="P3362" s="12">
        <f t="shared" si="955"/>
        <v>0</v>
      </c>
      <c r="Q3362" s="7">
        <f t="shared" si="951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">
      <c r="A3363" s="4">
        <v>45603</v>
      </c>
      <c r="B3363" s="5">
        <f t="shared" si="937"/>
        <v>11</v>
      </c>
      <c r="C3363" s="5">
        <f t="shared" si="938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46"/>
        <v>45603</v>
      </c>
      <c r="L3363" s="5">
        <f t="shared" si="947"/>
        <v>11</v>
      </c>
      <c r="M3363" s="5">
        <f t="shared" si="948"/>
        <v>2024</v>
      </c>
      <c r="N3363" s="12">
        <v>380</v>
      </c>
      <c r="O3363" s="6">
        <f t="shared" si="956"/>
        <v>-380</v>
      </c>
      <c r="P3363" s="12">
        <f t="shared" si="955"/>
        <v>0</v>
      </c>
      <c r="Q3363" s="7">
        <f t="shared" si="951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">
      <c r="A3364" s="4">
        <v>45604</v>
      </c>
      <c r="B3364" s="5">
        <f t="shared" si="937"/>
        <v>11</v>
      </c>
      <c r="C3364" s="5">
        <f t="shared" si="938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46"/>
        <v>45604</v>
      </c>
      <c r="L3364" s="5">
        <f t="shared" si="947"/>
        <v>11</v>
      </c>
      <c r="M3364" s="5">
        <f t="shared" si="948"/>
        <v>2024</v>
      </c>
      <c r="N3364" s="12">
        <v>1738</v>
      </c>
      <c r="O3364" s="6">
        <f t="shared" ref="O3364:O3367" si="957">-N3364</f>
        <v>-1738</v>
      </c>
      <c r="P3364" s="12">
        <f t="shared" si="955"/>
        <v>0</v>
      </c>
      <c r="Q3364" s="7">
        <f t="shared" si="951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">
      <c r="A3365" s="4">
        <v>45604</v>
      </c>
      <c r="B3365" s="5">
        <f t="shared" si="937"/>
        <v>11</v>
      </c>
      <c r="C3365" s="5">
        <f t="shared" si="938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46"/>
        <v>45604</v>
      </c>
      <c r="L3365" s="5">
        <f t="shared" si="947"/>
        <v>11</v>
      </c>
      <c r="M3365" s="5">
        <f t="shared" si="948"/>
        <v>2024</v>
      </c>
      <c r="N3365" s="12">
        <v>555</v>
      </c>
      <c r="O3365" s="6">
        <f t="shared" si="957"/>
        <v>-555</v>
      </c>
      <c r="P3365" s="12">
        <f t="shared" si="955"/>
        <v>0</v>
      </c>
      <c r="Q3365" s="7">
        <f t="shared" si="951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">
      <c r="A3366" s="4">
        <v>45604</v>
      </c>
      <c r="B3366" s="5">
        <f t="shared" si="937"/>
        <v>11</v>
      </c>
      <c r="C3366" s="5">
        <f t="shared" si="938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46"/>
        <v>45604</v>
      </c>
      <c r="L3366" s="5">
        <f t="shared" si="947"/>
        <v>11</v>
      </c>
      <c r="M3366" s="5">
        <f t="shared" si="948"/>
        <v>2024</v>
      </c>
      <c r="N3366" s="12">
        <v>95</v>
      </c>
      <c r="O3366" s="6">
        <f t="shared" si="957"/>
        <v>-95</v>
      </c>
      <c r="P3366" s="12">
        <f t="shared" si="955"/>
        <v>0</v>
      </c>
      <c r="Q3366" s="7">
        <f t="shared" si="951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">
      <c r="A3367" s="4">
        <v>45604</v>
      </c>
      <c r="B3367" s="5">
        <f t="shared" si="937"/>
        <v>11</v>
      </c>
      <c r="C3367" s="5">
        <f t="shared" si="938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46"/>
        <v>45604</v>
      </c>
      <c r="L3367" s="5">
        <f t="shared" si="947"/>
        <v>11</v>
      </c>
      <c r="M3367" s="5">
        <f t="shared" si="948"/>
        <v>2024</v>
      </c>
      <c r="N3367" s="12">
        <v>312.5</v>
      </c>
      <c r="O3367" s="6">
        <f t="shared" si="957"/>
        <v>-312.5</v>
      </c>
      <c r="P3367" s="12">
        <f t="shared" si="955"/>
        <v>0</v>
      </c>
      <c r="Q3367" s="7">
        <f t="shared" si="951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">
      <c r="A3368" s="4">
        <v>45605</v>
      </c>
      <c r="B3368" s="5">
        <f t="shared" si="937"/>
        <v>11</v>
      </c>
      <c r="C3368" s="5">
        <f t="shared" si="938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46"/>
        <v>45605</v>
      </c>
      <c r="L3368" s="5">
        <f t="shared" si="947"/>
        <v>11</v>
      </c>
      <c r="M3368" s="5">
        <f t="shared" si="948"/>
        <v>2024</v>
      </c>
      <c r="N3368" s="12">
        <v>110</v>
      </c>
      <c r="O3368" s="12"/>
      <c r="P3368" s="12">
        <f t="shared" si="955"/>
        <v>110</v>
      </c>
      <c r="Q3368" s="7">
        <f t="shared" si="951"/>
        <v>5453061.3499999996</v>
      </c>
      <c r="R3368" s="44" t="str">
        <f>VLOOKUP(F3368,'Set up'!$A$2:$E$64,5,FALSE)</f>
        <v>Trsf</v>
      </c>
    </row>
    <row r="3369" spans="1:19" ht="15" customHeight="1" x14ac:dyDescent="0.3">
      <c r="A3369" s="4">
        <v>45605</v>
      </c>
      <c r="B3369" s="5">
        <f t="shared" si="937"/>
        <v>11</v>
      </c>
      <c r="C3369" s="5">
        <f t="shared" si="938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46"/>
        <v>45605</v>
      </c>
      <c r="L3369" s="5">
        <f t="shared" si="947"/>
        <v>11</v>
      </c>
      <c r="M3369" s="5">
        <f t="shared" si="948"/>
        <v>2024</v>
      </c>
      <c r="N3369" s="12">
        <v>390</v>
      </c>
      <c r="O3369" s="12"/>
      <c r="P3369" s="12">
        <f t="shared" si="955"/>
        <v>390</v>
      </c>
      <c r="Q3369" s="7">
        <f t="shared" si="951"/>
        <v>5453451.3499999996</v>
      </c>
      <c r="R3369" s="44" t="str">
        <f>VLOOKUP(F3369,'Set up'!$A$2:$E$64,5,FALSE)</f>
        <v>Trsf</v>
      </c>
    </row>
    <row r="3370" spans="1:19" ht="15" customHeight="1" x14ac:dyDescent="0.3">
      <c r="A3370" s="4">
        <v>45605</v>
      </c>
      <c r="B3370" s="5">
        <f t="shared" si="937"/>
        <v>11</v>
      </c>
      <c r="C3370" s="5">
        <f t="shared" si="938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46"/>
        <v>45605</v>
      </c>
      <c r="L3370" s="5">
        <f t="shared" si="947"/>
        <v>11</v>
      </c>
      <c r="M3370" s="5">
        <f t="shared" si="948"/>
        <v>2024</v>
      </c>
      <c r="N3370" s="12">
        <v>312.5</v>
      </c>
      <c r="O3370" s="12"/>
      <c r="P3370" s="12">
        <f t="shared" si="955"/>
        <v>312.5</v>
      </c>
      <c r="Q3370" s="7">
        <f t="shared" si="951"/>
        <v>5453763.8499999996</v>
      </c>
      <c r="R3370" s="44" t="str">
        <f>VLOOKUP(F3370,'Set up'!$A$2:$E$64,5,FALSE)</f>
        <v>Trsf</v>
      </c>
    </row>
    <row r="3371" spans="1:19" ht="15" customHeight="1" x14ac:dyDescent="0.3">
      <c r="A3371" s="4">
        <v>45605</v>
      </c>
      <c r="B3371" s="5">
        <f t="shared" ref="B3371:B3434" si="958">MONTH(A3371)</f>
        <v>11</v>
      </c>
      <c r="C3371" s="5">
        <f t="shared" ref="C3371:C3434" si="959">YEAR(A3371)</f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46"/>
        <v>45605</v>
      </c>
      <c r="L3371" s="5">
        <f t="shared" si="947"/>
        <v>11</v>
      </c>
      <c r="M3371" s="5">
        <f t="shared" si="948"/>
        <v>2024</v>
      </c>
      <c r="N3371" s="12">
        <v>160</v>
      </c>
      <c r="O3371" s="12"/>
      <c r="P3371" s="12">
        <f t="shared" si="955"/>
        <v>160</v>
      </c>
      <c r="Q3371" s="7">
        <f t="shared" si="951"/>
        <v>5453923.8499999996</v>
      </c>
      <c r="R3371" s="44" t="str">
        <f>VLOOKUP(F3371,'Set up'!$A$2:$E$64,5,FALSE)</f>
        <v>Trsf</v>
      </c>
    </row>
    <row r="3372" spans="1:19" ht="15" customHeight="1" x14ac:dyDescent="0.3">
      <c r="A3372" s="4">
        <v>45605</v>
      </c>
      <c r="B3372" s="5">
        <f t="shared" si="958"/>
        <v>11</v>
      </c>
      <c r="C3372" s="5">
        <f t="shared" si="959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46"/>
        <v>45605</v>
      </c>
      <c r="L3372" s="5">
        <f t="shared" si="947"/>
        <v>11</v>
      </c>
      <c r="M3372" s="5">
        <f t="shared" si="948"/>
        <v>2024</v>
      </c>
      <c r="N3372" s="12">
        <v>150</v>
      </c>
      <c r="O3372" s="12"/>
      <c r="P3372" s="12">
        <f t="shared" si="955"/>
        <v>150</v>
      </c>
      <c r="Q3372" s="7">
        <f t="shared" si="951"/>
        <v>5454073.8499999996</v>
      </c>
      <c r="R3372" s="44" t="str">
        <f>VLOOKUP(F3372,'Set up'!$A$2:$E$64,5,FALSE)</f>
        <v>Trsf</v>
      </c>
    </row>
    <row r="3373" spans="1:19" ht="15" customHeight="1" x14ac:dyDescent="0.3">
      <c r="A3373" s="4">
        <v>45605</v>
      </c>
      <c r="B3373" s="5">
        <f t="shared" si="958"/>
        <v>11</v>
      </c>
      <c r="C3373" s="5">
        <f t="shared" si="959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46"/>
        <v>45605</v>
      </c>
      <c r="L3373" s="5">
        <f t="shared" si="947"/>
        <v>11</v>
      </c>
      <c r="M3373" s="5">
        <f t="shared" si="948"/>
        <v>2024</v>
      </c>
      <c r="N3373" s="12">
        <v>283.8</v>
      </c>
      <c r="O3373" s="12"/>
      <c r="P3373" s="12">
        <f t="shared" si="955"/>
        <v>283.8</v>
      </c>
      <c r="Q3373" s="7">
        <f t="shared" si="951"/>
        <v>5454357.6499999994</v>
      </c>
      <c r="R3373" s="44" t="str">
        <f>VLOOKUP(F3373,'Set up'!$A$2:$E$64,5,FALSE)</f>
        <v>Trsf</v>
      </c>
    </row>
    <row r="3374" spans="1:19" ht="15" customHeight="1" x14ac:dyDescent="0.3">
      <c r="A3374" s="4">
        <v>45607</v>
      </c>
      <c r="B3374" s="5">
        <f t="shared" si="958"/>
        <v>11</v>
      </c>
      <c r="C3374" s="5">
        <f t="shared" si="959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46"/>
        <v>45727</v>
      </c>
      <c r="L3374" s="5">
        <f t="shared" si="947"/>
        <v>3</v>
      </c>
      <c r="M3374" s="5">
        <f t="shared" si="948"/>
        <v>2025</v>
      </c>
      <c r="N3374" s="12">
        <v>12848</v>
      </c>
      <c r="O3374" s="6">
        <f t="shared" ref="O3374:O3381" si="960">-N3374</f>
        <v>-12848</v>
      </c>
      <c r="P3374" s="12">
        <f t="shared" si="955"/>
        <v>0</v>
      </c>
      <c r="Q3374" s="7">
        <f t="shared" si="951"/>
        <v>5467205.6499999994</v>
      </c>
      <c r="R3374" s="44" t="str">
        <f>VLOOKUP(F3374,'Set up'!$A$2:$E$64,5,FALSE)</f>
        <v>Trsf</v>
      </c>
      <c r="S3374" s="1" t="s">
        <v>3696</v>
      </c>
    </row>
    <row r="3375" spans="1:19" ht="15" customHeight="1" x14ac:dyDescent="0.3">
      <c r="A3375" s="4">
        <v>45607</v>
      </c>
      <c r="B3375" s="5">
        <f t="shared" si="958"/>
        <v>11</v>
      </c>
      <c r="C3375" s="5">
        <f t="shared" si="959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46"/>
        <v>45727</v>
      </c>
      <c r="L3375" s="5">
        <f t="shared" si="947"/>
        <v>3</v>
      </c>
      <c r="M3375" s="5">
        <f t="shared" si="948"/>
        <v>2025</v>
      </c>
      <c r="N3375" s="12">
        <v>3240</v>
      </c>
      <c r="O3375" s="6">
        <f t="shared" si="960"/>
        <v>-3240</v>
      </c>
      <c r="P3375" s="12">
        <f t="shared" si="955"/>
        <v>0</v>
      </c>
      <c r="Q3375" s="7">
        <f t="shared" si="951"/>
        <v>5470445.6499999994</v>
      </c>
      <c r="R3375" s="44" t="str">
        <f>VLOOKUP(F3375,'Set up'!$A$2:$E$64,5,FALSE)</f>
        <v>Trsf</v>
      </c>
      <c r="S3375" s="1" t="s">
        <v>3696</v>
      </c>
    </row>
    <row r="3376" spans="1:19" ht="15" customHeight="1" x14ac:dyDescent="0.3">
      <c r="A3376" s="4">
        <v>45607</v>
      </c>
      <c r="B3376" s="5">
        <f t="shared" si="958"/>
        <v>11</v>
      </c>
      <c r="C3376" s="5">
        <f t="shared" si="959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46"/>
        <v>45727</v>
      </c>
      <c r="L3376" s="5">
        <f t="shared" si="947"/>
        <v>3</v>
      </c>
      <c r="M3376" s="5">
        <f t="shared" si="948"/>
        <v>2025</v>
      </c>
      <c r="N3376" s="12">
        <v>2610</v>
      </c>
      <c r="O3376" s="6">
        <f t="shared" si="960"/>
        <v>-2610</v>
      </c>
      <c r="P3376" s="12">
        <f t="shared" si="955"/>
        <v>0</v>
      </c>
      <c r="Q3376" s="7">
        <f t="shared" si="951"/>
        <v>5473055.6499999994</v>
      </c>
      <c r="R3376" s="44" t="str">
        <f>VLOOKUP(F3376,'Set up'!$A$2:$E$64,5,FALSE)</f>
        <v>Trsf</v>
      </c>
      <c r="S3376" s="1" t="s">
        <v>3696</v>
      </c>
    </row>
    <row r="3377" spans="1:21" ht="15" customHeight="1" x14ac:dyDescent="0.3">
      <c r="A3377" s="4">
        <v>45607</v>
      </c>
      <c r="B3377" s="5">
        <f t="shared" si="958"/>
        <v>11</v>
      </c>
      <c r="C3377" s="5">
        <f t="shared" si="959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46"/>
        <v>45727</v>
      </c>
      <c r="L3377" s="5">
        <f t="shared" si="947"/>
        <v>3</v>
      </c>
      <c r="M3377" s="5">
        <f t="shared" si="948"/>
        <v>2025</v>
      </c>
      <c r="N3377" s="12">
        <v>1725</v>
      </c>
      <c r="O3377" s="6">
        <f t="shared" si="960"/>
        <v>-1725</v>
      </c>
      <c r="P3377" s="12">
        <f t="shared" si="955"/>
        <v>0</v>
      </c>
      <c r="Q3377" s="7">
        <f t="shared" si="951"/>
        <v>5474780.6499999994</v>
      </c>
      <c r="R3377" s="44" t="str">
        <f>VLOOKUP(F3377,'Set up'!$A$2:$E$64,5,FALSE)</f>
        <v>Trsf</v>
      </c>
      <c r="S3377" s="1" t="s">
        <v>3696</v>
      </c>
    </row>
    <row r="3378" spans="1:21" ht="15" customHeight="1" x14ac:dyDescent="0.3">
      <c r="A3378" s="4">
        <v>45607</v>
      </c>
      <c r="B3378" s="5">
        <f t="shared" si="958"/>
        <v>11</v>
      </c>
      <c r="C3378" s="5">
        <f t="shared" si="959"/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46"/>
        <v>45727</v>
      </c>
      <c r="L3378" s="5">
        <f t="shared" si="947"/>
        <v>3</v>
      </c>
      <c r="M3378" s="5">
        <f t="shared" si="948"/>
        <v>2025</v>
      </c>
      <c r="N3378" s="12">
        <v>1320</v>
      </c>
      <c r="O3378" s="6">
        <f t="shared" si="960"/>
        <v>-1320</v>
      </c>
      <c r="P3378" s="12">
        <f t="shared" si="955"/>
        <v>0</v>
      </c>
      <c r="Q3378" s="7">
        <f t="shared" si="951"/>
        <v>5476100.6499999994</v>
      </c>
      <c r="R3378" s="44" t="str">
        <f>VLOOKUP(F3378,'Set up'!$A$2:$E$64,5,FALSE)</f>
        <v>Trsf</v>
      </c>
      <c r="S3378" s="1" t="s">
        <v>3696</v>
      </c>
    </row>
    <row r="3379" spans="1:21" ht="15" customHeight="1" x14ac:dyDescent="0.3">
      <c r="A3379" s="4">
        <v>45607</v>
      </c>
      <c r="B3379" s="5">
        <f t="shared" si="958"/>
        <v>11</v>
      </c>
      <c r="C3379" s="5">
        <f t="shared" si="959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si="946"/>
        <v>45727</v>
      </c>
      <c r="L3379" s="5">
        <f t="shared" si="947"/>
        <v>3</v>
      </c>
      <c r="M3379" s="5">
        <f t="shared" si="948"/>
        <v>2025</v>
      </c>
      <c r="N3379" s="12">
        <v>230.4</v>
      </c>
      <c r="O3379" s="6">
        <f t="shared" si="960"/>
        <v>-230.4</v>
      </c>
      <c r="P3379" s="12">
        <f t="shared" si="955"/>
        <v>0</v>
      </c>
      <c r="Q3379" s="7">
        <f t="shared" si="951"/>
        <v>5476331.0499999998</v>
      </c>
      <c r="R3379" s="44" t="str">
        <f>VLOOKUP(F3379,'Set up'!$A$2:$E$64,5,FALSE)</f>
        <v>Trsf</v>
      </c>
      <c r="S3379" s="1" t="s">
        <v>3696</v>
      </c>
    </row>
    <row r="3380" spans="1:21" ht="15" customHeight="1" x14ac:dyDescent="0.3">
      <c r="A3380" s="4">
        <v>45607</v>
      </c>
      <c r="B3380" s="5">
        <f t="shared" si="958"/>
        <v>11</v>
      </c>
      <c r="C3380" s="5">
        <f t="shared" si="959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46"/>
        <v>45727</v>
      </c>
      <c r="L3380" s="5">
        <f t="shared" si="947"/>
        <v>3</v>
      </c>
      <c r="M3380" s="5">
        <f t="shared" si="948"/>
        <v>2025</v>
      </c>
      <c r="N3380" s="12">
        <v>395</v>
      </c>
      <c r="O3380" s="6">
        <f t="shared" si="960"/>
        <v>-395</v>
      </c>
      <c r="P3380" s="12">
        <f t="shared" si="955"/>
        <v>0</v>
      </c>
      <c r="Q3380" s="7">
        <f t="shared" si="951"/>
        <v>5476726.0499999998</v>
      </c>
      <c r="R3380" s="44" t="str">
        <f>VLOOKUP(F3380,'Set up'!$A$2:$E$64,5,FALSE)</f>
        <v>Trsf</v>
      </c>
      <c r="S3380" s="1" t="s">
        <v>3696</v>
      </c>
    </row>
    <row r="3381" spans="1:21" ht="15" customHeight="1" x14ac:dyDescent="0.3">
      <c r="A3381" s="4">
        <v>45607</v>
      </c>
      <c r="B3381" s="5">
        <f t="shared" si="958"/>
        <v>11</v>
      </c>
      <c r="C3381" s="5">
        <f t="shared" si="959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46"/>
        <v>45727</v>
      </c>
      <c r="L3381" s="5">
        <f t="shared" si="947"/>
        <v>3</v>
      </c>
      <c r="M3381" s="5">
        <f t="shared" si="948"/>
        <v>2025</v>
      </c>
      <c r="N3381" s="12">
        <v>420</v>
      </c>
      <c r="O3381" s="6">
        <f t="shared" si="960"/>
        <v>-420</v>
      </c>
      <c r="P3381" s="12">
        <f t="shared" si="955"/>
        <v>0</v>
      </c>
      <c r="Q3381" s="7">
        <f t="shared" si="951"/>
        <v>5477146.0499999998</v>
      </c>
      <c r="R3381" s="44" t="str">
        <f>VLOOKUP(F3381,'Set up'!$A$2:$E$64,5,FALSE)</f>
        <v>Trsf</v>
      </c>
      <c r="S3381" s="1" t="s">
        <v>3696</v>
      </c>
    </row>
    <row r="3382" spans="1:21" ht="15" customHeight="1" x14ac:dyDescent="0.3">
      <c r="A3382" s="4">
        <v>45608</v>
      </c>
      <c r="B3382" s="5">
        <f t="shared" si="958"/>
        <v>11</v>
      </c>
      <c r="C3382" s="5">
        <f t="shared" si="959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46"/>
        <v>45608</v>
      </c>
      <c r="L3382" s="5">
        <f t="shared" si="947"/>
        <v>11</v>
      </c>
      <c r="M3382" s="5">
        <f t="shared" si="948"/>
        <v>2024</v>
      </c>
      <c r="N3382" s="98">
        <v>1738</v>
      </c>
      <c r="O3382" s="12"/>
      <c r="P3382" s="12">
        <f t="shared" si="955"/>
        <v>1738</v>
      </c>
      <c r="Q3382" s="7">
        <f t="shared" si="951"/>
        <v>5478884.0499999998</v>
      </c>
      <c r="R3382" s="44" t="str">
        <f>VLOOKUP(F3382,'Set up'!$A$2:$E$64,5,FALSE)</f>
        <v>Trsf</v>
      </c>
    </row>
    <row r="3383" spans="1:21" ht="15" customHeight="1" x14ac:dyDescent="0.3">
      <c r="A3383" s="4">
        <v>45608</v>
      </c>
      <c r="B3383" s="5">
        <f t="shared" si="958"/>
        <v>11</v>
      </c>
      <c r="C3383" s="5">
        <f t="shared" si="959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46"/>
        <v>45608</v>
      </c>
      <c r="L3383" s="5">
        <f t="shared" si="947"/>
        <v>11</v>
      </c>
      <c r="M3383" s="5">
        <f t="shared" si="948"/>
        <v>2024</v>
      </c>
      <c r="N3383" s="98">
        <v>405</v>
      </c>
      <c r="O3383" s="12"/>
      <c r="P3383" s="12">
        <f t="shared" si="955"/>
        <v>405</v>
      </c>
      <c r="Q3383" s="7">
        <f t="shared" si="951"/>
        <v>5479289.0499999998</v>
      </c>
      <c r="R3383" s="44" t="str">
        <f>VLOOKUP(F3383,'Set up'!$A$2:$E$64,5,FALSE)</f>
        <v>Trsf</v>
      </c>
    </row>
    <row r="3384" spans="1:21" ht="15" customHeight="1" x14ac:dyDescent="0.3">
      <c r="A3384" s="4">
        <v>45610</v>
      </c>
      <c r="B3384" s="5">
        <f t="shared" si="958"/>
        <v>11</v>
      </c>
      <c r="C3384" s="5">
        <f t="shared" si="959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46"/>
        <v>45610</v>
      </c>
      <c r="L3384" s="5">
        <f t="shared" si="947"/>
        <v>11</v>
      </c>
      <c r="M3384" s="5">
        <f t="shared" si="948"/>
        <v>2024</v>
      </c>
      <c r="N3384" s="12">
        <v>1755</v>
      </c>
      <c r="O3384" s="6">
        <f t="shared" ref="O3384:O3387" si="961">-N3384</f>
        <v>-1755</v>
      </c>
      <c r="P3384" s="12">
        <f t="shared" si="955"/>
        <v>0</v>
      </c>
      <c r="Q3384" s="7">
        <f t="shared" si="951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">
      <c r="A3385" s="4">
        <v>45610</v>
      </c>
      <c r="B3385" s="5">
        <f t="shared" si="958"/>
        <v>11</v>
      </c>
      <c r="C3385" s="5">
        <f t="shared" si="959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46"/>
        <v>45610</v>
      </c>
      <c r="L3385" s="5">
        <f t="shared" si="947"/>
        <v>11</v>
      </c>
      <c r="M3385" s="5">
        <f t="shared" si="948"/>
        <v>2024</v>
      </c>
      <c r="N3385" s="12">
        <v>555</v>
      </c>
      <c r="O3385" s="6">
        <f t="shared" si="961"/>
        <v>-555</v>
      </c>
      <c r="P3385" s="12">
        <f t="shared" si="955"/>
        <v>0</v>
      </c>
      <c r="Q3385" s="7">
        <f t="shared" si="951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">
      <c r="A3386" s="4">
        <v>45610</v>
      </c>
      <c r="B3386" s="5">
        <f t="shared" si="958"/>
        <v>11</v>
      </c>
      <c r="C3386" s="5">
        <f t="shared" si="959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46"/>
        <v>45610</v>
      </c>
      <c r="L3386" s="5">
        <f t="shared" si="947"/>
        <v>11</v>
      </c>
      <c r="M3386" s="5">
        <f t="shared" si="948"/>
        <v>2024</v>
      </c>
      <c r="N3386" s="12">
        <v>95</v>
      </c>
      <c r="O3386" s="6">
        <f t="shared" si="961"/>
        <v>-95</v>
      </c>
      <c r="P3386" s="12">
        <f t="shared" si="955"/>
        <v>0</v>
      </c>
      <c r="Q3386" s="7">
        <f t="shared" si="951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">
      <c r="A3387" s="4">
        <v>45610</v>
      </c>
      <c r="B3387" s="5">
        <f t="shared" si="958"/>
        <v>11</v>
      </c>
      <c r="C3387" s="5">
        <f t="shared" si="959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46"/>
        <v>45610</v>
      </c>
      <c r="L3387" s="5">
        <f t="shared" si="947"/>
        <v>11</v>
      </c>
      <c r="M3387" s="5">
        <f t="shared" si="948"/>
        <v>2024</v>
      </c>
      <c r="N3387" s="12">
        <v>625</v>
      </c>
      <c r="O3387" s="6">
        <f t="shared" si="961"/>
        <v>-625</v>
      </c>
      <c r="P3387" s="12">
        <f t="shared" si="955"/>
        <v>0</v>
      </c>
      <c r="Q3387" s="7">
        <f t="shared" si="951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">
      <c r="A3388" s="4">
        <v>45612</v>
      </c>
      <c r="B3388" s="5">
        <f t="shared" si="958"/>
        <v>11</v>
      </c>
      <c r="C3388" s="5">
        <f t="shared" si="959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46"/>
        <v>45657</v>
      </c>
      <c r="L3388" s="5">
        <f t="shared" si="947"/>
        <v>12</v>
      </c>
      <c r="M3388" s="5">
        <f t="shared" si="948"/>
        <v>2024</v>
      </c>
      <c r="N3388" s="12">
        <v>1738</v>
      </c>
      <c r="O3388" s="12">
        <f>-1500-238</f>
        <v>-1738</v>
      </c>
      <c r="P3388" s="12">
        <f t="shared" si="955"/>
        <v>0</v>
      </c>
      <c r="Q3388" s="7">
        <f t="shared" si="951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">
      <c r="A3389" s="4">
        <v>45612</v>
      </c>
      <c r="B3389" s="5">
        <f t="shared" si="958"/>
        <v>11</v>
      </c>
      <c r="C3389" s="5">
        <f t="shared" si="959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46"/>
        <v>45657</v>
      </c>
      <c r="L3389" s="5">
        <f t="shared" si="947"/>
        <v>12</v>
      </c>
      <c r="M3389" s="5">
        <f t="shared" si="948"/>
        <v>2024</v>
      </c>
      <c r="N3389" s="12">
        <v>220</v>
      </c>
      <c r="O3389" s="6">
        <f>-N3389</f>
        <v>-220</v>
      </c>
      <c r="P3389" s="12">
        <f t="shared" si="955"/>
        <v>0</v>
      </c>
      <c r="Q3389" s="7">
        <f t="shared" si="951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">
      <c r="A3390" s="4">
        <v>45612</v>
      </c>
      <c r="B3390" s="5">
        <f t="shared" si="958"/>
        <v>11</v>
      </c>
      <c r="C3390" s="5">
        <f t="shared" si="959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46"/>
        <v>45657</v>
      </c>
      <c r="L3390" s="5">
        <f t="shared" si="947"/>
        <v>12</v>
      </c>
      <c r="M3390" s="5">
        <f t="shared" si="948"/>
        <v>2024</v>
      </c>
      <c r="N3390" s="12">
        <v>130</v>
      </c>
      <c r="O3390" s="6">
        <f>-N3390</f>
        <v>-130</v>
      </c>
      <c r="P3390" s="12">
        <f t="shared" si="955"/>
        <v>0</v>
      </c>
      <c r="Q3390" s="7">
        <f t="shared" si="951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">
      <c r="A3391" s="4">
        <v>45612</v>
      </c>
      <c r="B3391" s="5">
        <f t="shared" si="958"/>
        <v>11</v>
      </c>
      <c r="C3391" s="5">
        <f t="shared" si="959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46"/>
        <v>45657</v>
      </c>
      <c r="L3391" s="5">
        <f t="shared" si="947"/>
        <v>12</v>
      </c>
      <c r="M3391" s="5">
        <f t="shared" si="948"/>
        <v>2024</v>
      </c>
      <c r="N3391" s="12">
        <v>1450</v>
      </c>
      <c r="O3391" s="12">
        <f>-450-1000</f>
        <v>-1450</v>
      </c>
      <c r="P3391" s="12">
        <f t="shared" si="955"/>
        <v>0</v>
      </c>
      <c r="Q3391" s="7">
        <f t="shared" si="951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">
      <c r="A3392" s="4">
        <v>45612</v>
      </c>
      <c r="B3392" s="5">
        <f t="shared" si="958"/>
        <v>11</v>
      </c>
      <c r="C3392" s="5">
        <f t="shared" si="959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46"/>
        <v>45657</v>
      </c>
      <c r="L3392" s="5">
        <f t="shared" si="947"/>
        <v>12</v>
      </c>
      <c r="M3392" s="5">
        <f t="shared" si="948"/>
        <v>2024</v>
      </c>
      <c r="N3392" s="12">
        <v>0</v>
      </c>
      <c r="O3392" s="12"/>
      <c r="P3392" s="12">
        <f t="shared" si="955"/>
        <v>0</v>
      </c>
      <c r="Q3392" s="7">
        <f t="shared" si="951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">
      <c r="A3393" s="4">
        <v>45612</v>
      </c>
      <c r="B3393" s="5">
        <f t="shared" si="958"/>
        <v>11</v>
      </c>
      <c r="C3393" s="5">
        <f t="shared" si="959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46"/>
        <v>45657</v>
      </c>
      <c r="L3393" s="5">
        <f t="shared" si="947"/>
        <v>12</v>
      </c>
      <c r="M3393" s="5">
        <f t="shared" si="948"/>
        <v>2024</v>
      </c>
      <c r="N3393" s="12">
        <v>0</v>
      </c>
      <c r="O3393" s="12"/>
      <c r="P3393" s="12">
        <f t="shared" si="955"/>
        <v>0</v>
      </c>
      <c r="Q3393" s="7">
        <f t="shared" si="951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">
      <c r="A3394" s="4">
        <v>45612</v>
      </c>
      <c r="B3394" s="5">
        <f t="shared" si="958"/>
        <v>11</v>
      </c>
      <c r="C3394" s="5">
        <f t="shared" si="959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46"/>
        <v>45612</v>
      </c>
      <c r="L3394" s="5">
        <f t="shared" si="947"/>
        <v>11</v>
      </c>
      <c r="M3394" s="5">
        <f t="shared" si="948"/>
        <v>2024</v>
      </c>
      <c r="N3394" s="12">
        <v>625</v>
      </c>
      <c r="O3394" s="6">
        <f t="shared" ref="O3394:O3400" si="962">-N3394</f>
        <v>-625</v>
      </c>
      <c r="P3394" s="12">
        <f t="shared" si="955"/>
        <v>0</v>
      </c>
      <c r="Q3394" s="7">
        <f t="shared" si="951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">
      <c r="A3395" s="4">
        <v>45612</v>
      </c>
      <c r="B3395" s="5">
        <f t="shared" si="958"/>
        <v>11</v>
      </c>
      <c r="C3395" s="5">
        <f t="shared" si="959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ref="K3395:K3433" si="963">A3395+J3395</f>
        <v>45612</v>
      </c>
      <c r="L3395" s="5">
        <f t="shared" ref="L3395:L3438" si="964">MONTH(K3395)</f>
        <v>11</v>
      </c>
      <c r="M3395" s="5">
        <f t="shared" ref="M3395:M3438" si="965">YEAR(K3395)</f>
        <v>2024</v>
      </c>
      <c r="N3395" s="12">
        <v>9636</v>
      </c>
      <c r="O3395" s="6">
        <f t="shared" si="962"/>
        <v>-9636</v>
      </c>
      <c r="P3395" s="12">
        <f t="shared" si="955"/>
        <v>0</v>
      </c>
      <c r="Q3395" s="7">
        <f t="shared" si="951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">
      <c r="A3396" s="4">
        <v>45612</v>
      </c>
      <c r="B3396" s="5">
        <f t="shared" si="958"/>
        <v>11</v>
      </c>
      <c r="C3396" s="5">
        <f t="shared" si="959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63"/>
        <v>45612</v>
      </c>
      <c r="L3396" s="5">
        <f t="shared" si="964"/>
        <v>11</v>
      </c>
      <c r="M3396" s="5">
        <f t="shared" si="965"/>
        <v>2024</v>
      </c>
      <c r="N3396" s="12">
        <v>6480</v>
      </c>
      <c r="O3396" s="6">
        <f t="shared" si="962"/>
        <v>-6480</v>
      </c>
      <c r="P3396" s="12">
        <f t="shared" si="955"/>
        <v>0</v>
      </c>
      <c r="Q3396" s="7">
        <f t="shared" si="951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">
      <c r="A3397" s="4">
        <v>45612</v>
      </c>
      <c r="B3397" s="5">
        <f t="shared" si="958"/>
        <v>11</v>
      </c>
      <c r="C3397" s="5">
        <f t="shared" si="959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63"/>
        <v>45612</v>
      </c>
      <c r="L3397" s="5">
        <f t="shared" si="964"/>
        <v>11</v>
      </c>
      <c r="M3397" s="5">
        <f t="shared" si="965"/>
        <v>2024</v>
      </c>
      <c r="N3397" s="12">
        <v>6438</v>
      </c>
      <c r="O3397" s="6">
        <f t="shared" si="962"/>
        <v>-6438</v>
      </c>
      <c r="P3397" s="12">
        <f t="shared" si="955"/>
        <v>0</v>
      </c>
      <c r="Q3397" s="7">
        <f t="shared" si="951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">
      <c r="A3398" s="4">
        <v>45612</v>
      </c>
      <c r="B3398" s="5">
        <f t="shared" si="958"/>
        <v>11</v>
      </c>
      <c r="C3398" s="5">
        <f t="shared" si="959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63"/>
        <v>45612</v>
      </c>
      <c r="L3398" s="5">
        <f t="shared" si="964"/>
        <v>11</v>
      </c>
      <c r="M3398" s="5">
        <f t="shared" si="965"/>
        <v>2024</v>
      </c>
      <c r="N3398" s="12">
        <v>3577.5</v>
      </c>
      <c r="O3398" s="12">
        <f>-42.6-3534.9</f>
        <v>-3577.5</v>
      </c>
      <c r="P3398" s="12">
        <f t="shared" si="955"/>
        <v>0</v>
      </c>
      <c r="Q3398" s="7">
        <f t="shared" si="951"/>
        <v>5512613.5499999998</v>
      </c>
      <c r="R3398" s="44" t="str">
        <f>VLOOKUP(F3398,'Set up'!$A$2:$E$64,5,FALSE)</f>
        <v>Trsf</v>
      </c>
      <c r="S3398" s="1" t="s">
        <v>3698</v>
      </c>
    </row>
    <row r="3399" spans="1:21" ht="15" customHeight="1" x14ac:dyDescent="0.3">
      <c r="A3399" s="4">
        <v>45612</v>
      </c>
      <c r="B3399" s="5">
        <f t="shared" si="958"/>
        <v>11</v>
      </c>
      <c r="C3399" s="5">
        <f t="shared" si="959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63"/>
        <v>45612</v>
      </c>
      <c r="L3399" s="5">
        <f t="shared" si="964"/>
        <v>11</v>
      </c>
      <c r="M3399" s="5">
        <f t="shared" si="965"/>
        <v>2024</v>
      </c>
      <c r="N3399" s="12">
        <v>380</v>
      </c>
      <c r="O3399" s="6">
        <f t="shared" si="962"/>
        <v>-380</v>
      </c>
      <c r="P3399" s="12">
        <f t="shared" si="955"/>
        <v>0</v>
      </c>
      <c r="Q3399" s="7">
        <f t="shared" si="951"/>
        <v>5512993.5499999998</v>
      </c>
      <c r="R3399" s="44" t="str">
        <f>VLOOKUP(F3399,'Set up'!$A$2:$E$64,5,FALSE)</f>
        <v>Trsf</v>
      </c>
      <c r="S3399" s="1" t="s">
        <v>3699</v>
      </c>
    </row>
    <row r="3400" spans="1:21" ht="15" customHeight="1" x14ac:dyDescent="0.3">
      <c r="A3400" s="4">
        <v>45612</v>
      </c>
      <c r="B3400" s="5">
        <f t="shared" si="958"/>
        <v>11</v>
      </c>
      <c r="C3400" s="5">
        <f t="shared" si="959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63"/>
        <v>45612</v>
      </c>
      <c r="L3400" s="5">
        <f t="shared" si="964"/>
        <v>11</v>
      </c>
      <c r="M3400" s="5">
        <f t="shared" si="965"/>
        <v>2024</v>
      </c>
      <c r="N3400" s="12">
        <v>2000</v>
      </c>
      <c r="O3400" s="6">
        <f t="shared" si="962"/>
        <v>-2000</v>
      </c>
      <c r="P3400" s="12">
        <f t="shared" si="955"/>
        <v>0</v>
      </c>
      <c r="Q3400" s="7">
        <f t="shared" ref="Q3400:Q3438" si="966">SUM(Q3399+N3400)</f>
        <v>5514993.5499999998</v>
      </c>
      <c r="R3400" s="44" t="str">
        <f>VLOOKUP(F3400,'Set up'!$A$2:$E$64,5,FALSE)</f>
        <v>Trsf</v>
      </c>
      <c r="S3400" s="1" t="s">
        <v>3700</v>
      </c>
    </row>
    <row r="3401" spans="1:21" ht="15" customHeight="1" x14ac:dyDescent="0.3">
      <c r="A3401" s="4">
        <v>45615</v>
      </c>
      <c r="B3401" s="5">
        <f t="shared" si="958"/>
        <v>11</v>
      </c>
      <c r="C3401" s="5">
        <f t="shared" si="959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63"/>
        <v>45615</v>
      </c>
      <c r="L3401" s="5">
        <f t="shared" si="964"/>
        <v>11</v>
      </c>
      <c r="M3401" s="5">
        <f t="shared" si="965"/>
        <v>2024</v>
      </c>
      <c r="N3401" s="96">
        <v>180</v>
      </c>
      <c r="O3401" s="12"/>
      <c r="P3401" s="12">
        <f t="shared" si="955"/>
        <v>180</v>
      </c>
      <c r="Q3401" s="7">
        <f t="shared" si="966"/>
        <v>5515173.5499999998</v>
      </c>
      <c r="R3401" s="44" t="str">
        <f>VLOOKUP(F3401,'Set up'!$A$2:$E$64,5,FALSE)</f>
        <v>Cash</v>
      </c>
    </row>
    <row r="3402" spans="1:21" ht="15" customHeight="1" x14ac:dyDescent="0.3">
      <c r="A3402" s="4">
        <v>45615</v>
      </c>
      <c r="B3402" s="5">
        <f t="shared" si="958"/>
        <v>11</v>
      </c>
      <c r="C3402" s="5">
        <f t="shared" si="959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63"/>
        <v>45615</v>
      </c>
      <c r="L3402" s="5">
        <f t="shared" si="964"/>
        <v>11</v>
      </c>
      <c r="M3402" s="5">
        <f t="shared" si="965"/>
        <v>2024</v>
      </c>
      <c r="N3402" s="98">
        <v>115</v>
      </c>
      <c r="O3402" s="12"/>
      <c r="P3402" s="12">
        <f t="shared" si="955"/>
        <v>115</v>
      </c>
      <c r="Q3402" s="7">
        <f t="shared" si="966"/>
        <v>5515288.5499999998</v>
      </c>
      <c r="R3402" s="44" t="str">
        <f>VLOOKUP(F3402,'Set up'!$A$2:$E$64,5,FALSE)</f>
        <v>Cash</v>
      </c>
    </row>
    <row r="3403" spans="1:21" ht="15" customHeight="1" x14ac:dyDescent="0.3">
      <c r="A3403" s="4">
        <v>45616</v>
      </c>
      <c r="B3403" s="5">
        <f t="shared" si="958"/>
        <v>11</v>
      </c>
      <c r="C3403" s="5">
        <f t="shared" si="959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63"/>
        <v>45616</v>
      </c>
      <c r="L3403" s="5">
        <f t="shared" si="964"/>
        <v>11</v>
      </c>
      <c r="M3403" s="5">
        <f t="shared" si="965"/>
        <v>2024</v>
      </c>
      <c r="N3403" s="12">
        <v>625</v>
      </c>
      <c r="O3403" s="6">
        <f t="shared" ref="O3403:O3408" si="967">-N3403</f>
        <v>-625</v>
      </c>
      <c r="P3403" s="12">
        <f t="shared" si="955"/>
        <v>0</v>
      </c>
      <c r="Q3403" s="7">
        <f t="shared" si="966"/>
        <v>5515913.5499999998</v>
      </c>
      <c r="R3403" s="44" t="str">
        <f>VLOOKUP(F3403,'Set up'!$A$2:$E$64,5,FALSE)</f>
        <v>Trsf</v>
      </c>
      <c r="S3403" s="1" t="s">
        <v>3701</v>
      </c>
    </row>
    <row r="3404" spans="1:21" ht="15" customHeight="1" x14ac:dyDescent="0.3">
      <c r="A3404" s="4">
        <v>45616</v>
      </c>
      <c r="B3404" s="5">
        <f t="shared" si="958"/>
        <v>11</v>
      </c>
      <c r="C3404" s="5">
        <f t="shared" si="959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63"/>
        <v>45616</v>
      </c>
      <c r="L3404" s="5">
        <f t="shared" si="964"/>
        <v>11</v>
      </c>
      <c r="M3404" s="5">
        <f t="shared" si="965"/>
        <v>2024</v>
      </c>
      <c r="N3404" s="12">
        <v>16200</v>
      </c>
      <c r="O3404" s="6">
        <f>-11460.1-4739.9</f>
        <v>-16200</v>
      </c>
      <c r="P3404" s="12">
        <f t="shared" si="955"/>
        <v>0</v>
      </c>
      <c r="Q3404" s="7">
        <f t="shared" si="966"/>
        <v>5532113.5499999998</v>
      </c>
      <c r="R3404" s="44" t="str">
        <f>VLOOKUP(F3404,'Set up'!$A$2:$E$64,5,FALSE)</f>
        <v>Trsf</v>
      </c>
      <c r="S3404" s="1" t="s">
        <v>3702</v>
      </c>
    </row>
    <row r="3405" spans="1:21" ht="15" customHeight="1" x14ac:dyDescent="0.3">
      <c r="A3405" s="4">
        <v>45616</v>
      </c>
      <c r="B3405" s="5">
        <f t="shared" si="958"/>
        <v>11</v>
      </c>
      <c r="C3405" s="5">
        <f t="shared" si="959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63"/>
        <v>45616</v>
      </c>
      <c r="L3405" s="5">
        <f t="shared" si="964"/>
        <v>11</v>
      </c>
      <c r="M3405" s="5">
        <f t="shared" si="965"/>
        <v>2024</v>
      </c>
      <c r="N3405" s="12">
        <v>6438</v>
      </c>
      <c r="O3405" s="6">
        <f>-5260.1-1177.9</f>
        <v>-6438</v>
      </c>
      <c r="P3405" s="12">
        <f t="shared" si="955"/>
        <v>0</v>
      </c>
      <c r="Q3405" s="7">
        <f t="shared" si="966"/>
        <v>5538551.5499999998</v>
      </c>
      <c r="R3405" s="44" t="str">
        <f>VLOOKUP(F3405,'Set up'!$A$2:$E$64,5,FALSE)</f>
        <v>Trsf</v>
      </c>
      <c r="S3405" s="1" t="s">
        <v>3703</v>
      </c>
    </row>
    <row r="3406" spans="1:21" ht="15" customHeight="1" x14ac:dyDescent="0.3">
      <c r="A3406" s="4">
        <v>45616</v>
      </c>
      <c r="B3406" s="5">
        <f t="shared" si="958"/>
        <v>11</v>
      </c>
      <c r="C3406" s="5">
        <f t="shared" si="959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63"/>
        <v>45616</v>
      </c>
      <c r="L3406" s="5">
        <f t="shared" si="964"/>
        <v>11</v>
      </c>
      <c r="M3406" s="5">
        <f t="shared" si="965"/>
        <v>2024</v>
      </c>
      <c r="N3406" s="12">
        <v>3577.5</v>
      </c>
      <c r="O3406" s="6">
        <f t="shared" si="967"/>
        <v>-3577.5</v>
      </c>
      <c r="P3406" s="12">
        <f t="shared" si="955"/>
        <v>0</v>
      </c>
      <c r="Q3406" s="7">
        <f t="shared" si="966"/>
        <v>5542129.0499999998</v>
      </c>
      <c r="R3406" s="44" t="str">
        <f>VLOOKUP(F3406,'Set up'!$A$2:$E$64,5,FALSE)</f>
        <v>Trsf</v>
      </c>
      <c r="S3406" s="1" t="s">
        <v>3704</v>
      </c>
    </row>
    <row r="3407" spans="1:21" ht="15" customHeight="1" x14ac:dyDescent="0.3">
      <c r="A3407" s="4">
        <v>45616</v>
      </c>
      <c r="B3407" s="5">
        <f t="shared" si="958"/>
        <v>11</v>
      </c>
      <c r="C3407" s="5">
        <f t="shared" si="959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63"/>
        <v>45616</v>
      </c>
      <c r="L3407" s="5">
        <f t="shared" si="964"/>
        <v>11</v>
      </c>
      <c r="M3407" s="5">
        <f t="shared" si="965"/>
        <v>2024</v>
      </c>
      <c r="N3407" s="12">
        <v>380</v>
      </c>
      <c r="O3407" s="6">
        <f t="shared" si="967"/>
        <v>-380</v>
      </c>
      <c r="P3407" s="12">
        <f t="shared" si="955"/>
        <v>0</v>
      </c>
      <c r="Q3407" s="7">
        <f t="shared" si="966"/>
        <v>5542509.0499999998</v>
      </c>
      <c r="R3407" s="44" t="str">
        <f>VLOOKUP(F3407,'Set up'!$A$2:$E$64,5,FALSE)</f>
        <v>Trsf</v>
      </c>
      <c r="S3407" s="1" t="s">
        <v>3705</v>
      </c>
    </row>
    <row r="3408" spans="1:21" ht="15" customHeight="1" x14ac:dyDescent="0.3">
      <c r="A3408" s="4">
        <v>45616</v>
      </c>
      <c r="B3408" s="5">
        <f t="shared" si="958"/>
        <v>11</v>
      </c>
      <c r="C3408" s="5">
        <f t="shared" si="959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63"/>
        <v>45616</v>
      </c>
      <c r="L3408" s="5">
        <f t="shared" si="964"/>
        <v>11</v>
      </c>
      <c r="M3408" s="5">
        <f t="shared" si="965"/>
        <v>2024</v>
      </c>
      <c r="N3408" s="12">
        <v>2000</v>
      </c>
      <c r="O3408" s="6">
        <f t="shared" si="967"/>
        <v>-2000</v>
      </c>
      <c r="P3408" s="12">
        <f t="shared" si="955"/>
        <v>0</v>
      </c>
      <c r="Q3408" s="7">
        <f t="shared" si="966"/>
        <v>5544509.0499999998</v>
      </c>
      <c r="R3408" s="44" t="str">
        <f>VLOOKUP(F3408,'Set up'!$A$2:$E$64,5,FALSE)</f>
        <v>Trsf</v>
      </c>
      <c r="S3408" s="1" t="s">
        <v>3706</v>
      </c>
    </row>
    <row r="3409" spans="1:19" ht="15" customHeight="1" x14ac:dyDescent="0.3">
      <c r="A3409" s="4">
        <v>45619</v>
      </c>
      <c r="B3409" s="5">
        <f t="shared" si="958"/>
        <v>11</v>
      </c>
      <c r="C3409" s="5">
        <f t="shared" si="959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63"/>
        <v>45619</v>
      </c>
      <c r="L3409" s="5">
        <f t="shared" si="964"/>
        <v>11</v>
      </c>
      <c r="M3409" s="5">
        <f t="shared" si="965"/>
        <v>2024</v>
      </c>
      <c r="N3409" s="12">
        <v>1732.5</v>
      </c>
      <c r="O3409" s="6">
        <f t="shared" ref="O3409:O3418" si="968">-N3409</f>
        <v>-1732.5</v>
      </c>
      <c r="P3409" s="12">
        <f t="shared" si="955"/>
        <v>0</v>
      </c>
      <c r="Q3409" s="7">
        <f t="shared" si="966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">
      <c r="A3410" s="4">
        <v>45619</v>
      </c>
      <c r="B3410" s="5">
        <f t="shared" si="958"/>
        <v>11</v>
      </c>
      <c r="C3410" s="5">
        <f t="shared" si="959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63"/>
        <v>45619</v>
      </c>
      <c r="L3410" s="5">
        <f t="shared" si="964"/>
        <v>11</v>
      </c>
      <c r="M3410" s="5">
        <f t="shared" si="965"/>
        <v>2024</v>
      </c>
      <c r="N3410" s="12">
        <v>648</v>
      </c>
      <c r="O3410" s="6">
        <f t="shared" si="968"/>
        <v>-648</v>
      </c>
      <c r="P3410" s="12">
        <f t="shared" si="955"/>
        <v>0</v>
      </c>
      <c r="Q3410" s="7">
        <f t="shared" si="966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">
      <c r="A3411" s="4">
        <v>45619</v>
      </c>
      <c r="B3411" s="5">
        <f t="shared" si="958"/>
        <v>11</v>
      </c>
      <c r="C3411" s="5">
        <f t="shared" si="959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63"/>
        <v>45619</v>
      </c>
      <c r="L3411" s="5">
        <f t="shared" si="964"/>
        <v>11</v>
      </c>
      <c r="M3411" s="5">
        <f t="shared" si="965"/>
        <v>2024</v>
      </c>
      <c r="N3411" s="12">
        <v>890</v>
      </c>
      <c r="O3411" s="6">
        <f t="shared" si="968"/>
        <v>-890</v>
      </c>
      <c r="P3411" s="12">
        <f t="shared" si="955"/>
        <v>0</v>
      </c>
      <c r="Q3411" s="7">
        <f t="shared" si="966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">
      <c r="A3412" s="4">
        <v>45619</v>
      </c>
      <c r="B3412" s="5">
        <f t="shared" si="958"/>
        <v>11</v>
      </c>
      <c r="C3412" s="5">
        <f t="shared" si="959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63"/>
        <v>45619</v>
      </c>
      <c r="L3412" s="5">
        <f t="shared" si="964"/>
        <v>11</v>
      </c>
      <c r="M3412" s="5">
        <f t="shared" si="965"/>
        <v>2024</v>
      </c>
      <c r="N3412" s="12">
        <v>110</v>
      </c>
      <c r="O3412" s="6">
        <f t="shared" si="968"/>
        <v>-110</v>
      </c>
      <c r="P3412" s="12">
        <f t="shared" si="955"/>
        <v>0</v>
      </c>
      <c r="Q3412" s="7">
        <f t="shared" si="966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">
      <c r="A3413" s="4">
        <v>45619</v>
      </c>
      <c r="B3413" s="5">
        <f t="shared" si="958"/>
        <v>11</v>
      </c>
      <c r="C3413" s="5">
        <f t="shared" si="959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63"/>
        <v>45619</v>
      </c>
      <c r="L3413" s="5">
        <f t="shared" si="964"/>
        <v>11</v>
      </c>
      <c r="M3413" s="5">
        <f t="shared" si="965"/>
        <v>2024</v>
      </c>
      <c r="N3413" s="12">
        <v>250</v>
      </c>
      <c r="O3413" s="6">
        <f>-N3413</f>
        <v>-250</v>
      </c>
      <c r="P3413" s="12">
        <f t="shared" ref="P3413:P3446" si="969">SUM(N3413+O3413)</f>
        <v>0</v>
      </c>
      <c r="Q3413" s="7">
        <f t="shared" si="966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">
      <c r="A3414" s="4">
        <v>45618</v>
      </c>
      <c r="B3414" s="5">
        <f t="shared" si="958"/>
        <v>11</v>
      </c>
      <c r="C3414" s="5">
        <f t="shared" si="959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63"/>
        <v>45618</v>
      </c>
      <c r="L3414" s="5">
        <f t="shared" si="964"/>
        <v>11</v>
      </c>
      <c r="M3414" s="5">
        <f t="shared" si="965"/>
        <v>2024</v>
      </c>
      <c r="N3414" s="12">
        <v>1755</v>
      </c>
      <c r="O3414" s="6">
        <f t="shared" si="968"/>
        <v>-1755</v>
      </c>
      <c r="P3414" s="12">
        <f t="shared" si="969"/>
        <v>0</v>
      </c>
      <c r="Q3414" s="7">
        <f t="shared" si="966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">
      <c r="A3415" s="4">
        <v>45618</v>
      </c>
      <c r="B3415" s="5">
        <f t="shared" si="958"/>
        <v>11</v>
      </c>
      <c r="C3415" s="5">
        <f t="shared" si="959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63"/>
        <v>45618</v>
      </c>
      <c r="L3415" s="5">
        <f t="shared" si="964"/>
        <v>11</v>
      </c>
      <c r="M3415" s="5">
        <f t="shared" si="965"/>
        <v>2024</v>
      </c>
      <c r="N3415" s="12">
        <v>277.5</v>
      </c>
      <c r="O3415" s="6">
        <f t="shared" si="968"/>
        <v>-277.5</v>
      </c>
      <c r="P3415" s="12">
        <f t="shared" si="969"/>
        <v>0</v>
      </c>
      <c r="Q3415" s="7">
        <f t="shared" si="966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">
      <c r="A3416" s="4">
        <v>45618</v>
      </c>
      <c r="B3416" s="5">
        <f t="shared" si="958"/>
        <v>11</v>
      </c>
      <c r="C3416" s="5">
        <f t="shared" si="959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63"/>
        <v>45618</v>
      </c>
      <c r="L3416" s="5">
        <f t="shared" si="964"/>
        <v>11</v>
      </c>
      <c r="M3416" s="5">
        <f t="shared" si="965"/>
        <v>2024</v>
      </c>
      <c r="N3416" s="12">
        <v>95</v>
      </c>
      <c r="O3416" s="6">
        <f t="shared" si="968"/>
        <v>-95</v>
      </c>
      <c r="P3416" s="12">
        <f t="shared" si="969"/>
        <v>0</v>
      </c>
      <c r="Q3416" s="7">
        <f t="shared" si="966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">
      <c r="A3417" s="4">
        <v>45618</v>
      </c>
      <c r="B3417" s="5">
        <f t="shared" si="958"/>
        <v>11</v>
      </c>
      <c r="C3417" s="5">
        <f t="shared" si="959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63"/>
        <v>45618</v>
      </c>
      <c r="L3417" s="5">
        <f t="shared" si="964"/>
        <v>11</v>
      </c>
      <c r="M3417" s="5">
        <f t="shared" si="965"/>
        <v>2024</v>
      </c>
      <c r="N3417" s="12">
        <v>540</v>
      </c>
      <c r="O3417" s="6">
        <f t="shared" si="968"/>
        <v>-540</v>
      </c>
      <c r="P3417" s="12">
        <f t="shared" si="969"/>
        <v>0</v>
      </c>
      <c r="Q3417" s="7">
        <f t="shared" si="966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">
      <c r="A3418" s="4">
        <v>45618</v>
      </c>
      <c r="B3418" s="5">
        <f t="shared" si="958"/>
        <v>11</v>
      </c>
      <c r="C3418" s="5">
        <f t="shared" si="959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63"/>
        <v>45618</v>
      </c>
      <c r="L3418" s="5">
        <f t="shared" si="964"/>
        <v>11</v>
      </c>
      <c r="M3418" s="5">
        <f t="shared" si="965"/>
        <v>2024</v>
      </c>
      <c r="N3418" s="12">
        <v>225</v>
      </c>
      <c r="O3418" s="6">
        <f t="shared" si="968"/>
        <v>-225</v>
      </c>
      <c r="P3418" s="12">
        <f t="shared" si="969"/>
        <v>0</v>
      </c>
      <c r="Q3418" s="7">
        <f t="shared" si="966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">
      <c r="A3419" s="4">
        <v>45618</v>
      </c>
      <c r="B3419" s="5">
        <f t="shared" si="958"/>
        <v>11</v>
      </c>
      <c r="C3419" s="5">
        <f t="shared" si="959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63"/>
        <v>45618</v>
      </c>
      <c r="L3419" s="5">
        <f t="shared" si="964"/>
        <v>11</v>
      </c>
      <c r="M3419" s="5">
        <f t="shared" si="965"/>
        <v>2024</v>
      </c>
      <c r="N3419" s="96">
        <v>1755</v>
      </c>
      <c r="O3419" s="12"/>
      <c r="P3419" s="12">
        <f t="shared" si="969"/>
        <v>1755</v>
      </c>
      <c r="Q3419" s="7">
        <f t="shared" si="966"/>
        <v>5552787.0499999998</v>
      </c>
      <c r="R3419" s="44" t="str">
        <f>VLOOKUP(F3419,'Set up'!$A$2:$E$64,5,FALSE)</f>
        <v>Cash</v>
      </c>
    </row>
    <row r="3420" spans="1:19" ht="15" customHeight="1" x14ac:dyDescent="0.3">
      <c r="A3420" s="4">
        <v>45618</v>
      </c>
      <c r="B3420" s="5">
        <f t="shared" si="958"/>
        <v>11</v>
      </c>
      <c r="C3420" s="5">
        <f t="shared" si="959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63"/>
        <v>45618</v>
      </c>
      <c r="L3420" s="5">
        <f t="shared" si="964"/>
        <v>11</v>
      </c>
      <c r="M3420" s="5">
        <f t="shared" si="965"/>
        <v>2024</v>
      </c>
      <c r="N3420" s="98">
        <v>390</v>
      </c>
      <c r="O3420" s="12"/>
      <c r="P3420" s="12">
        <f t="shared" si="969"/>
        <v>390</v>
      </c>
      <c r="Q3420" s="7">
        <f t="shared" si="966"/>
        <v>5553177.0499999998</v>
      </c>
      <c r="R3420" s="44" t="str">
        <f>VLOOKUP(F3420,'Set up'!$A$2:$E$64,5,FALSE)</f>
        <v>Cash</v>
      </c>
    </row>
    <row r="3421" spans="1:19" ht="15" customHeight="1" x14ac:dyDescent="0.3">
      <c r="A3421" s="4">
        <v>45618</v>
      </c>
      <c r="B3421" s="5">
        <f t="shared" si="958"/>
        <v>11</v>
      </c>
      <c r="C3421" s="5">
        <f t="shared" si="959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63"/>
        <v>45618</v>
      </c>
      <c r="L3421" s="5">
        <f t="shared" si="964"/>
        <v>11</v>
      </c>
      <c r="M3421" s="5">
        <f t="shared" si="965"/>
        <v>2024</v>
      </c>
      <c r="N3421" s="96">
        <v>225</v>
      </c>
      <c r="O3421" s="12"/>
      <c r="P3421" s="12">
        <f t="shared" si="969"/>
        <v>225</v>
      </c>
      <c r="Q3421" s="7">
        <f t="shared" si="966"/>
        <v>5553402.0499999998</v>
      </c>
      <c r="R3421" s="44" t="str">
        <f>VLOOKUP(F3421,'Set up'!$A$2:$E$64,5,FALSE)</f>
        <v>Cash</v>
      </c>
    </row>
    <row r="3422" spans="1:19" ht="15" customHeight="1" x14ac:dyDescent="0.3">
      <c r="A3422" s="4">
        <v>45618</v>
      </c>
      <c r="B3422" s="5">
        <f t="shared" si="958"/>
        <v>11</v>
      </c>
      <c r="C3422" s="5">
        <f t="shared" si="959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63"/>
        <v>45618</v>
      </c>
      <c r="L3422" s="5">
        <f t="shared" si="964"/>
        <v>11</v>
      </c>
      <c r="M3422" s="5">
        <f t="shared" si="965"/>
        <v>2024</v>
      </c>
      <c r="N3422" s="96">
        <v>62.5</v>
      </c>
      <c r="O3422" s="12"/>
      <c r="P3422" s="12">
        <f t="shared" si="969"/>
        <v>62.5</v>
      </c>
      <c r="Q3422" s="7">
        <f t="shared" si="966"/>
        <v>5553464.5499999998</v>
      </c>
      <c r="R3422" s="44" t="str">
        <f>VLOOKUP(F3422,'Set up'!$A$2:$E$64,5,FALSE)</f>
        <v>Cash</v>
      </c>
    </row>
    <row r="3423" spans="1:19" ht="15" customHeight="1" x14ac:dyDescent="0.3">
      <c r="A3423" s="4">
        <v>45621</v>
      </c>
      <c r="B3423" s="5">
        <f t="shared" si="958"/>
        <v>11</v>
      </c>
      <c r="C3423" s="5">
        <f t="shared" si="959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63"/>
        <v>45621</v>
      </c>
      <c r="L3423" s="5">
        <f t="shared" si="964"/>
        <v>11</v>
      </c>
      <c r="M3423" s="5">
        <f t="shared" si="965"/>
        <v>2024</v>
      </c>
      <c r="N3423" s="12">
        <v>40</v>
      </c>
      <c r="O3423" s="12"/>
      <c r="P3423" s="12">
        <f t="shared" si="969"/>
        <v>40</v>
      </c>
      <c r="Q3423" s="7">
        <f t="shared" si="966"/>
        <v>5553504.5499999998</v>
      </c>
      <c r="R3423" s="44" t="str">
        <f>VLOOKUP(F3423,'Set up'!$A$2:$E$64,5,FALSE)</f>
        <v>Cash</v>
      </c>
    </row>
    <row r="3424" spans="1:19" ht="15" customHeight="1" x14ac:dyDescent="0.3">
      <c r="A3424" s="4">
        <v>45622</v>
      </c>
      <c r="B3424" s="5">
        <f t="shared" si="958"/>
        <v>11</v>
      </c>
      <c r="C3424" s="5">
        <f t="shared" si="959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63"/>
        <v>45622</v>
      </c>
      <c r="L3424" s="5">
        <f t="shared" si="964"/>
        <v>11</v>
      </c>
      <c r="M3424" s="5">
        <f t="shared" si="965"/>
        <v>2024</v>
      </c>
      <c r="N3424" s="12">
        <v>1755</v>
      </c>
      <c r="O3424" s="12"/>
      <c r="P3424" s="12">
        <f t="shared" si="969"/>
        <v>1755</v>
      </c>
      <c r="Q3424" s="7">
        <f t="shared" si="966"/>
        <v>5555259.5499999998</v>
      </c>
      <c r="R3424" s="44" t="str">
        <f>VLOOKUP(F3424,'Set up'!$A$2:$E$64,5,FALSE)</f>
        <v>Trsf</v>
      </c>
    </row>
    <row r="3425" spans="1:19" ht="15" customHeight="1" x14ac:dyDescent="0.3">
      <c r="A3425" s="4">
        <v>45622</v>
      </c>
      <c r="B3425" s="5">
        <f t="shared" si="958"/>
        <v>11</v>
      </c>
      <c r="C3425" s="5">
        <f t="shared" si="959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63"/>
        <v>45622</v>
      </c>
      <c r="L3425" s="5">
        <f t="shared" si="964"/>
        <v>11</v>
      </c>
      <c r="M3425" s="5">
        <f t="shared" si="965"/>
        <v>2024</v>
      </c>
      <c r="N3425" s="12">
        <v>405</v>
      </c>
      <c r="O3425" s="12"/>
      <c r="P3425" s="12">
        <f t="shared" si="969"/>
        <v>405</v>
      </c>
      <c r="Q3425" s="7">
        <f t="shared" si="966"/>
        <v>5555664.5499999998</v>
      </c>
      <c r="R3425" s="44" t="str">
        <f>VLOOKUP(F3425,'Set up'!$A$2:$E$64,5,FALSE)</f>
        <v>Trsf</v>
      </c>
    </row>
    <row r="3426" spans="1:19" ht="15" customHeight="1" x14ac:dyDescent="0.3">
      <c r="A3426" s="4">
        <v>45622</v>
      </c>
      <c r="B3426" s="5">
        <f t="shared" si="958"/>
        <v>11</v>
      </c>
      <c r="C3426" s="5">
        <f t="shared" si="959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63"/>
        <v>45622</v>
      </c>
      <c r="L3426" s="5">
        <f t="shared" si="964"/>
        <v>11</v>
      </c>
      <c r="M3426" s="5">
        <f t="shared" si="965"/>
        <v>2024</v>
      </c>
      <c r="N3426" s="12">
        <v>120</v>
      </c>
      <c r="O3426" s="12"/>
      <c r="P3426" s="12">
        <f t="shared" si="969"/>
        <v>120</v>
      </c>
      <c r="Q3426" s="7">
        <f t="shared" si="966"/>
        <v>5555784.5499999998</v>
      </c>
      <c r="R3426" s="44" t="str">
        <f>VLOOKUP(F3426,'Set up'!$A$2:$E$64,5,FALSE)</f>
        <v>Trsf</v>
      </c>
    </row>
    <row r="3427" spans="1:19" ht="15" customHeight="1" x14ac:dyDescent="0.3">
      <c r="A3427" s="4">
        <v>45622</v>
      </c>
      <c r="B3427" s="5">
        <f t="shared" si="958"/>
        <v>11</v>
      </c>
      <c r="C3427" s="5">
        <f t="shared" si="959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63"/>
        <v>45622</v>
      </c>
      <c r="L3427" s="5">
        <f t="shared" si="964"/>
        <v>11</v>
      </c>
      <c r="M3427" s="5">
        <f t="shared" si="965"/>
        <v>2024</v>
      </c>
      <c r="N3427" s="12">
        <v>390</v>
      </c>
      <c r="O3427" s="12"/>
      <c r="P3427" s="12">
        <f t="shared" si="969"/>
        <v>390</v>
      </c>
      <c r="Q3427" s="7">
        <f t="shared" si="966"/>
        <v>5556174.5499999998</v>
      </c>
      <c r="R3427" s="44" t="str">
        <f>VLOOKUP(F3427,'Set up'!$A$2:$E$64,5,FALSE)</f>
        <v>Trsf</v>
      </c>
    </row>
    <row r="3428" spans="1:19" ht="15" customHeight="1" x14ac:dyDescent="0.3">
      <c r="A3428" s="4">
        <v>45622</v>
      </c>
      <c r="B3428" s="5">
        <f t="shared" si="958"/>
        <v>11</v>
      </c>
      <c r="C3428" s="5">
        <f t="shared" si="959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63"/>
        <v>45622</v>
      </c>
      <c r="L3428" s="5">
        <f t="shared" si="964"/>
        <v>11</v>
      </c>
      <c r="M3428" s="5">
        <f t="shared" si="965"/>
        <v>2024</v>
      </c>
      <c r="N3428" s="134">
        <v>1755</v>
      </c>
      <c r="O3428" s="6">
        <f t="shared" ref="O3428:O3434" si="970">-N3428</f>
        <v>-1755</v>
      </c>
      <c r="P3428" s="12">
        <f t="shared" si="969"/>
        <v>0</v>
      </c>
      <c r="Q3428" s="7">
        <f t="shared" si="966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">
      <c r="A3429" s="4">
        <v>45622</v>
      </c>
      <c r="B3429" s="5">
        <f t="shared" si="958"/>
        <v>11</v>
      </c>
      <c r="C3429" s="5">
        <f t="shared" si="959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63"/>
        <v>45622</v>
      </c>
      <c r="L3429" s="5">
        <f t="shared" si="964"/>
        <v>11</v>
      </c>
      <c r="M3429" s="5">
        <f t="shared" si="965"/>
        <v>2024</v>
      </c>
      <c r="N3429" s="134">
        <v>45</v>
      </c>
      <c r="O3429" s="6">
        <f t="shared" si="970"/>
        <v>-45</v>
      </c>
      <c r="P3429" s="12">
        <f t="shared" si="969"/>
        <v>0</v>
      </c>
      <c r="Q3429" s="7">
        <f t="shared" si="966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">
      <c r="A3430" s="4">
        <v>45623</v>
      </c>
      <c r="B3430" s="5">
        <f t="shared" si="958"/>
        <v>11</v>
      </c>
      <c r="C3430" s="5">
        <f t="shared" si="959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63"/>
        <v>45623</v>
      </c>
      <c r="L3430" s="5">
        <f t="shared" si="964"/>
        <v>11</v>
      </c>
      <c r="M3430" s="5">
        <f t="shared" si="965"/>
        <v>2024</v>
      </c>
      <c r="N3430" s="12">
        <v>187.5</v>
      </c>
      <c r="O3430" s="6">
        <f t="shared" si="970"/>
        <v>-187.5</v>
      </c>
      <c r="P3430" s="12">
        <f t="shared" si="969"/>
        <v>0</v>
      </c>
      <c r="Q3430" s="7">
        <f t="shared" si="966"/>
        <v>5558162.0499999998</v>
      </c>
      <c r="R3430" s="44" t="str">
        <f>VLOOKUP(F3430,'Set up'!$A$2:$E$64,5,FALSE)</f>
        <v>Trsf</v>
      </c>
      <c r="S3430" s="1" t="s">
        <v>3708</v>
      </c>
    </row>
    <row r="3431" spans="1:19" ht="15" customHeight="1" x14ac:dyDescent="0.3">
      <c r="A3431" s="4">
        <v>45623</v>
      </c>
      <c r="B3431" s="5">
        <f t="shared" si="958"/>
        <v>11</v>
      </c>
      <c r="C3431" s="5">
        <f t="shared" si="959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63"/>
        <v>45623</v>
      </c>
      <c r="L3431" s="5">
        <f t="shared" si="964"/>
        <v>11</v>
      </c>
      <c r="M3431" s="5">
        <f t="shared" si="965"/>
        <v>2024</v>
      </c>
      <c r="N3431" s="12">
        <v>9720</v>
      </c>
      <c r="O3431" s="6">
        <f t="shared" si="970"/>
        <v>-9720</v>
      </c>
      <c r="P3431" s="12">
        <f t="shared" si="969"/>
        <v>0</v>
      </c>
      <c r="Q3431" s="7">
        <f t="shared" si="966"/>
        <v>5567882.0499999998</v>
      </c>
      <c r="R3431" s="44" t="str">
        <f>VLOOKUP(F3431,'Set up'!$A$2:$E$64,5,FALSE)</f>
        <v>Trsf</v>
      </c>
      <c r="S3431" s="1" t="s">
        <v>3709</v>
      </c>
    </row>
    <row r="3432" spans="1:19" ht="15" customHeight="1" x14ac:dyDescent="0.3">
      <c r="A3432" s="4">
        <v>45623</v>
      </c>
      <c r="B3432" s="5">
        <f t="shared" si="958"/>
        <v>11</v>
      </c>
      <c r="C3432" s="5">
        <f t="shared" si="959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63"/>
        <v>45623</v>
      </c>
      <c r="L3432" s="5">
        <f t="shared" si="964"/>
        <v>11</v>
      </c>
      <c r="M3432" s="5">
        <f t="shared" si="965"/>
        <v>2024</v>
      </c>
      <c r="N3432" s="12">
        <v>2385</v>
      </c>
      <c r="O3432" s="6">
        <f t="shared" si="970"/>
        <v>-2385</v>
      </c>
      <c r="P3432" s="12">
        <f t="shared" si="969"/>
        <v>0</v>
      </c>
      <c r="Q3432" s="7">
        <f t="shared" si="966"/>
        <v>5570267.0499999998</v>
      </c>
      <c r="R3432" s="44" t="str">
        <f>VLOOKUP(F3432,'Set up'!$A$2:$E$64,5,FALSE)</f>
        <v>Trsf</v>
      </c>
      <c r="S3432" s="1" t="s">
        <v>3710</v>
      </c>
    </row>
    <row r="3433" spans="1:19" ht="15" customHeight="1" x14ac:dyDescent="0.3">
      <c r="A3433" s="4">
        <v>45623</v>
      </c>
      <c r="B3433" s="5">
        <f t="shared" si="958"/>
        <v>11</v>
      </c>
      <c r="C3433" s="5">
        <f t="shared" si="959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63"/>
        <v>45623</v>
      </c>
      <c r="L3433" s="5">
        <f t="shared" si="964"/>
        <v>11</v>
      </c>
      <c r="M3433" s="5">
        <f t="shared" si="965"/>
        <v>2024</v>
      </c>
      <c r="N3433" s="12">
        <v>380</v>
      </c>
      <c r="O3433" s="6">
        <f t="shared" si="970"/>
        <v>-380</v>
      </c>
      <c r="P3433" s="12">
        <f t="shared" si="969"/>
        <v>0</v>
      </c>
      <c r="Q3433" s="7">
        <f t="shared" si="966"/>
        <v>5570647.0499999998</v>
      </c>
      <c r="R3433" s="44" t="str">
        <f>VLOOKUP(F3433,'Set up'!$A$2:$E$64,5,FALSE)</f>
        <v>Trsf</v>
      </c>
      <c r="S3433" s="1" t="s">
        <v>3705</v>
      </c>
    </row>
    <row r="3434" spans="1:19" ht="15" customHeight="1" x14ac:dyDescent="0.3">
      <c r="A3434" s="4">
        <v>45623</v>
      </c>
      <c r="B3434" s="5">
        <f t="shared" si="958"/>
        <v>11</v>
      </c>
      <c r="C3434" s="5">
        <f t="shared" si="959"/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>A3434+J3434</f>
        <v>45623</v>
      </c>
      <c r="L3434" s="5">
        <f t="shared" si="964"/>
        <v>11</v>
      </c>
      <c r="M3434" s="5">
        <f t="shared" si="965"/>
        <v>2024</v>
      </c>
      <c r="N3434" s="12">
        <v>1000</v>
      </c>
      <c r="O3434" s="6">
        <f t="shared" si="970"/>
        <v>-1000</v>
      </c>
      <c r="P3434" s="12">
        <f t="shared" si="969"/>
        <v>0</v>
      </c>
      <c r="Q3434" s="7">
        <f t="shared" si="966"/>
        <v>5571647.0499999998</v>
      </c>
      <c r="R3434" s="44" t="str">
        <f>VLOOKUP(F3434,'Set up'!$A$2:$E$64,5,FALSE)</f>
        <v>Trsf</v>
      </c>
      <c r="S3434" s="1" t="s">
        <v>3707</v>
      </c>
    </row>
    <row r="3435" spans="1:19" ht="15" customHeight="1" x14ac:dyDescent="0.3">
      <c r="A3435" s="4">
        <v>45624</v>
      </c>
      <c r="B3435" s="5">
        <f t="shared" ref="B3435:B3498" si="971">MONTH(A3435)</f>
        <v>11</v>
      </c>
      <c r="C3435" s="5">
        <f t="shared" ref="C3435:C3498" si="972"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>A3435+J3435</f>
        <v>45624</v>
      </c>
      <c r="L3435" s="5">
        <f t="shared" si="964"/>
        <v>11</v>
      </c>
      <c r="M3435" s="5">
        <f t="shared" si="965"/>
        <v>2024</v>
      </c>
      <c r="N3435" s="96">
        <v>1755</v>
      </c>
      <c r="O3435" s="6">
        <f t="shared" ref="O3435:O3437" si="973">-N3435</f>
        <v>-1755</v>
      </c>
      <c r="P3435" s="12">
        <f t="shared" si="969"/>
        <v>0</v>
      </c>
      <c r="Q3435" s="7">
        <f t="shared" si="966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" customHeight="1" x14ac:dyDescent="0.3">
      <c r="A3436" s="4">
        <v>45624</v>
      </c>
      <c r="B3436" s="5">
        <f t="shared" si="971"/>
        <v>11</v>
      </c>
      <c r="C3436" s="5">
        <f t="shared" si="972"/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ref="K3436:K3438" si="974">A3436+J3436</f>
        <v>45624</v>
      </c>
      <c r="L3436" s="5">
        <f t="shared" si="964"/>
        <v>11</v>
      </c>
      <c r="M3436" s="5">
        <f t="shared" si="965"/>
        <v>2024</v>
      </c>
      <c r="N3436" s="96">
        <v>832.5</v>
      </c>
      <c r="O3436" s="6">
        <f t="shared" si="973"/>
        <v>-832.5</v>
      </c>
      <c r="P3436" s="12">
        <f t="shared" si="969"/>
        <v>0</v>
      </c>
      <c r="Q3436" s="7">
        <f t="shared" si="966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" customHeight="1" x14ac:dyDescent="0.3">
      <c r="A3437" s="4">
        <v>45624</v>
      </c>
      <c r="B3437" s="5">
        <f t="shared" si="971"/>
        <v>11</v>
      </c>
      <c r="C3437" s="5">
        <f t="shared" si="972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974"/>
        <v>45624</v>
      </c>
      <c r="L3437" s="5">
        <f t="shared" si="964"/>
        <v>11</v>
      </c>
      <c r="M3437" s="5">
        <f t="shared" si="965"/>
        <v>2024</v>
      </c>
      <c r="N3437" s="96">
        <v>95</v>
      </c>
      <c r="O3437" s="6">
        <f t="shared" si="973"/>
        <v>-95</v>
      </c>
      <c r="P3437" s="12">
        <f t="shared" si="969"/>
        <v>0</v>
      </c>
      <c r="Q3437" s="7">
        <f t="shared" si="966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" customHeight="1" x14ac:dyDescent="0.3">
      <c r="A3438" s="4">
        <v>45626</v>
      </c>
      <c r="B3438" s="5">
        <f t="shared" si="971"/>
        <v>11</v>
      </c>
      <c r="C3438" s="5">
        <f t="shared" si="972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974"/>
        <v>45626</v>
      </c>
      <c r="L3438" s="5">
        <f t="shared" si="964"/>
        <v>11</v>
      </c>
      <c r="M3438" s="5">
        <f t="shared" si="965"/>
        <v>2024</v>
      </c>
      <c r="N3438" s="12">
        <v>180</v>
      </c>
      <c r="O3438" s="12"/>
      <c r="P3438" s="12">
        <f t="shared" si="969"/>
        <v>180</v>
      </c>
      <c r="Q3438" s="7">
        <f t="shared" si="966"/>
        <v>5574509.5499999998</v>
      </c>
      <c r="R3438" s="44" t="str">
        <f>VLOOKUP(F3438,'Set up'!$A$2:$E$64,5,FALSE)</f>
        <v>Cash</v>
      </c>
    </row>
    <row r="3439" spans="1:19" ht="16.2" customHeight="1" x14ac:dyDescent="0.3">
      <c r="A3439" s="4">
        <v>45628</v>
      </c>
      <c r="B3439" s="5">
        <f t="shared" si="971"/>
        <v>12</v>
      </c>
      <c r="C3439" s="5">
        <f t="shared" si="972"/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ref="K3439:K3502" si="975">A3439+J3439</f>
        <v>45628</v>
      </c>
      <c r="L3439" s="5">
        <f t="shared" ref="L3439:L3502" si="976">MONTH(K3439)</f>
        <v>12</v>
      </c>
      <c r="M3439" s="5">
        <f t="shared" ref="M3439:M3502" si="977">YEAR(K3439)</f>
        <v>2024</v>
      </c>
      <c r="N3439" s="12">
        <v>312.5</v>
      </c>
      <c r="O3439" s="6">
        <f t="shared" ref="O3439" si="978">-N3439</f>
        <v>-312.5</v>
      </c>
      <c r="P3439" s="12">
        <f t="shared" si="969"/>
        <v>0</v>
      </c>
      <c r="Q3439" s="7">
        <v>5669646.25</v>
      </c>
      <c r="R3439" s="44" t="str">
        <f>VLOOKUP(F3439,'Set up'!$A$2:$E$64,5,FALSE)</f>
        <v>Trsf</v>
      </c>
      <c r="S3439" s="1" t="s">
        <v>3711</v>
      </c>
    </row>
    <row r="3440" spans="1:19" ht="16.2" customHeight="1" x14ac:dyDescent="0.3">
      <c r="A3440" s="4">
        <v>45628</v>
      </c>
      <c r="B3440" s="5">
        <f t="shared" si="971"/>
        <v>12</v>
      </c>
      <c r="C3440" s="5">
        <f t="shared" si="972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975"/>
        <v>45628</v>
      </c>
      <c r="L3440" s="5">
        <f t="shared" si="976"/>
        <v>12</v>
      </c>
      <c r="M3440" s="5">
        <f t="shared" si="977"/>
        <v>2024</v>
      </c>
      <c r="N3440" s="12">
        <v>9720</v>
      </c>
      <c r="O3440" s="12">
        <f>-879.6-8000</f>
        <v>-8879.6</v>
      </c>
      <c r="P3440" s="12">
        <f t="shared" si="969"/>
        <v>840.39999999999964</v>
      </c>
      <c r="Q3440" s="7">
        <v>5679366.25</v>
      </c>
      <c r="R3440" s="44" t="str">
        <f>VLOOKUP(F3440,'Set up'!$A$2:$E$64,5,FALSE)</f>
        <v>Trsf</v>
      </c>
      <c r="S3440" s="1" t="s">
        <v>3712</v>
      </c>
    </row>
    <row r="3441" spans="1:19" ht="16.2" customHeight="1" x14ac:dyDescent="0.3">
      <c r="A3441" s="4">
        <v>45628</v>
      </c>
      <c r="B3441" s="5">
        <f t="shared" si="971"/>
        <v>12</v>
      </c>
      <c r="C3441" s="5">
        <f t="shared" si="972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975"/>
        <v>45628</v>
      </c>
      <c r="L3441" s="5">
        <f t="shared" si="976"/>
        <v>12</v>
      </c>
      <c r="M3441" s="5">
        <f t="shared" si="977"/>
        <v>2024</v>
      </c>
      <c r="N3441" s="12">
        <v>2088</v>
      </c>
      <c r="O3441" s="12"/>
      <c r="P3441" s="12">
        <f t="shared" si="969"/>
        <v>2088</v>
      </c>
      <c r="Q3441" s="7">
        <v>5681454.25</v>
      </c>
      <c r="R3441" s="44" t="str">
        <f>VLOOKUP(F3441,'Set up'!$A$2:$E$64,5,FALSE)</f>
        <v>Trsf</v>
      </c>
    </row>
    <row r="3442" spans="1:19" ht="16.2" customHeight="1" x14ac:dyDescent="0.3">
      <c r="A3442" s="4">
        <v>45628</v>
      </c>
      <c r="B3442" s="5">
        <f t="shared" si="971"/>
        <v>12</v>
      </c>
      <c r="C3442" s="5">
        <f t="shared" si="972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975"/>
        <v>45628</v>
      </c>
      <c r="L3442" s="5">
        <f t="shared" si="976"/>
        <v>12</v>
      </c>
      <c r="M3442" s="5">
        <f t="shared" si="977"/>
        <v>2024</v>
      </c>
      <c r="N3442" s="12">
        <v>2146.5</v>
      </c>
      <c r="O3442" s="12"/>
      <c r="P3442" s="12">
        <f t="shared" si="969"/>
        <v>2146.5</v>
      </c>
      <c r="Q3442" s="7">
        <v>5683600.75</v>
      </c>
      <c r="R3442" s="44" t="str">
        <f>VLOOKUP(F3442,'Set up'!$A$2:$E$64,5,FALSE)</f>
        <v>Trsf</v>
      </c>
    </row>
    <row r="3443" spans="1:19" ht="16.2" customHeight="1" x14ac:dyDescent="0.3">
      <c r="A3443" s="4">
        <v>45628</v>
      </c>
      <c r="B3443" s="5">
        <f t="shared" si="971"/>
        <v>12</v>
      </c>
      <c r="C3443" s="5">
        <f t="shared" si="972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si="975"/>
        <v>45628</v>
      </c>
      <c r="L3443" s="5">
        <f t="shared" si="976"/>
        <v>12</v>
      </c>
      <c r="M3443" s="5">
        <f t="shared" si="977"/>
        <v>2024</v>
      </c>
      <c r="N3443" s="12">
        <v>380</v>
      </c>
      <c r="O3443" s="12"/>
      <c r="P3443" s="12">
        <f t="shared" si="969"/>
        <v>380</v>
      </c>
      <c r="Q3443" s="7">
        <v>5683980.75</v>
      </c>
      <c r="R3443" s="44" t="str">
        <f>VLOOKUP(F3443,'Set up'!$A$2:$E$64,5,FALSE)</f>
        <v>Trsf</v>
      </c>
    </row>
    <row r="3444" spans="1:19" ht="16.2" customHeight="1" x14ac:dyDescent="0.3">
      <c r="A3444" s="4">
        <v>45628</v>
      </c>
      <c r="B3444" s="5">
        <f t="shared" si="971"/>
        <v>12</v>
      </c>
      <c r="C3444" s="5">
        <f t="shared" si="972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975"/>
        <v>45628</v>
      </c>
      <c r="L3444" s="5">
        <f t="shared" si="976"/>
        <v>12</v>
      </c>
      <c r="M3444" s="5">
        <f t="shared" si="977"/>
        <v>2024</v>
      </c>
      <c r="N3444" s="12">
        <v>1000</v>
      </c>
      <c r="O3444" s="12"/>
      <c r="P3444" s="12">
        <f t="shared" si="969"/>
        <v>1000</v>
      </c>
      <c r="Q3444" s="7">
        <v>5684980.75</v>
      </c>
      <c r="R3444" s="44" t="str">
        <f>VLOOKUP(F3444,'Set up'!$A$2:$E$64,5,FALSE)</f>
        <v>Trsf</v>
      </c>
    </row>
    <row r="3445" spans="1:19" ht="16.2" customHeight="1" x14ac:dyDescent="0.3">
      <c r="A3445" s="4">
        <v>45628</v>
      </c>
      <c r="B3445" s="5">
        <f t="shared" si="971"/>
        <v>12</v>
      </c>
      <c r="C3445" s="5">
        <f t="shared" si="972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975"/>
        <v>45628</v>
      </c>
      <c r="L3445" s="5">
        <f t="shared" si="976"/>
        <v>12</v>
      </c>
      <c r="M3445" s="5">
        <f t="shared" si="977"/>
        <v>2024</v>
      </c>
      <c r="N3445" s="12">
        <v>1755</v>
      </c>
      <c r="O3445" s="12"/>
      <c r="P3445" s="12">
        <f t="shared" si="969"/>
        <v>1755</v>
      </c>
      <c r="Q3445" s="7">
        <v>5686735.75</v>
      </c>
      <c r="R3445" s="44" t="str">
        <f>VLOOKUP(F3445,'Set up'!$A$2:$E$64,5,FALSE)</f>
        <v>Cash</v>
      </c>
    </row>
    <row r="3446" spans="1:19" ht="16.2" customHeight="1" x14ac:dyDescent="0.3">
      <c r="A3446" s="4">
        <v>45628</v>
      </c>
      <c r="B3446" s="5">
        <f t="shared" si="971"/>
        <v>12</v>
      </c>
      <c r="C3446" s="5">
        <f t="shared" si="972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975"/>
        <v>45628</v>
      </c>
      <c r="L3446" s="5">
        <f t="shared" si="976"/>
        <v>12</v>
      </c>
      <c r="M3446" s="5">
        <f t="shared" si="977"/>
        <v>2024</v>
      </c>
      <c r="N3446" s="12">
        <v>225</v>
      </c>
      <c r="O3446" s="12"/>
      <c r="P3446" s="12">
        <f t="shared" si="969"/>
        <v>225</v>
      </c>
      <c r="Q3446" s="7">
        <v>5686960.75</v>
      </c>
      <c r="R3446" s="44" t="str">
        <f>VLOOKUP(F3446,'Set up'!$A$2:$E$64,5,FALSE)</f>
        <v>Cash</v>
      </c>
    </row>
    <row r="3447" spans="1:19" ht="16.2" customHeight="1" x14ac:dyDescent="0.3">
      <c r="A3447" s="4">
        <v>45629</v>
      </c>
      <c r="B3447" s="5">
        <f t="shared" si="971"/>
        <v>12</v>
      </c>
      <c r="C3447" s="5">
        <f t="shared" si="972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975"/>
        <v>45629</v>
      </c>
      <c r="L3447" s="5">
        <f t="shared" si="976"/>
        <v>12</v>
      </c>
      <c r="M3447" s="5">
        <f t="shared" si="977"/>
        <v>2024</v>
      </c>
      <c r="N3447" s="12">
        <v>1755</v>
      </c>
      <c r="O3447" s="6">
        <f t="shared" ref="O3447:O3450" si="979">-N3447</f>
        <v>-1755</v>
      </c>
      <c r="P3447" s="12">
        <f t="shared" ref="P3447:P3452" si="980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" customHeight="1" x14ac:dyDescent="0.3">
      <c r="A3448" s="4">
        <v>45629</v>
      </c>
      <c r="B3448" s="5">
        <f t="shared" si="971"/>
        <v>12</v>
      </c>
      <c r="C3448" s="5">
        <f t="shared" si="972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975"/>
        <v>45629</v>
      </c>
      <c r="L3448" s="5">
        <f t="shared" si="976"/>
        <v>12</v>
      </c>
      <c r="M3448" s="5">
        <f t="shared" si="977"/>
        <v>2024</v>
      </c>
      <c r="N3448" s="12">
        <v>555</v>
      </c>
      <c r="O3448" s="6">
        <f t="shared" si="979"/>
        <v>-555</v>
      </c>
      <c r="P3448" s="12">
        <f t="shared" si="980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" customHeight="1" x14ac:dyDescent="0.3">
      <c r="A3449" s="4">
        <v>45629</v>
      </c>
      <c r="B3449" s="5">
        <f t="shared" si="971"/>
        <v>12</v>
      </c>
      <c r="C3449" s="5">
        <f t="shared" si="972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975"/>
        <v>45629</v>
      </c>
      <c r="L3449" s="5">
        <f t="shared" si="976"/>
        <v>12</v>
      </c>
      <c r="M3449" s="5">
        <f t="shared" si="977"/>
        <v>2024</v>
      </c>
      <c r="N3449" s="12">
        <v>95</v>
      </c>
      <c r="O3449" s="6">
        <f t="shared" si="979"/>
        <v>-95</v>
      </c>
      <c r="P3449" s="12">
        <f t="shared" si="980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" customHeight="1" x14ac:dyDescent="0.3">
      <c r="A3450" s="4">
        <v>45629</v>
      </c>
      <c r="B3450" s="5">
        <f t="shared" si="971"/>
        <v>12</v>
      </c>
      <c r="C3450" s="5">
        <f t="shared" si="972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975"/>
        <v>45629</v>
      </c>
      <c r="L3450" s="5">
        <f t="shared" si="976"/>
        <v>12</v>
      </c>
      <c r="M3450" s="5">
        <f t="shared" si="977"/>
        <v>2024</v>
      </c>
      <c r="N3450" s="12">
        <v>275</v>
      </c>
      <c r="O3450" s="6">
        <f t="shared" si="979"/>
        <v>-275</v>
      </c>
      <c r="P3450" s="12">
        <f t="shared" si="980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" customHeight="1" x14ac:dyDescent="0.3">
      <c r="A3451" s="4">
        <v>45629</v>
      </c>
      <c r="B3451" s="5">
        <f t="shared" si="971"/>
        <v>12</v>
      </c>
      <c r="C3451" s="5">
        <f t="shared" si="972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975"/>
        <v>45629</v>
      </c>
      <c r="L3451" s="5">
        <f t="shared" si="976"/>
        <v>12</v>
      </c>
      <c r="M3451" s="5">
        <f t="shared" si="977"/>
        <v>2024</v>
      </c>
      <c r="N3451" s="12">
        <v>115</v>
      </c>
      <c r="O3451" s="12"/>
      <c r="P3451" s="12">
        <f t="shared" si="980"/>
        <v>115</v>
      </c>
      <c r="Q3451" s="7">
        <v>5689755.75</v>
      </c>
      <c r="R3451" s="44" t="str">
        <f>VLOOKUP(F3451,'Set up'!$A$2:$E$64,5,FALSE)</f>
        <v>Cash</v>
      </c>
    </row>
    <row r="3452" spans="1:19" ht="16.2" customHeight="1" x14ac:dyDescent="0.3">
      <c r="A3452" s="4">
        <v>45631</v>
      </c>
      <c r="B3452" s="5">
        <f t="shared" si="971"/>
        <v>12</v>
      </c>
      <c r="C3452" s="5">
        <f t="shared" si="972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975"/>
        <v>45631</v>
      </c>
      <c r="L3452" s="5">
        <f t="shared" si="976"/>
        <v>12</v>
      </c>
      <c r="M3452" s="5">
        <f t="shared" si="977"/>
        <v>2024</v>
      </c>
      <c r="N3452" s="12">
        <v>62.5</v>
      </c>
      <c r="O3452" s="12"/>
      <c r="P3452" s="12">
        <f t="shared" si="980"/>
        <v>62.5</v>
      </c>
      <c r="Q3452" s="7">
        <v>5689818.25</v>
      </c>
      <c r="R3452" s="44" t="str">
        <f>VLOOKUP(F3452,'Set up'!$A$2:$E$64,5,FALSE)</f>
        <v>Trsf</v>
      </c>
    </row>
    <row r="3453" spans="1:19" ht="16.2" customHeight="1" x14ac:dyDescent="0.3">
      <c r="A3453" s="4">
        <v>45631</v>
      </c>
      <c r="B3453" s="5">
        <f t="shared" si="971"/>
        <v>12</v>
      </c>
      <c r="C3453" s="5">
        <f t="shared" si="972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975"/>
        <v>45631</v>
      </c>
      <c r="L3453" s="5">
        <f t="shared" si="976"/>
        <v>12</v>
      </c>
      <c r="M3453" s="5">
        <f t="shared" si="977"/>
        <v>2024</v>
      </c>
      <c r="N3453" s="12">
        <v>16200</v>
      </c>
      <c r="O3453" s="12"/>
      <c r="P3453" s="12">
        <f t="shared" ref="P3453:P3469" si="981">SUM(N3453+O3453)</f>
        <v>16200</v>
      </c>
      <c r="Q3453" s="7">
        <v>5706018.25</v>
      </c>
      <c r="R3453" s="44" t="str">
        <f>VLOOKUP(F3453,'Set up'!$A$2:$E$64,5,FALSE)</f>
        <v>Trsf</v>
      </c>
    </row>
    <row r="3454" spans="1:19" ht="16.2" customHeight="1" x14ac:dyDescent="0.3">
      <c r="A3454" s="4">
        <v>45631</v>
      </c>
      <c r="B3454" s="5">
        <f t="shared" si="971"/>
        <v>12</v>
      </c>
      <c r="C3454" s="5">
        <f t="shared" si="972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975"/>
        <v>45631</v>
      </c>
      <c r="L3454" s="5">
        <f t="shared" si="976"/>
        <v>12</v>
      </c>
      <c r="M3454" s="5">
        <f t="shared" si="977"/>
        <v>2024</v>
      </c>
      <c r="N3454" s="12">
        <v>3480</v>
      </c>
      <c r="O3454" s="12"/>
      <c r="P3454" s="12">
        <f t="shared" si="981"/>
        <v>3480</v>
      </c>
      <c r="Q3454" s="7">
        <v>5709498.25</v>
      </c>
      <c r="R3454" s="44" t="str">
        <f>VLOOKUP(F3454,'Set up'!$A$2:$E$64,5,FALSE)</f>
        <v>Trsf</v>
      </c>
    </row>
    <row r="3455" spans="1:19" ht="16.2" customHeight="1" x14ac:dyDescent="0.3">
      <c r="A3455" s="4">
        <v>45631</v>
      </c>
      <c r="B3455" s="5">
        <f t="shared" si="971"/>
        <v>12</v>
      </c>
      <c r="C3455" s="5">
        <f t="shared" si="972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975"/>
        <v>45631</v>
      </c>
      <c r="L3455" s="5">
        <f t="shared" si="976"/>
        <v>12</v>
      </c>
      <c r="M3455" s="5">
        <f t="shared" si="977"/>
        <v>2024</v>
      </c>
      <c r="N3455" s="12">
        <v>2862</v>
      </c>
      <c r="O3455" s="12"/>
      <c r="P3455" s="12">
        <f t="shared" si="981"/>
        <v>2862</v>
      </c>
      <c r="Q3455" s="7">
        <v>5712360.25</v>
      </c>
      <c r="R3455" s="44" t="str">
        <f>VLOOKUP(F3455,'Set up'!$A$2:$E$64,5,FALSE)</f>
        <v>Trsf</v>
      </c>
    </row>
    <row r="3456" spans="1:19" ht="16.2" customHeight="1" x14ac:dyDescent="0.3">
      <c r="A3456" s="4">
        <v>45631</v>
      </c>
      <c r="B3456" s="5">
        <f t="shared" si="971"/>
        <v>12</v>
      </c>
      <c r="C3456" s="5">
        <f t="shared" si="972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975"/>
        <v>45631</v>
      </c>
      <c r="L3456" s="5">
        <f t="shared" si="976"/>
        <v>12</v>
      </c>
      <c r="M3456" s="5">
        <f t="shared" si="977"/>
        <v>2024</v>
      </c>
      <c r="N3456" s="12">
        <v>460</v>
      </c>
      <c r="O3456" s="12"/>
      <c r="P3456" s="12">
        <f t="shared" si="981"/>
        <v>460</v>
      </c>
      <c r="Q3456" s="7">
        <v>5712820.25</v>
      </c>
      <c r="R3456" s="44" t="str">
        <f>VLOOKUP(F3456,'Set up'!$A$2:$E$64,5,FALSE)</f>
        <v>Trsf</v>
      </c>
    </row>
    <row r="3457" spans="1:19" ht="16.2" customHeight="1" x14ac:dyDescent="0.3">
      <c r="A3457" s="4">
        <v>45631</v>
      </c>
      <c r="B3457" s="5">
        <f t="shared" si="971"/>
        <v>12</v>
      </c>
      <c r="C3457" s="5">
        <f t="shared" si="972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975"/>
        <v>45631</v>
      </c>
      <c r="L3457" s="5">
        <f t="shared" si="976"/>
        <v>12</v>
      </c>
      <c r="M3457" s="5">
        <f t="shared" si="977"/>
        <v>2024</v>
      </c>
      <c r="N3457" s="12">
        <v>2000</v>
      </c>
      <c r="O3457" s="12"/>
      <c r="P3457" s="12">
        <f t="shared" si="981"/>
        <v>2000</v>
      </c>
      <c r="Q3457" s="7">
        <v>5714820.25</v>
      </c>
      <c r="R3457" s="44" t="str">
        <f>VLOOKUP(F3457,'Set up'!$A$2:$E$64,5,FALSE)</f>
        <v>Trsf</v>
      </c>
    </row>
    <row r="3458" spans="1:19" ht="16.2" customHeight="1" x14ac:dyDescent="0.3">
      <c r="A3458" s="4">
        <v>45633</v>
      </c>
      <c r="B3458" s="5">
        <f t="shared" si="971"/>
        <v>12</v>
      </c>
      <c r="C3458" s="5">
        <f t="shared" si="972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975"/>
        <v>45633</v>
      </c>
      <c r="L3458" s="5">
        <f t="shared" si="976"/>
        <v>12</v>
      </c>
      <c r="M3458" s="5">
        <f t="shared" si="977"/>
        <v>2024</v>
      </c>
      <c r="N3458" s="12">
        <v>1755</v>
      </c>
      <c r="O3458" s="12"/>
      <c r="P3458" s="12">
        <f t="shared" si="981"/>
        <v>1755</v>
      </c>
      <c r="Q3458" s="7">
        <v>5716575.25</v>
      </c>
      <c r="R3458" s="44" t="str">
        <f>VLOOKUP(F3458,'Set up'!$A$2:$E$64,5,FALSE)</f>
        <v>Trsf</v>
      </c>
    </row>
    <row r="3459" spans="1:19" ht="16.2" customHeight="1" x14ac:dyDescent="0.3">
      <c r="A3459" s="4">
        <v>45633</v>
      </c>
      <c r="B3459" s="5">
        <f t="shared" si="971"/>
        <v>12</v>
      </c>
      <c r="C3459" s="5">
        <f t="shared" si="972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975"/>
        <v>45633</v>
      </c>
      <c r="L3459" s="5">
        <f t="shared" si="976"/>
        <v>12</v>
      </c>
      <c r="M3459" s="5">
        <f t="shared" si="977"/>
        <v>2024</v>
      </c>
      <c r="N3459" s="12">
        <v>405</v>
      </c>
      <c r="O3459" s="12"/>
      <c r="P3459" s="12">
        <f t="shared" si="981"/>
        <v>405</v>
      </c>
      <c r="Q3459" s="7">
        <v>5716980.25</v>
      </c>
      <c r="R3459" s="44" t="str">
        <f>VLOOKUP(F3459,'Set up'!$A$2:$E$64,5,FALSE)</f>
        <v>Trsf</v>
      </c>
    </row>
    <row r="3460" spans="1:19" ht="16.2" customHeight="1" x14ac:dyDescent="0.3">
      <c r="A3460" s="4">
        <v>45633</v>
      </c>
      <c r="B3460" s="5">
        <f t="shared" si="971"/>
        <v>12</v>
      </c>
      <c r="C3460" s="5">
        <f t="shared" si="972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975"/>
        <v>45633</v>
      </c>
      <c r="L3460" s="5">
        <f t="shared" si="976"/>
        <v>12</v>
      </c>
      <c r="M3460" s="5">
        <f t="shared" si="977"/>
        <v>2024</v>
      </c>
      <c r="N3460" s="12">
        <v>110</v>
      </c>
      <c r="O3460" s="12"/>
      <c r="P3460" s="12">
        <f t="shared" si="981"/>
        <v>110</v>
      </c>
      <c r="Q3460" s="7">
        <v>5717090.25</v>
      </c>
      <c r="R3460" s="44" t="str">
        <f>VLOOKUP(F3460,'Set up'!$A$2:$E$64,5,FALSE)</f>
        <v>Trsf</v>
      </c>
    </row>
    <row r="3461" spans="1:19" ht="16.2" customHeight="1" x14ac:dyDescent="0.3">
      <c r="A3461" s="4">
        <v>45633</v>
      </c>
      <c r="B3461" s="5">
        <f t="shared" si="971"/>
        <v>12</v>
      </c>
      <c r="C3461" s="5">
        <f t="shared" si="972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975"/>
        <v>45633</v>
      </c>
      <c r="L3461" s="5">
        <f t="shared" si="976"/>
        <v>12</v>
      </c>
      <c r="M3461" s="5">
        <f t="shared" si="977"/>
        <v>2024</v>
      </c>
      <c r="N3461" s="12">
        <v>390</v>
      </c>
      <c r="O3461" s="12"/>
      <c r="P3461" s="12">
        <f t="shared" si="981"/>
        <v>390</v>
      </c>
      <c r="Q3461" s="7">
        <v>5717480.25</v>
      </c>
      <c r="R3461" s="44" t="str">
        <f>VLOOKUP(F3461,'Set up'!$A$2:$E$64,5,FALSE)</f>
        <v>Trsf</v>
      </c>
    </row>
    <row r="3462" spans="1:19" ht="16.2" customHeight="1" x14ac:dyDescent="0.3">
      <c r="A3462" s="4">
        <v>45633</v>
      </c>
      <c r="B3462" s="5">
        <f t="shared" si="971"/>
        <v>12</v>
      </c>
      <c r="C3462" s="5">
        <f t="shared" si="972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975"/>
        <v>45633</v>
      </c>
      <c r="L3462" s="5">
        <f t="shared" si="976"/>
        <v>12</v>
      </c>
      <c r="M3462" s="5">
        <f t="shared" si="977"/>
        <v>2024</v>
      </c>
      <c r="N3462" s="12">
        <v>187.5</v>
      </c>
      <c r="O3462" s="12"/>
      <c r="P3462" s="12">
        <f t="shared" si="981"/>
        <v>187.5</v>
      </c>
      <c r="Q3462" s="7">
        <v>5717667.75</v>
      </c>
      <c r="R3462" s="44" t="str">
        <f>VLOOKUP(F3462,'Set up'!$A$2:$E$64,5,FALSE)</f>
        <v>Trsf</v>
      </c>
    </row>
    <row r="3463" spans="1:19" ht="16.2" customHeight="1" x14ac:dyDescent="0.3">
      <c r="A3463" s="4">
        <v>45633</v>
      </c>
      <c r="B3463" s="5">
        <f t="shared" si="971"/>
        <v>12</v>
      </c>
      <c r="C3463" s="5">
        <f t="shared" si="972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975"/>
        <v>45753</v>
      </c>
      <c r="L3463" s="5">
        <f t="shared" si="976"/>
        <v>4</v>
      </c>
      <c r="M3463" s="5">
        <f t="shared" si="977"/>
        <v>2025</v>
      </c>
      <c r="N3463" s="12">
        <v>16200</v>
      </c>
      <c r="O3463" s="12"/>
      <c r="P3463" s="12">
        <f t="shared" si="981"/>
        <v>16200</v>
      </c>
      <c r="Q3463" s="7">
        <v>5733867.75</v>
      </c>
      <c r="R3463" s="44" t="str">
        <f>VLOOKUP(F3463,'Set up'!$A$2:$E$64,5,FALSE)</f>
        <v>Trsf</v>
      </c>
    </row>
    <row r="3464" spans="1:19" ht="16.2" customHeight="1" x14ac:dyDescent="0.3">
      <c r="A3464" s="4">
        <v>45633</v>
      </c>
      <c r="B3464" s="5">
        <f t="shared" si="971"/>
        <v>12</v>
      </c>
      <c r="C3464" s="5">
        <f t="shared" si="972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975"/>
        <v>45753</v>
      </c>
      <c r="L3464" s="5">
        <f t="shared" si="976"/>
        <v>4</v>
      </c>
      <c r="M3464" s="5">
        <f t="shared" si="977"/>
        <v>2025</v>
      </c>
      <c r="N3464" s="12">
        <v>2610</v>
      </c>
      <c r="O3464" s="12"/>
      <c r="P3464" s="12">
        <f t="shared" si="981"/>
        <v>2610</v>
      </c>
      <c r="Q3464" s="7">
        <v>5736477.75</v>
      </c>
      <c r="R3464" s="44" t="str">
        <f>VLOOKUP(F3464,'Set up'!$A$2:$E$64,5,FALSE)</f>
        <v>Trsf</v>
      </c>
    </row>
    <row r="3465" spans="1:19" ht="16.2" customHeight="1" x14ac:dyDescent="0.3">
      <c r="A3465" s="4">
        <v>45633</v>
      </c>
      <c r="B3465" s="5">
        <f t="shared" si="971"/>
        <v>12</v>
      </c>
      <c r="C3465" s="5">
        <f t="shared" si="972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975"/>
        <v>45753</v>
      </c>
      <c r="L3465" s="5">
        <f t="shared" si="976"/>
        <v>4</v>
      </c>
      <c r="M3465" s="5">
        <f t="shared" si="977"/>
        <v>2025</v>
      </c>
      <c r="N3465" s="12">
        <v>575</v>
      </c>
      <c r="O3465" s="12"/>
      <c r="P3465" s="12">
        <f t="shared" si="981"/>
        <v>575</v>
      </c>
      <c r="Q3465" s="7">
        <v>5737052.75</v>
      </c>
      <c r="R3465" s="44" t="str">
        <f>VLOOKUP(F3465,'Set up'!$A$2:$E$64,5,FALSE)</f>
        <v>Trsf</v>
      </c>
    </row>
    <row r="3466" spans="1:19" ht="16.2" customHeight="1" x14ac:dyDescent="0.3">
      <c r="A3466" s="4">
        <v>45633</v>
      </c>
      <c r="B3466" s="5">
        <f t="shared" si="971"/>
        <v>12</v>
      </c>
      <c r="C3466" s="5">
        <f t="shared" si="972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975"/>
        <v>45753</v>
      </c>
      <c r="L3466" s="5">
        <f t="shared" si="976"/>
        <v>4</v>
      </c>
      <c r="M3466" s="5">
        <f t="shared" si="977"/>
        <v>2025</v>
      </c>
      <c r="N3466" s="12">
        <v>1320</v>
      </c>
      <c r="O3466" s="12"/>
      <c r="P3466" s="12">
        <f t="shared" si="981"/>
        <v>1320</v>
      </c>
      <c r="Q3466" s="7">
        <v>5738372.75</v>
      </c>
      <c r="R3466" s="44" t="str">
        <f>VLOOKUP(F3466,'Set up'!$A$2:$E$64,5,FALSE)</f>
        <v>Trsf</v>
      </c>
    </row>
    <row r="3467" spans="1:19" ht="16.2" customHeight="1" x14ac:dyDescent="0.3">
      <c r="A3467" s="4">
        <v>45633</v>
      </c>
      <c r="B3467" s="5">
        <f t="shared" si="971"/>
        <v>12</v>
      </c>
      <c r="C3467" s="5">
        <f t="shared" si="972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975"/>
        <v>45753</v>
      </c>
      <c r="L3467" s="5">
        <f t="shared" si="976"/>
        <v>4</v>
      </c>
      <c r="M3467" s="5">
        <f t="shared" si="977"/>
        <v>2025</v>
      </c>
      <c r="N3467" s="12">
        <v>230.4</v>
      </c>
      <c r="O3467" s="12"/>
      <c r="P3467" s="12">
        <f t="shared" si="981"/>
        <v>230.4</v>
      </c>
      <c r="Q3467" s="7">
        <v>5738603.1500000004</v>
      </c>
      <c r="R3467" s="44" t="str">
        <f>VLOOKUP(F3467,'Set up'!$A$2:$E$64,5,FALSE)</f>
        <v>Trsf</v>
      </c>
    </row>
    <row r="3468" spans="1:19" ht="16.2" customHeight="1" x14ac:dyDescent="0.3">
      <c r="A3468" s="4">
        <v>45633</v>
      </c>
      <c r="B3468" s="5">
        <f t="shared" si="971"/>
        <v>12</v>
      </c>
      <c r="C3468" s="5">
        <f t="shared" si="972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975"/>
        <v>45753</v>
      </c>
      <c r="L3468" s="5">
        <f t="shared" si="976"/>
        <v>4</v>
      </c>
      <c r="M3468" s="5">
        <f t="shared" si="977"/>
        <v>2025</v>
      </c>
      <c r="N3468" s="12">
        <v>420</v>
      </c>
      <c r="O3468" s="12"/>
      <c r="P3468" s="12">
        <f t="shared" si="981"/>
        <v>420</v>
      </c>
      <c r="Q3468" s="7">
        <v>5739023.1500000004</v>
      </c>
      <c r="R3468" s="44" t="str">
        <f>VLOOKUP(F3468,'Set up'!$A$2:$E$64,5,FALSE)</f>
        <v>Trsf</v>
      </c>
    </row>
    <row r="3469" spans="1:19" ht="16.2" customHeight="1" x14ac:dyDescent="0.3">
      <c r="A3469" s="4">
        <v>45633</v>
      </c>
      <c r="B3469" s="5">
        <f t="shared" si="971"/>
        <v>12</v>
      </c>
      <c r="C3469" s="5">
        <f t="shared" si="972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975"/>
        <v>45753</v>
      </c>
      <c r="L3469" s="5">
        <f t="shared" si="976"/>
        <v>4</v>
      </c>
      <c r="M3469" s="5">
        <f t="shared" si="977"/>
        <v>2025</v>
      </c>
      <c r="N3469" s="12">
        <v>0</v>
      </c>
      <c r="O3469" s="12"/>
      <c r="P3469" s="12">
        <f t="shared" si="981"/>
        <v>0</v>
      </c>
      <c r="Q3469" s="7">
        <v>5739023.1500000004</v>
      </c>
      <c r="R3469" s="44" t="str">
        <f>VLOOKUP(F3469,'Set up'!$A$2:$E$64,5,FALSE)</f>
        <v>Trsf</v>
      </c>
    </row>
    <row r="3470" spans="1:19" ht="16.2" customHeight="1" x14ac:dyDescent="0.3">
      <c r="A3470" s="4">
        <v>45633</v>
      </c>
      <c r="B3470" s="5">
        <f t="shared" si="971"/>
        <v>12</v>
      </c>
      <c r="C3470" s="5">
        <f t="shared" si="972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975"/>
        <v>45633</v>
      </c>
      <c r="L3470" s="5">
        <f t="shared" si="976"/>
        <v>12</v>
      </c>
      <c r="M3470" s="5">
        <f t="shared" si="977"/>
        <v>2024</v>
      </c>
      <c r="N3470" s="12">
        <v>1755</v>
      </c>
      <c r="O3470" s="6">
        <f t="shared" ref="O3470:O3473" si="982">-N3470</f>
        <v>-1755</v>
      </c>
      <c r="P3470" s="12">
        <f t="shared" ref="P3470:P3474" si="983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" customHeight="1" x14ac:dyDescent="0.3">
      <c r="A3471" s="4">
        <v>45633</v>
      </c>
      <c r="B3471" s="5">
        <f t="shared" si="971"/>
        <v>12</v>
      </c>
      <c r="C3471" s="5">
        <f t="shared" si="972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975"/>
        <v>45633</v>
      </c>
      <c r="L3471" s="5">
        <f t="shared" si="976"/>
        <v>12</v>
      </c>
      <c r="M3471" s="5">
        <f t="shared" si="977"/>
        <v>2024</v>
      </c>
      <c r="N3471" s="12">
        <v>555</v>
      </c>
      <c r="O3471" s="6">
        <f t="shared" si="982"/>
        <v>-555</v>
      </c>
      <c r="P3471" s="12">
        <f t="shared" si="983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" customHeight="1" x14ac:dyDescent="0.3">
      <c r="A3472" s="4">
        <v>45633</v>
      </c>
      <c r="B3472" s="5">
        <f t="shared" si="971"/>
        <v>12</v>
      </c>
      <c r="C3472" s="5">
        <f t="shared" si="972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975"/>
        <v>45633</v>
      </c>
      <c r="L3472" s="5">
        <f t="shared" si="976"/>
        <v>12</v>
      </c>
      <c r="M3472" s="5">
        <f t="shared" si="977"/>
        <v>2024</v>
      </c>
      <c r="N3472" s="12">
        <v>95</v>
      </c>
      <c r="O3472" s="6">
        <f t="shared" si="982"/>
        <v>-95</v>
      </c>
      <c r="P3472" s="12">
        <f t="shared" si="983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" customHeight="1" x14ac:dyDescent="0.3">
      <c r="A3473" s="4">
        <v>45633</v>
      </c>
      <c r="B3473" s="5">
        <f t="shared" si="971"/>
        <v>12</v>
      </c>
      <c r="C3473" s="5">
        <f t="shared" si="972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975"/>
        <v>45633</v>
      </c>
      <c r="L3473" s="5">
        <f t="shared" si="976"/>
        <v>12</v>
      </c>
      <c r="M3473" s="5">
        <f t="shared" si="977"/>
        <v>2024</v>
      </c>
      <c r="N3473" s="12">
        <v>312.5</v>
      </c>
      <c r="O3473" s="6">
        <f t="shared" si="982"/>
        <v>-312.5</v>
      </c>
      <c r="P3473" s="12">
        <f t="shared" si="983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" customHeight="1" x14ac:dyDescent="0.3">
      <c r="A3474" s="4">
        <v>45633</v>
      </c>
      <c r="B3474" s="5">
        <f t="shared" si="971"/>
        <v>12</v>
      </c>
      <c r="C3474" s="5">
        <f t="shared" si="972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975"/>
        <v>45633</v>
      </c>
      <c r="L3474" s="5">
        <f t="shared" si="976"/>
        <v>12</v>
      </c>
      <c r="M3474" s="5">
        <f t="shared" si="977"/>
        <v>2024</v>
      </c>
      <c r="N3474" s="12">
        <v>975</v>
      </c>
      <c r="O3474" s="12"/>
      <c r="P3474" s="12">
        <f t="shared" si="983"/>
        <v>975</v>
      </c>
      <c r="Q3474" s="7">
        <v>5742715.6500000004</v>
      </c>
      <c r="R3474" s="44" t="str">
        <f>VLOOKUP(F3474,'Set up'!$A$2:$E$64,5,FALSE)</f>
        <v>Trsf</v>
      </c>
    </row>
    <row r="3475" spans="1:21" ht="16.2" customHeight="1" x14ac:dyDescent="0.3">
      <c r="A3475" s="4" t="s">
        <v>3223</v>
      </c>
      <c r="B3475" s="5">
        <f t="shared" si="971"/>
        <v>12</v>
      </c>
      <c r="C3475" s="5">
        <f t="shared" si="972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975"/>
        <v>45636</v>
      </c>
      <c r="L3475" s="5">
        <f t="shared" si="976"/>
        <v>12</v>
      </c>
      <c r="M3475" s="5">
        <f t="shared" si="977"/>
        <v>2024</v>
      </c>
      <c r="N3475" s="12">
        <v>560</v>
      </c>
      <c r="O3475" s="6">
        <f>-N3475</f>
        <v>-560</v>
      </c>
      <c r="P3475" s="12">
        <f t="shared" ref="P3475:P3480" si="984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" customHeight="1" x14ac:dyDescent="0.3">
      <c r="A3476" s="4" t="s">
        <v>3223</v>
      </c>
      <c r="B3476" s="5">
        <f t="shared" si="971"/>
        <v>12</v>
      </c>
      <c r="C3476" s="5">
        <f t="shared" si="972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975"/>
        <v>45636</v>
      </c>
      <c r="L3476" s="5">
        <f t="shared" si="976"/>
        <v>12</v>
      </c>
      <c r="M3476" s="5">
        <f t="shared" si="977"/>
        <v>2024</v>
      </c>
      <c r="N3476" s="12">
        <v>260</v>
      </c>
      <c r="O3476" s="6">
        <f>-N3476</f>
        <v>-260</v>
      </c>
      <c r="P3476" s="12">
        <f t="shared" si="984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" customHeight="1" x14ac:dyDescent="0.3">
      <c r="A3477" s="4" t="s">
        <v>3223</v>
      </c>
      <c r="B3477" s="5">
        <f t="shared" si="971"/>
        <v>12</v>
      </c>
      <c r="C3477" s="5">
        <f t="shared" si="972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975"/>
        <v>45636</v>
      </c>
      <c r="L3477" s="5">
        <f t="shared" si="976"/>
        <v>12</v>
      </c>
      <c r="M3477" s="5">
        <f t="shared" si="977"/>
        <v>2024</v>
      </c>
      <c r="N3477" s="12">
        <v>62.5</v>
      </c>
      <c r="O3477" s="12"/>
      <c r="P3477" s="12">
        <f t="shared" si="984"/>
        <v>62.5</v>
      </c>
      <c r="Q3477" s="7">
        <v>5743598.1500000004</v>
      </c>
      <c r="R3477" s="44" t="str">
        <f>VLOOKUP(F3477,'Set up'!$A$2:$E$64,5,FALSE)</f>
        <v>Trsf</v>
      </c>
    </row>
    <row r="3478" spans="1:21" ht="16.2" customHeight="1" x14ac:dyDescent="0.3">
      <c r="A3478" s="4" t="s">
        <v>3223</v>
      </c>
      <c r="B3478" s="5">
        <f t="shared" si="971"/>
        <v>12</v>
      </c>
      <c r="C3478" s="5">
        <f t="shared" si="972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975"/>
        <v>45636</v>
      </c>
      <c r="L3478" s="5">
        <f t="shared" si="976"/>
        <v>12</v>
      </c>
      <c r="M3478" s="5">
        <f t="shared" si="977"/>
        <v>2024</v>
      </c>
      <c r="N3478" s="12">
        <v>3240</v>
      </c>
      <c r="O3478" s="12"/>
      <c r="P3478" s="12">
        <f t="shared" si="984"/>
        <v>3240</v>
      </c>
      <c r="Q3478" s="7">
        <v>5746838.1500000004</v>
      </c>
      <c r="R3478" s="44" t="str">
        <f>VLOOKUP(F3478,'Set up'!$A$2:$E$64,5,FALSE)</f>
        <v>Trsf</v>
      </c>
    </row>
    <row r="3479" spans="1:21" ht="16.2" customHeight="1" x14ac:dyDescent="0.3">
      <c r="A3479" s="4" t="s">
        <v>3223</v>
      </c>
      <c r="B3479" s="5">
        <f t="shared" si="971"/>
        <v>12</v>
      </c>
      <c r="C3479" s="5">
        <f t="shared" si="972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975"/>
        <v>45636</v>
      </c>
      <c r="L3479" s="5">
        <f t="shared" si="976"/>
        <v>12</v>
      </c>
      <c r="M3479" s="5">
        <f t="shared" si="977"/>
        <v>2024</v>
      </c>
      <c r="N3479" s="12">
        <v>1192.5</v>
      </c>
      <c r="O3479" s="12"/>
      <c r="P3479" s="12">
        <f t="shared" si="984"/>
        <v>1192.5</v>
      </c>
      <c r="Q3479" s="7">
        <v>5748030.6500000004</v>
      </c>
      <c r="R3479" s="44" t="str">
        <f>VLOOKUP(F3479,'Set up'!$A$2:$E$64,5,FALSE)</f>
        <v>Trsf</v>
      </c>
    </row>
    <row r="3480" spans="1:21" ht="16.2" customHeight="1" x14ac:dyDescent="0.3">
      <c r="A3480" s="4" t="s">
        <v>3223</v>
      </c>
      <c r="B3480" s="5">
        <f t="shared" si="971"/>
        <v>12</v>
      </c>
      <c r="C3480" s="5">
        <f t="shared" si="972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975"/>
        <v>45636</v>
      </c>
      <c r="L3480" s="5">
        <f t="shared" si="976"/>
        <v>12</v>
      </c>
      <c r="M3480" s="5">
        <f t="shared" si="977"/>
        <v>2024</v>
      </c>
      <c r="N3480" s="12">
        <v>460</v>
      </c>
      <c r="O3480" s="12"/>
      <c r="P3480" s="12">
        <f t="shared" si="984"/>
        <v>460</v>
      </c>
      <c r="Q3480" s="7">
        <v>5748490.6500000004</v>
      </c>
      <c r="R3480" s="44" t="str">
        <f>VLOOKUP(F3480,'Set up'!$A$2:$E$64,5,FALSE)</f>
        <v>Trsf</v>
      </c>
    </row>
    <row r="3481" spans="1:21" ht="16.2" customHeight="1" x14ac:dyDescent="0.3">
      <c r="A3481" s="4" t="s">
        <v>3223</v>
      </c>
      <c r="B3481" s="5">
        <f t="shared" si="971"/>
        <v>12</v>
      </c>
      <c r="C3481" s="5">
        <f t="shared" si="972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975"/>
        <v>45636</v>
      </c>
      <c r="L3481" s="5">
        <f t="shared" si="976"/>
        <v>12</v>
      </c>
      <c r="M3481" s="5">
        <f t="shared" si="977"/>
        <v>2024</v>
      </c>
      <c r="N3481" s="12">
        <v>325</v>
      </c>
      <c r="O3481" s="6">
        <f>-N3481</f>
        <v>-325</v>
      </c>
      <c r="P3481" s="12">
        <f t="shared" ref="P3481:P3484" si="985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" customHeight="1" x14ac:dyDescent="0.3">
      <c r="A3482" s="4" t="s">
        <v>3223</v>
      </c>
      <c r="B3482" s="5">
        <f t="shared" si="971"/>
        <v>12</v>
      </c>
      <c r="C3482" s="5">
        <f t="shared" si="972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975"/>
        <v>45636</v>
      </c>
      <c r="L3482" s="5">
        <f t="shared" si="976"/>
        <v>12</v>
      </c>
      <c r="M3482" s="5">
        <f t="shared" si="977"/>
        <v>2024</v>
      </c>
      <c r="N3482" s="12">
        <v>468</v>
      </c>
      <c r="O3482" s="6">
        <f>-N3482</f>
        <v>-468</v>
      </c>
      <c r="P3482" s="12">
        <f t="shared" si="985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" customHeight="1" x14ac:dyDescent="0.3">
      <c r="A3483" s="4" t="s">
        <v>3223</v>
      </c>
      <c r="B3483" s="5">
        <f t="shared" si="971"/>
        <v>12</v>
      </c>
      <c r="C3483" s="5">
        <f t="shared" si="972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975"/>
        <v>45636</v>
      </c>
      <c r="L3483" s="5">
        <f t="shared" si="976"/>
        <v>12</v>
      </c>
      <c r="M3483" s="5">
        <f t="shared" si="977"/>
        <v>2024</v>
      </c>
      <c r="N3483" s="12">
        <v>120</v>
      </c>
      <c r="O3483" s="6">
        <f>-N3483</f>
        <v>-120</v>
      </c>
      <c r="P3483" s="12">
        <f t="shared" si="985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" customHeight="1" x14ac:dyDescent="0.3">
      <c r="A3484" s="4" t="s">
        <v>3233</v>
      </c>
      <c r="B3484" s="5">
        <f t="shared" si="971"/>
        <v>12</v>
      </c>
      <c r="C3484" s="5">
        <f t="shared" si="972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975"/>
        <v>45682</v>
      </c>
      <c r="L3484" s="5">
        <f t="shared" si="976"/>
        <v>1</v>
      </c>
      <c r="M3484" s="5">
        <f t="shared" si="977"/>
        <v>2025</v>
      </c>
      <c r="N3484" s="12">
        <v>240</v>
      </c>
      <c r="O3484" s="6">
        <f>-N3484</f>
        <v>-240</v>
      </c>
      <c r="P3484" s="12">
        <f t="shared" si="985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" customHeight="1" x14ac:dyDescent="0.3">
      <c r="A3485" s="4" t="s">
        <v>3235</v>
      </c>
      <c r="B3485" s="5">
        <f t="shared" si="971"/>
        <v>12</v>
      </c>
      <c r="C3485" s="5">
        <f t="shared" si="972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975"/>
        <v>45638</v>
      </c>
      <c r="L3485" s="5">
        <f t="shared" si="976"/>
        <v>12</v>
      </c>
      <c r="M3485" s="5">
        <f t="shared" si="977"/>
        <v>2024</v>
      </c>
      <c r="N3485" s="12">
        <v>1755</v>
      </c>
      <c r="O3485" s="6">
        <f t="shared" ref="O3485:O3488" si="986">-N3485</f>
        <v>-1755</v>
      </c>
      <c r="P3485" s="12">
        <f t="shared" ref="P3485:P3490" si="987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" customHeight="1" x14ac:dyDescent="0.3">
      <c r="A3486" s="4" t="s">
        <v>3235</v>
      </c>
      <c r="B3486" s="5">
        <f t="shared" si="971"/>
        <v>12</v>
      </c>
      <c r="C3486" s="5">
        <f t="shared" si="972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975"/>
        <v>45638</v>
      </c>
      <c r="L3486" s="5">
        <f t="shared" si="976"/>
        <v>12</v>
      </c>
      <c r="M3486" s="5">
        <f t="shared" si="977"/>
        <v>2024</v>
      </c>
      <c r="N3486" s="12">
        <v>450</v>
      </c>
      <c r="O3486" s="6">
        <f t="shared" si="986"/>
        <v>-450</v>
      </c>
      <c r="P3486" s="12">
        <f t="shared" si="987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" customHeight="1" x14ac:dyDescent="0.3">
      <c r="A3487" s="4" t="s">
        <v>3235</v>
      </c>
      <c r="B3487" s="5">
        <f t="shared" si="971"/>
        <v>12</v>
      </c>
      <c r="C3487" s="5">
        <f t="shared" si="972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975"/>
        <v>45638</v>
      </c>
      <c r="L3487" s="5">
        <f t="shared" si="976"/>
        <v>12</v>
      </c>
      <c r="M3487" s="5">
        <f t="shared" si="977"/>
        <v>2024</v>
      </c>
      <c r="N3487" s="12">
        <v>95</v>
      </c>
      <c r="O3487" s="6">
        <f t="shared" si="986"/>
        <v>-95</v>
      </c>
      <c r="P3487" s="12">
        <f t="shared" si="987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" customHeight="1" x14ac:dyDescent="0.3">
      <c r="A3488" s="4" t="s">
        <v>3235</v>
      </c>
      <c r="B3488" s="5">
        <f t="shared" si="971"/>
        <v>12</v>
      </c>
      <c r="C3488" s="5">
        <f t="shared" si="972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975"/>
        <v>45638</v>
      </c>
      <c r="L3488" s="5">
        <f t="shared" si="976"/>
        <v>12</v>
      </c>
      <c r="M3488" s="5">
        <f t="shared" si="977"/>
        <v>2024</v>
      </c>
      <c r="N3488" s="12">
        <v>248</v>
      </c>
      <c r="O3488" s="6">
        <f t="shared" si="986"/>
        <v>-248</v>
      </c>
      <c r="P3488" s="12">
        <f t="shared" si="987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" customHeight="1" x14ac:dyDescent="0.3">
      <c r="A3489" s="4" t="s">
        <v>3235</v>
      </c>
      <c r="B3489" s="5">
        <f t="shared" si="971"/>
        <v>12</v>
      </c>
      <c r="C3489" s="5">
        <f t="shared" si="972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975"/>
        <v>45638</v>
      </c>
      <c r="L3489" s="5">
        <f t="shared" si="976"/>
        <v>12</v>
      </c>
      <c r="M3489" s="5">
        <f t="shared" si="977"/>
        <v>2024</v>
      </c>
      <c r="N3489" s="12">
        <v>1732.5</v>
      </c>
      <c r="O3489" s="6">
        <f>-N3489</f>
        <v>-1732.5</v>
      </c>
      <c r="P3489" s="12">
        <f t="shared" si="987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" customHeight="1" x14ac:dyDescent="0.3">
      <c r="A3490" s="4" t="s">
        <v>3235</v>
      </c>
      <c r="B3490" s="5">
        <f t="shared" si="971"/>
        <v>12</v>
      </c>
      <c r="C3490" s="5">
        <f t="shared" si="972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975"/>
        <v>45638</v>
      </c>
      <c r="L3490" s="5">
        <f t="shared" si="976"/>
        <v>12</v>
      </c>
      <c r="M3490" s="5">
        <f t="shared" si="977"/>
        <v>2024</v>
      </c>
      <c r="N3490" s="12">
        <v>432</v>
      </c>
      <c r="O3490" s="6">
        <f>-N3490</f>
        <v>-432</v>
      </c>
      <c r="P3490" s="12">
        <f t="shared" si="987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" customHeight="1" x14ac:dyDescent="0.3">
      <c r="A3491" s="4" t="s">
        <v>3235</v>
      </c>
      <c r="B3491" s="5">
        <f t="shared" si="971"/>
        <v>12</v>
      </c>
      <c r="C3491" s="5">
        <f t="shared" si="972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975"/>
        <v>45638</v>
      </c>
      <c r="L3491" s="5">
        <f t="shared" si="976"/>
        <v>12</v>
      </c>
      <c r="M3491" s="5">
        <f t="shared" si="977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" customHeight="1" x14ac:dyDescent="0.3">
      <c r="A3492" s="4" t="s">
        <v>3235</v>
      </c>
      <c r="B3492" s="5">
        <f t="shared" si="971"/>
        <v>12</v>
      </c>
      <c r="C3492" s="5">
        <f t="shared" si="972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975"/>
        <v>45638</v>
      </c>
      <c r="L3492" s="5">
        <f t="shared" si="976"/>
        <v>12</v>
      </c>
      <c r="M3492" s="5">
        <f t="shared" si="977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" customHeight="1" x14ac:dyDescent="0.3">
      <c r="A3493" s="4" t="s">
        <v>3240</v>
      </c>
      <c r="B3493" s="5">
        <f t="shared" si="971"/>
        <v>12</v>
      </c>
      <c r="C3493" s="5">
        <f t="shared" si="972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975"/>
        <v>45639</v>
      </c>
      <c r="L3493" s="5">
        <f t="shared" si="976"/>
        <v>12</v>
      </c>
      <c r="M3493" s="5">
        <f t="shared" si="977"/>
        <v>2024</v>
      </c>
      <c r="N3493" s="12">
        <v>62.5</v>
      </c>
      <c r="O3493" s="12"/>
      <c r="P3493" s="12">
        <f t="shared" ref="P3493:P3494" si="988">SUM(N3493+O3493)</f>
        <v>62.5</v>
      </c>
      <c r="Q3493" s="7">
        <v>5754872.4500000002</v>
      </c>
      <c r="R3493" s="44" t="str">
        <f>VLOOKUP(F3493,'Set up'!$A$2:$E$64,5,FALSE)</f>
        <v>Trsf</v>
      </c>
    </row>
    <row r="3494" spans="1:19" ht="16.2" customHeight="1" x14ac:dyDescent="0.3">
      <c r="A3494" s="4" t="s">
        <v>3240</v>
      </c>
      <c r="B3494" s="5">
        <f t="shared" si="971"/>
        <v>12</v>
      </c>
      <c r="C3494" s="5">
        <f t="shared" si="972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975"/>
        <v>45639</v>
      </c>
      <c r="L3494" s="5">
        <f t="shared" si="976"/>
        <v>12</v>
      </c>
      <c r="M3494" s="5">
        <f t="shared" si="977"/>
        <v>2024</v>
      </c>
      <c r="N3494" s="12">
        <v>3240</v>
      </c>
      <c r="O3494" s="12"/>
      <c r="P3494" s="12">
        <f t="shared" si="988"/>
        <v>3240</v>
      </c>
      <c r="Q3494" s="7">
        <v>5758112.4500000002</v>
      </c>
      <c r="R3494" s="44" t="str">
        <f>VLOOKUP(F3494,'Set up'!$A$2:$E$64,5,FALSE)</f>
        <v>Trsf</v>
      </c>
    </row>
    <row r="3495" spans="1:19" ht="16.2" customHeight="1" x14ac:dyDescent="0.3">
      <c r="A3495" s="4" t="s">
        <v>3240</v>
      </c>
      <c r="B3495" s="5">
        <f t="shared" si="971"/>
        <v>12</v>
      </c>
      <c r="C3495" s="5">
        <f t="shared" si="972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975"/>
        <v>45639</v>
      </c>
      <c r="L3495" s="5">
        <f t="shared" si="976"/>
        <v>12</v>
      </c>
      <c r="M3495" s="5">
        <f t="shared" si="977"/>
        <v>2024</v>
      </c>
      <c r="N3495" s="12">
        <v>696</v>
      </c>
      <c r="O3495" s="12"/>
      <c r="P3495" s="12">
        <f t="shared" ref="P3495:P3497" si="989">SUM(N3495+O3495)</f>
        <v>696</v>
      </c>
      <c r="Q3495" s="7">
        <v>5758808.4500000002</v>
      </c>
      <c r="R3495" s="44" t="str">
        <f>VLOOKUP(F3495,'Set up'!$A$2:$E$64,5,FALSE)</f>
        <v>Trsf</v>
      </c>
    </row>
    <row r="3496" spans="1:19" ht="16.2" customHeight="1" x14ac:dyDescent="0.3">
      <c r="A3496" s="4" t="s">
        <v>3240</v>
      </c>
      <c r="B3496" s="5">
        <f t="shared" si="971"/>
        <v>12</v>
      </c>
      <c r="C3496" s="5">
        <f t="shared" si="972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975"/>
        <v>45639</v>
      </c>
      <c r="L3496" s="5">
        <f t="shared" si="976"/>
        <v>12</v>
      </c>
      <c r="M3496" s="5">
        <f t="shared" si="977"/>
        <v>2024</v>
      </c>
      <c r="N3496" s="12">
        <v>715.5</v>
      </c>
      <c r="O3496" s="12"/>
      <c r="P3496" s="12">
        <f t="shared" si="989"/>
        <v>715.5</v>
      </c>
      <c r="Q3496" s="7">
        <v>5759523.9500000002</v>
      </c>
      <c r="R3496" s="44" t="str">
        <f>VLOOKUP(F3496,'Set up'!$A$2:$E$64,5,FALSE)</f>
        <v>Trsf</v>
      </c>
    </row>
    <row r="3497" spans="1:19" ht="16.2" customHeight="1" x14ac:dyDescent="0.3">
      <c r="A3497" s="4" t="s">
        <v>3240</v>
      </c>
      <c r="B3497" s="5">
        <f t="shared" si="971"/>
        <v>12</v>
      </c>
      <c r="C3497" s="5">
        <f t="shared" si="972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975"/>
        <v>45639</v>
      </c>
      <c r="L3497" s="5">
        <f t="shared" si="976"/>
        <v>12</v>
      </c>
      <c r="M3497" s="5">
        <f t="shared" si="977"/>
        <v>2024</v>
      </c>
      <c r="N3497" s="12">
        <v>345</v>
      </c>
      <c r="O3497" s="12"/>
      <c r="P3497" s="12">
        <f t="shared" si="989"/>
        <v>345</v>
      </c>
      <c r="Q3497" s="7">
        <v>5759868.9500000002</v>
      </c>
      <c r="R3497" s="44" t="str">
        <f>VLOOKUP(F3497,'Set up'!$A$2:$E$64,5,FALSE)</f>
        <v>Trsf</v>
      </c>
    </row>
    <row r="3498" spans="1:19" ht="16.2" customHeight="1" x14ac:dyDescent="0.3">
      <c r="A3498" s="4" t="s">
        <v>3245</v>
      </c>
      <c r="B3498" s="5">
        <f t="shared" si="971"/>
        <v>12</v>
      </c>
      <c r="C3498" s="5">
        <f t="shared" si="972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975"/>
        <v>45760</v>
      </c>
      <c r="L3498" s="5">
        <f t="shared" si="976"/>
        <v>4</v>
      </c>
      <c r="M3498" s="5">
        <f t="shared" si="977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up'!$A$2:$E$64,5,FALSE)</f>
        <v>Trsf</v>
      </c>
    </row>
    <row r="3499" spans="1:19" ht="16.2" customHeight="1" x14ac:dyDescent="0.3">
      <c r="A3499" s="4" t="s">
        <v>3247</v>
      </c>
      <c r="B3499" s="5">
        <f t="shared" ref="B3499:B3562" si="990">MONTH(A3499)</f>
        <v>12</v>
      </c>
      <c r="C3499" s="5">
        <f t="shared" ref="C3499:C3562" si="991">YEAR(A3499)</f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975"/>
        <v>45643</v>
      </c>
      <c r="L3499" s="5">
        <f t="shared" si="976"/>
        <v>12</v>
      </c>
      <c r="M3499" s="5">
        <f t="shared" si="977"/>
        <v>2024</v>
      </c>
      <c r="N3499" s="12">
        <v>1755</v>
      </c>
      <c r="O3499" s="6">
        <f t="shared" ref="O3499:O3502" si="992">-N3499</f>
        <v>-1755</v>
      </c>
      <c r="P3499" s="12">
        <f t="shared" ref="P3499:P3508" si="993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" customHeight="1" x14ac:dyDescent="0.3">
      <c r="A3500" s="4" t="s">
        <v>3247</v>
      </c>
      <c r="B3500" s="5">
        <f t="shared" si="990"/>
        <v>12</v>
      </c>
      <c r="C3500" s="5">
        <f t="shared" si="991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975"/>
        <v>45643</v>
      </c>
      <c r="L3500" s="5">
        <f t="shared" si="976"/>
        <v>12</v>
      </c>
      <c r="M3500" s="5">
        <f t="shared" si="977"/>
        <v>2024</v>
      </c>
      <c r="N3500" s="12">
        <v>675</v>
      </c>
      <c r="O3500" s="6">
        <f t="shared" si="992"/>
        <v>-675</v>
      </c>
      <c r="P3500" s="12">
        <f t="shared" si="993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" customHeight="1" x14ac:dyDescent="0.3">
      <c r="A3501" s="4" t="s">
        <v>3247</v>
      </c>
      <c r="B3501" s="5">
        <f t="shared" si="990"/>
        <v>12</v>
      </c>
      <c r="C3501" s="5">
        <f t="shared" si="991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975"/>
        <v>45643</v>
      </c>
      <c r="L3501" s="5">
        <f t="shared" si="976"/>
        <v>12</v>
      </c>
      <c r="M3501" s="5">
        <f t="shared" si="977"/>
        <v>2024</v>
      </c>
      <c r="N3501" s="12">
        <v>95</v>
      </c>
      <c r="O3501" s="6">
        <f t="shared" si="992"/>
        <v>-95</v>
      </c>
      <c r="P3501" s="12">
        <f t="shared" si="993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" customHeight="1" x14ac:dyDescent="0.3">
      <c r="A3502" s="4" t="s">
        <v>3247</v>
      </c>
      <c r="B3502" s="5">
        <f t="shared" si="990"/>
        <v>12</v>
      </c>
      <c r="C3502" s="5">
        <f t="shared" si="991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975"/>
        <v>45643</v>
      </c>
      <c r="L3502" s="5">
        <f t="shared" si="976"/>
        <v>12</v>
      </c>
      <c r="M3502" s="5">
        <f t="shared" si="977"/>
        <v>2024</v>
      </c>
      <c r="N3502" s="12">
        <v>225</v>
      </c>
      <c r="O3502" s="6">
        <f t="shared" si="992"/>
        <v>-225</v>
      </c>
      <c r="P3502" s="12">
        <f t="shared" si="993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" customHeight="1" x14ac:dyDescent="0.3">
      <c r="A3503" s="4" t="s">
        <v>3247</v>
      </c>
      <c r="B3503" s="5">
        <f t="shared" si="990"/>
        <v>12</v>
      </c>
      <c r="C3503" s="5">
        <f t="shared" si="991"/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ref="K3503:K3555" si="994">A3503+J3503</f>
        <v>45643</v>
      </c>
      <c r="L3503" s="5">
        <f t="shared" ref="L3503:L3555" si="995">MONTH(K3503)</f>
        <v>12</v>
      </c>
      <c r="M3503" s="5">
        <f t="shared" ref="M3503:M3555" si="996">YEAR(K3503)</f>
        <v>2024</v>
      </c>
      <c r="N3503" s="12">
        <v>125</v>
      </c>
      <c r="O3503" s="12"/>
      <c r="P3503" s="12">
        <f t="shared" si="993"/>
        <v>125</v>
      </c>
      <c r="Q3503" s="7">
        <v>5765983.9500000002</v>
      </c>
      <c r="R3503" s="44" t="str">
        <f>VLOOKUP(F3503,'Set up'!$A$2:$E$64,5,FALSE)</f>
        <v>Trsf</v>
      </c>
    </row>
    <row r="3504" spans="1:19" ht="16.2" customHeight="1" x14ac:dyDescent="0.3">
      <c r="A3504" s="4" t="s">
        <v>3247</v>
      </c>
      <c r="B3504" s="5">
        <f t="shared" si="990"/>
        <v>12</v>
      </c>
      <c r="C3504" s="5">
        <f t="shared" si="991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994"/>
        <v>45643</v>
      </c>
      <c r="L3504" s="5">
        <f t="shared" si="995"/>
        <v>12</v>
      </c>
      <c r="M3504" s="5">
        <f t="shared" si="996"/>
        <v>2024</v>
      </c>
      <c r="N3504" s="12">
        <v>4860</v>
      </c>
      <c r="O3504" s="12"/>
      <c r="P3504" s="12">
        <f t="shared" si="993"/>
        <v>4860</v>
      </c>
      <c r="Q3504" s="7">
        <v>5770843.9500000002</v>
      </c>
      <c r="R3504" s="44" t="str">
        <f>VLOOKUP(F3504,'Set up'!$A$2:$E$64,5,FALSE)</f>
        <v>Trsf</v>
      </c>
    </row>
    <row r="3505" spans="1:19" ht="16.2" customHeight="1" x14ac:dyDescent="0.3">
      <c r="A3505" s="4" t="s">
        <v>3247</v>
      </c>
      <c r="B3505" s="5">
        <f t="shared" si="990"/>
        <v>12</v>
      </c>
      <c r="C3505" s="5">
        <f t="shared" si="991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994"/>
        <v>45643</v>
      </c>
      <c r="L3505" s="5">
        <f t="shared" si="995"/>
        <v>12</v>
      </c>
      <c r="M3505" s="5">
        <f t="shared" si="996"/>
        <v>2024</v>
      </c>
      <c r="N3505" s="12">
        <v>1740</v>
      </c>
      <c r="O3505" s="12"/>
      <c r="P3505" s="12">
        <f t="shared" si="993"/>
        <v>1740</v>
      </c>
      <c r="Q3505" s="7">
        <v>5772583.9500000002</v>
      </c>
      <c r="R3505" s="44" t="str">
        <f>VLOOKUP(F3505,'Set up'!$A$2:$E$64,5,FALSE)</f>
        <v>Trsf</v>
      </c>
    </row>
    <row r="3506" spans="1:19" ht="16.2" customHeight="1" x14ac:dyDescent="0.3">
      <c r="A3506" s="4" t="s">
        <v>3247</v>
      </c>
      <c r="B3506" s="5">
        <f t="shared" si="990"/>
        <v>12</v>
      </c>
      <c r="C3506" s="5">
        <f t="shared" si="991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994"/>
        <v>45643</v>
      </c>
      <c r="L3506" s="5">
        <f t="shared" si="995"/>
        <v>12</v>
      </c>
      <c r="M3506" s="5">
        <f t="shared" si="996"/>
        <v>2024</v>
      </c>
      <c r="N3506" s="12">
        <v>954</v>
      </c>
      <c r="O3506" s="12"/>
      <c r="P3506" s="12">
        <f t="shared" si="993"/>
        <v>954</v>
      </c>
      <c r="Q3506" s="7">
        <v>5773537.9500000002</v>
      </c>
      <c r="R3506" s="44" t="str">
        <f>VLOOKUP(F3506,'Set up'!$A$2:$E$64,5,FALSE)</f>
        <v>Trsf</v>
      </c>
    </row>
    <row r="3507" spans="1:19" ht="16.2" customHeight="1" x14ac:dyDescent="0.3">
      <c r="A3507" s="4" t="s">
        <v>3247</v>
      </c>
      <c r="B3507" s="5">
        <f t="shared" si="990"/>
        <v>12</v>
      </c>
      <c r="C3507" s="5">
        <f t="shared" si="991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si="994"/>
        <v>45643</v>
      </c>
      <c r="L3507" s="5">
        <f t="shared" si="995"/>
        <v>12</v>
      </c>
      <c r="M3507" s="5">
        <f t="shared" si="996"/>
        <v>2024</v>
      </c>
      <c r="N3507" s="12">
        <v>460</v>
      </c>
      <c r="O3507" s="12"/>
      <c r="P3507" s="12">
        <f t="shared" si="993"/>
        <v>460</v>
      </c>
      <c r="Q3507" s="7">
        <v>5773997.9500000002</v>
      </c>
      <c r="R3507" s="44" t="str">
        <f>VLOOKUP(F3507,'Set up'!$A$2:$E$64,5,FALSE)</f>
        <v>Trsf</v>
      </c>
    </row>
    <row r="3508" spans="1:19" ht="16.2" customHeight="1" x14ac:dyDescent="0.3">
      <c r="A3508" s="4" t="s">
        <v>3247</v>
      </c>
      <c r="B3508" s="5">
        <f t="shared" si="990"/>
        <v>12</v>
      </c>
      <c r="C3508" s="5">
        <f t="shared" si="991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994"/>
        <v>45643</v>
      </c>
      <c r="L3508" s="5">
        <f t="shared" si="995"/>
        <v>12</v>
      </c>
      <c r="M3508" s="5">
        <f t="shared" si="996"/>
        <v>2024</v>
      </c>
      <c r="N3508" s="12">
        <v>975</v>
      </c>
      <c r="O3508" s="12"/>
      <c r="P3508" s="12">
        <f t="shared" si="993"/>
        <v>975</v>
      </c>
      <c r="Q3508" s="7">
        <v>5774972.9500000002</v>
      </c>
      <c r="R3508" s="44" t="str">
        <f>VLOOKUP(F3508,'Set up'!$A$2:$E$64,5,FALSE)</f>
        <v>Trsf</v>
      </c>
    </row>
    <row r="3509" spans="1:19" ht="16.2" customHeight="1" x14ac:dyDescent="0.3">
      <c r="A3509" s="4" t="s">
        <v>3251</v>
      </c>
      <c r="B3509" s="5">
        <f t="shared" si="990"/>
        <v>12</v>
      </c>
      <c r="C3509" s="5">
        <f t="shared" si="991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994"/>
        <v>45645</v>
      </c>
      <c r="L3509" s="5">
        <f t="shared" si="995"/>
        <v>12</v>
      </c>
      <c r="M3509" s="5">
        <f t="shared" si="996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" customHeight="1" x14ac:dyDescent="0.3">
      <c r="A3510" s="4" t="s">
        <v>3251</v>
      </c>
      <c r="B3510" s="5">
        <f t="shared" si="990"/>
        <v>12</v>
      </c>
      <c r="C3510" s="5">
        <f t="shared" si="991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994"/>
        <v>45645</v>
      </c>
      <c r="L3510" s="5">
        <f t="shared" si="995"/>
        <v>12</v>
      </c>
      <c r="M3510" s="5">
        <f t="shared" si="996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" customHeight="1" x14ac:dyDescent="0.3">
      <c r="A3511" s="4" t="s">
        <v>3251</v>
      </c>
      <c r="B3511" s="5">
        <f t="shared" si="990"/>
        <v>12</v>
      </c>
      <c r="C3511" s="5">
        <f t="shared" si="991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994"/>
        <v>45645</v>
      </c>
      <c r="L3511" s="5">
        <f t="shared" si="995"/>
        <v>12</v>
      </c>
      <c r="M3511" s="5">
        <f t="shared" si="996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" customHeight="1" x14ac:dyDescent="0.3">
      <c r="A3512" s="4" t="s">
        <v>3251</v>
      </c>
      <c r="B3512" s="5">
        <f t="shared" si="990"/>
        <v>12</v>
      </c>
      <c r="C3512" s="5">
        <f t="shared" si="991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994"/>
        <v>45645</v>
      </c>
      <c r="L3512" s="5">
        <f t="shared" si="995"/>
        <v>12</v>
      </c>
      <c r="M3512" s="5">
        <f t="shared" si="996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" customHeight="1" x14ac:dyDescent="0.3">
      <c r="A3513" s="4" t="s">
        <v>3253</v>
      </c>
      <c r="B3513" s="5">
        <f t="shared" si="990"/>
        <v>12</v>
      </c>
      <c r="C3513" s="5">
        <f t="shared" si="991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994"/>
        <v>45646</v>
      </c>
      <c r="L3513" s="5">
        <f t="shared" si="995"/>
        <v>12</v>
      </c>
      <c r="M3513" s="5">
        <f t="shared" si="996"/>
        <v>2024</v>
      </c>
      <c r="N3513" s="12">
        <v>216</v>
      </c>
      <c r="O3513" s="6">
        <f>-N3513</f>
        <v>-216</v>
      </c>
      <c r="P3513" s="12">
        <f t="shared" ref="P3513:P3514" si="997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" customHeight="1" x14ac:dyDescent="0.3">
      <c r="A3514" s="4" t="s">
        <v>3253</v>
      </c>
      <c r="B3514" s="5">
        <f t="shared" si="990"/>
        <v>12</v>
      </c>
      <c r="C3514" s="5">
        <f t="shared" si="991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994"/>
        <v>45646</v>
      </c>
      <c r="L3514" s="5">
        <f t="shared" si="995"/>
        <v>12</v>
      </c>
      <c r="M3514" s="5">
        <f t="shared" si="996"/>
        <v>2024</v>
      </c>
      <c r="N3514" s="12">
        <v>890</v>
      </c>
      <c r="O3514" s="6">
        <f>-N3514</f>
        <v>-890</v>
      </c>
      <c r="P3514" s="12">
        <f t="shared" si="997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" customHeight="1" x14ac:dyDescent="0.3">
      <c r="A3515" s="4" t="s">
        <v>3256</v>
      </c>
      <c r="B3515" s="5">
        <f t="shared" si="990"/>
        <v>12</v>
      </c>
      <c r="C3515" s="5">
        <f t="shared" si="991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994"/>
        <v>45677</v>
      </c>
      <c r="L3515" s="5">
        <f t="shared" si="995"/>
        <v>1</v>
      </c>
      <c r="M3515" s="5">
        <f t="shared" si="996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" customHeight="1" x14ac:dyDescent="0.3">
      <c r="A3516" s="4" t="s">
        <v>3256</v>
      </c>
      <c r="B3516" s="5">
        <f t="shared" si="990"/>
        <v>12</v>
      </c>
      <c r="C3516" s="5">
        <f t="shared" si="991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994"/>
        <v>45677</v>
      </c>
      <c r="L3516" s="5">
        <f t="shared" si="995"/>
        <v>1</v>
      </c>
      <c r="M3516" s="5">
        <f t="shared" si="996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" customHeight="1" x14ac:dyDescent="0.3">
      <c r="A3517" s="4" t="s">
        <v>3256</v>
      </c>
      <c r="B3517" s="5">
        <f t="shared" si="990"/>
        <v>12</v>
      </c>
      <c r="C3517" s="5">
        <f t="shared" si="991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994"/>
        <v>45677</v>
      </c>
      <c r="L3517" s="5">
        <f t="shared" si="995"/>
        <v>1</v>
      </c>
      <c r="M3517" s="5">
        <f t="shared" si="996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" customHeight="1" x14ac:dyDescent="0.3">
      <c r="A3518" s="4" t="s">
        <v>3256</v>
      </c>
      <c r="B3518" s="5">
        <f t="shared" si="990"/>
        <v>12</v>
      </c>
      <c r="C3518" s="5">
        <f t="shared" si="991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994"/>
        <v>45677</v>
      </c>
      <c r="L3518" s="5">
        <f t="shared" si="995"/>
        <v>1</v>
      </c>
      <c r="M3518" s="5">
        <f t="shared" si="996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" customHeight="1" x14ac:dyDescent="0.3">
      <c r="A3519" s="4" t="s">
        <v>3256</v>
      </c>
      <c r="B3519" s="5">
        <f t="shared" si="990"/>
        <v>12</v>
      </c>
      <c r="C3519" s="5">
        <f t="shared" si="991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994"/>
        <v>45677</v>
      </c>
      <c r="L3519" s="5">
        <f t="shared" si="995"/>
        <v>1</v>
      </c>
      <c r="M3519" s="5">
        <f t="shared" si="996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" customHeight="1" x14ac:dyDescent="0.3">
      <c r="A3520" s="4" t="s">
        <v>3256</v>
      </c>
      <c r="B3520" s="5">
        <f t="shared" si="990"/>
        <v>12</v>
      </c>
      <c r="C3520" s="5">
        <f t="shared" si="991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994"/>
        <v>45677</v>
      </c>
      <c r="L3520" s="5">
        <f t="shared" si="995"/>
        <v>1</v>
      </c>
      <c r="M3520" s="5">
        <f t="shared" si="996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" customHeight="1" x14ac:dyDescent="0.3">
      <c r="A3521" s="4" t="s">
        <v>3256</v>
      </c>
      <c r="B3521" s="5">
        <f t="shared" si="990"/>
        <v>12</v>
      </c>
      <c r="C3521" s="5">
        <f t="shared" si="991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994"/>
        <v>45677</v>
      </c>
      <c r="L3521" s="5">
        <f t="shared" si="995"/>
        <v>1</v>
      </c>
      <c r="M3521" s="5">
        <f t="shared" si="996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" customHeight="1" x14ac:dyDescent="0.3">
      <c r="A3522" s="4" t="s">
        <v>3256</v>
      </c>
      <c r="B3522" s="5">
        <f t="shared" si="990"/>
        <v>12</v>
      </c>
      <c r="C3522" s="5">
        <f t="shared" si="991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994"/>
        <v>45677</v>
      </c>
      <c r="L3522" s="5">
        <f t="shared" si="995"/>
        <v>1</v>
      </c>
      <c r="M3522" s="5">
        <f t="shared" si="996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" customHeight="1" x14ac:dyDescent="0.3">
      <c r="A3523" s="4" t="s">
        <v>3259</v>
      </c>
      <c r="B3523" s="5">
        <f t="shared" si="990"/>
        <v>12</v>
      </c>
      <c r="C3523" s="5">
        <f t="shared" si="991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994"/>
        <v>45649</v>
      </c>
      <c r="L3523" s="5">
        <f t="shared" si="995"/>
        <v>12</v>
      </c>
      <c r="M3523" s="5">
        <f t="shared" si="996"/>
        <v>2024</v>
      </c>
      <c r="N3523" s="12">
        <v>1755</v>
      </c>
      <c r="O3523" s="6">
        <f t="shared" ref="O3523:O3526" si="998">-N3523</f>
        <v>-1755</v>
      </c>
      <c r="P3523" s="12">
        <f t="shared" ref="P3523:P3532" si="999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" customHeight="1" x14ac:dyDescent="0.3">
      <c r="A3524" s="4" t="s">
        <v>3259</v>
      </c>
      <c r="B3524" s="5">
        <f t="shared" si="990"/>
        <v>12</v>
      </c>
      <c r="C3524" s="5">
        <f t="shared" si="991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994"/>
        <v>45649</v>
      </c>
      <c r="L3524" s="5">
        <f t="shared" si="995"/>
        <v>12</v>
      </c>
      <c r="M3524" s="5">
        <f t="shared" si="996"/>
        <v>2024</v>
      </c>
      <c r="N3524" s="12">
        <v>832.5</v>
      </c>
      <c r="O3524" s="6">
        <f t="shared" si="998"/>
        <v>-832.5</v>
      </c>
      <c r="P3524" s="12">
        <f t="shared" si="999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" customHeight="1" x14ac:dyDescent="0.3">
      <c r="A3525" s="4" t="s">
        <v>3259</v>
      </c>
      <c r="B3525" s="5">
        <f t="shared" si="990"/>
        <v>12</v>
      </c>
      <c r="C3525" s="5">
        <f t="shared" si="991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994"/>
        <v>45649</v>
      </c>
      <c r="L3525" s="5">
        <f t="shared" si="995"/>
        <v>12</v>
      </c>
      <c r="M3525" s="5">
        <f t="shared" si="996"/>
        <v>2024</v>
      </c>
      <c r="N3525" s="12">
        <v>95</v>
      </c>
      <c r="O3525" s="6">
        <f t="shared" si="998"/>
        <v>-95</v>
      </c>
      <c r="P3525" s="12">
        <f t="shared" si="999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" customHeight="1" x14ac:dyDescent="0.3">
      <c r="A3526" s="4" t="s">
        <v>3259</v>
      </c>
      <c r="B3526" s="5">
        <f t="shared" si="990"/>
        <v>12</v>
      </c>
      <c r="C3526" s="5">
        <f t="shared" si="991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994"/>
        <v>45649</v>
      </c>
      <c r="L3526" s="5">
        <f t="shared" si="995"/>
        <v>12</v>
      </c>
      <c r="M3526" s="5">
        <f t="shared" si="996"/>
        <v>2024</v>
      </c>
      <c r="N3526" s="12">
        <v>155</v>
      </c>
      <c r="O3526" s="6">
        <f t="shared" si="998"/>
        <v>-155</v>
      </c>
      <c r="P3526" s="12">
        <f t="shared" si="999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" customHeight="1" x14ac:dyDescent="0.3">
      <c r="A3527" s="4" t="s">
        <v>3262</v>
      </c>
      <c r="B3527" s="5">
        <f t="shared" si="990"/>
        <v>12</v>
      </c>
      <c r="C3527" s="5">
        <f t="shared" si="991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994"/>
        <v>45650</v>
      </c>
      <c r="L3527" s="5">
        <f t="shared" si="995"/>
        <v>12</v>
      </c>
      <c r="M3527" s="5">
        <f t="shared" si="996"/>
        <v>2024</v>
      </c>
      <c r="N3527" s="12">
        <v>312.5</v>
      </c>
      <c r="O3527" s="12"/>
      <c r="P3527" s="12">
        <f t="shared" si="999"/>
        <v>312.5</v>
      </c>
      <c r="Q3527" s="7">
        <v>5790826.9500000002</v>
      </c>
      <c r="R3527" s="44" t="str">
        <f>VLOOKUP(F3527,'Set up'!$A$2:$E$64,5,FALSE)</f>
        <v>Trsf</v>
      </c>
    </row>
    <row r="3528" spans="1:19" ht="16.2" customHeight="1" x14ac:dyDescent="0.3">
      <c r="A3528" s="4" t="s">
        <v>3262</v>
      </c>
      <c r="B3528" s="5">
        <f t="shared" si="990"/>
        <v>12</v>
      </c>
      <c r="C3528" s="5">
        <f t="shared" si="991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994"/>
        <v>45650</v>
      </c>
      <c r="L3528" s="5">
        <f t="shared" si="995"/>
        <v>12</v>
      </c>
      <c r="M3528" s="5">
        <f t="shared" si="996"/>
        <v>2024</v>
      </c>
      <c r="N3528" s="12">
        <v>8100</v>
      </c>
      <c r="O3528" s="12"/>
      <c r="P3528" s="12">
        <f t="shared" si="999"/>
        <v>8100</v>
      </c>
      <c r="Q3528" s="7">
        <v>5798926.9500000002</v>
      </c>
      <c r="R3528" s="44" t="str">
        <f>VLOOKUP(F3528,'Set up'!$A$2:$E$64,5,FALSE)</f>
        <v>Trsf</v>
      </c>
    </row>
    <row r="3529" spans="1:19" ht="16.2" customHeight="1" x14ac:dyDescent="0.3">
      <c r="A3529" s="4" t="s">
        <v>3262</v>
      </c>
      <c r="B3529" s="5">
        <f t="shared" si="990"/>
        <v>12</v>
      </c>
      <c r="C3529" s="5">
        <f t="shared" si="991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994"/>
        <v>45650</v>
      </c>
      <c r="L3529" s="5">
        <f t="shared" si="995"/>
        <v>12</v>
      </c>
      <c r="M3529" s="5">
        <f t="shared" si="996"/>
        <v>2024</v>
      </c>
      <c r="N3529" s="12">
        <v>2610</v>
      </c>
      <c r="O3529" s="12"/>
      <c r="P3529" s="12">
        <f t="shared" si="999"/>
        <v>2610</v>
      </c>
      <c r="Q3529" s="7">
        <v>5801536.9500000002</v>
      </c>
      <c r="R3529" s="44" t="str">
        <f>VLOOKUP(F3529,'Set up'!$A$2:$E$64,5,FALSE)</f>
        <v>Trsf</v>
      </c>
    </row>
    <row r="3530" spans="1:19" ht="16.2" customHeight="1" x14ac:dyDescent="0.3">
      <c r="A3530" s="4" t="s">
        <v>3262</v>
      </c>
      <c r="B3530" s="5">
        <f t="shared" si="990"/>
        <v>12</v>
      </c>
      <c r="C3530" s="5">
        <f t="shared" si="991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994"/>
        <v>45650</v>
      </c>
      <c r="L3530" s="5">
        <f t="shared" si="995"/>
        <v>12</v>
      </c>
      <c r="M3530" s="5">
        <f t="shared" si="996"/>
        <v>2024</v>
      </c>
      <c r="N3530" s="12">
        <v>1669.5</v>
      </c>
      <c r="O3530" s="12"/>
      <c r="P3530" s="12">
        <f t="shared" si="999"/>
        <v>1669.5</v>
      </c>
      <c r="Q3530" s="7">
        <v>5803206.4500000002</v>
      </c>
      <c r="R3530" s="44" t="str">
        <f>VLOOKUP(F3530,'Set up'!$A$2:$E$64,5,FALSE)</f>
        <v>Trsf</v>
      </c>
    </row>
    <row r="3531" spans="1:19" ht="16.2" customHeight="1" x14ac:dyDescent="0.3">
      <c r="A3531" s="4" t="s">
        <v>3262</v>
      </c>
      <c r="B3531" s="5">
        <f t="shared" si="990"/>
        <v>12</v>
      </c>
      <c r="C3531" s="5">
        <f t="shared" si="991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994"/>
        <v>45650</v>
      </c>
      <c r="L3531" s="5">
        <f t="shared" si="995"/>
        <v>12</v>
      </c>
      <c r="M3531" s="5">
        <f t="shared" si="996"/>
        <v>2024</v>
      </c>
      <c r="N3531" s="12">
        <v>460</v>
      </c>
      <c r="O3531" s="12"/>
      <c r="P3531" s="12">
        <f t="shared" si="999"/>
        <v>460</v>
      </c>
      <c r="Q3531" s="7">
        <v>5803666.4500000002</v>
      </c>
      <c r="R3531" s="44" t="str">
        <f>VLOOKUP(F3531,'Set up'!$A$2:$E$64,5,FALSE)</f>
        <v>Trsf</v>
      </c>
    </row>
    <row r="3532" spans="1:19" ht="16.2" customHeight="1" x14ac:dyDescent="0.3">
      <c r="A3532" s="4" t="s">
        <v>3262</v>
      </c>
      <c r="B3532" s="5">
        <f t="shared" si="990"/>
        <v>12</v>
      </c>
      <c r="C3532" s="5">
        <f t="shared" si="991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994"/>
        <v>45650</v>
      </c>
      <c r="L3532" s="5">
        <f t="shared" si="995"/>
        <v>12</v>
      </c>
      <c r="M3532" s="5">
        <f t="shared" si="996"/>
        <v>2024</v>
      </c>
      <c r="N3532" s="12">
        <v>975</v>
      </c>
      <c r="O3532" s="12"/>
      <c r="P3532" s="12">
        <f t="shared" si="999"/>
        <v>975</v>
      </c>
      <c r="Q3532" s="7">
        <v>5804641.4500000002</v>
      </c>
      <c r="R3532" s="44" t="str">
        <f>VLOOKUP(F3532,'Set up'!$A$2:$E$64,5,FALSE)</f>
        <v>Trsf</v>
      </c>
    </row>
    <row r="3533" spans="1:19" ht="16.2" customHeight="1" x14ac:dyDescent="0.3">
      <c r="A3533" s="4" t="s">
        <v>3262</v>
      </c>
      <c r="B3533" s="5">
        <f t="shared" si="990"/>
        <v>12</v>
      </c>
      <c r="C3533" s="5">
        <f t="shared" si="991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994"/>
        <v>45650</v>
      </c>
      <c r="L3533" s="5">
        <f t="shared" si="995"/>
        <v>12</v>
      </c>
      <c r="M3533" s="5">
        <f t="shared" si="996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" customHeight="1" x14ac:dyDescent="0.3">
      <c r="A3534" s="4" t="s">
        <v>3262</v>
      </c>
      <c r="B3534" s="5">
        <f t="shared" si="990"/>
        <v>12</v>
      </c>
      <c r="C3534" s="5">
        <f t="shared" si="991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994"/>
        <v>45650</v>
      </c>
      <c r="L3534" s="5">
        <f t="shared" si="995"/>
        <v>12</v>
      </c>
      <c r="M3534" s="5">
        <f t="shared" si="996"/>
        <v>2024</v>
      </c>
      <c r="N3534" s="12">
        <v>2775</v>
      </c>
      <c r="O3534" s="6">
        <f t="shared" ref="O3534:O3542" si="1000">-N3534</f>
        <v>-2775</v>
      </c>
      <c r="P3534" s="12">
        <f t="shared" ref="P3534:P3538" si="1001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" customHeight="1" x14ac:dyDescent="0.3">
      <c r="A3535" s="4" t="s">
        <v>3262</v>
      </c>
      <c r="B3535" s="5">
        <f t="shared" si="990"/>
        <v>12</v>
      </c>
      <c r="C3535" s="5">
        <f t="shared" si="991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994"/>
        <v>45650</v>
      </c>
      <c r="L3535" s="5">
        <f t="shared" si="995"/>
        <v>12</v>
      </c>
      <c r="M3535" s="5">
        <f t="shared" si="996"/>
        <v>2024</v>
      </c>
      <c r="N3535" s="12">
        <v>115</v>
      </c>
      <c r="O3535" s="6">
        <f t="shared" si="1000"/>
        <v>-115</v>
      </c>
      <c r="P3535" s="12">
        <f t="shared" si="1001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" customHeight="1" x14ac:dyDescent="0.3">
      <c r="A3536" s="4" t="s">
        <v>3262</v>
      </c>
      <c r="B3536" s="5">
        <f t="shared" si="990"/>
        <v>12</v>
      </c>
      <c r="C3536" s="5">
        <f t="shared" si="991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994"/>
        <v>45650</v>
      </c>
      <c r="L3536" s="5">
        <f t="shared" si="995"/>
        <v>12</v>
      </c>
      <c r="M3536" s="5">
        <f t="shared" si="996"/>
        <v>2024</v>
      </c>
      <c r="N3536" s="12">
        <v>320</v>
      </c>
      <c r="O3536" s="6">
        <f t="shared" si="1000"/>
        <v>-320</v>
      </c>
      <c r="P3536" s="12">
        <f t="shared" si="1001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" customHeight="1" x14ac:dyDescent="0.3">
      <c r="A3537" s="4" t="s">
        <v>3262</v>
      </c>
      <c r="B3537" s="5">
        <f t="shared" si="990"/>
        <v>12</v>
      </c>
      <c r="C3537" s="5">
        <f t="shared" si="991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994"/>
        <v>45650</v>
      </c>
      <c r="L3537" s="5">
        <f t="shared" si="995"/>
        <v>12</v>
      </c>
      <c r="M3537" s="5">
        <f t="shared" si="996"/>
        <v>2024</v>
      </c>
      <c r="N3537" s="12">
        <v>65</v>
      </c>
      <c r="O3537" s="6">
        <f t="shared" si="1000"/>
        <v>-65</v>
      </c>
      <c r="P3537" s="12">
        <f t="shared" si="1001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" customHeight="1" x14ac:dyDescent="0.3">
      <c r="A3538" s="4" t="s">
        <v>3262</v>
      </c>
      <c r="B3538" s="5">
        <f t="shared" si="990"/>
        <v>12</v>
      </c>
      <c r="C3538" s="5">
        <f t="shared" si="991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994"/>
        <v>45650</v>
      </c>
      <c r="L3538" s="5">
        <f t="shared" si="995"/>
        <v>12</v>
      </c>
      <c r="M3538" s="5">
        <f t="shared" si="996"/>
        <v>2024</v>
      </c>
      <c r="N3538" s="12">
        <v>160</v>
      </c>
      <c r="O3538" s="6">
        <f t="shared" si="1000"/>
        <v>-160</v>
      </c>
      <c r="P3538" s="12">
        <f t="shared" si="1001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" customHeight="1" x14ac:dyDescent="0.3">
      <c r="A3539" s="4" t="s">
        <v>3271</v>
      </c>
      <c r="B3539" s="5">
        <f t="shared" si="990"/>
        <v>12</v>
      </c>
      <c r="C3539" s="5">
        <f t="shared" si="991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994"/>
        <v>45653</v>
      </c>
      <c r="L3539" s="5">
        <f t="shared" si="995"/>
        <v>12</v>
      </c>
      <c r="M3539" s="5">
        <f t="shared" si="996"/>
        <v>2024</v>
      </c>
      <c r="N3539" s="12">
        <v>432</v>
      </c>
      <c r="O3539" s="6">
        <f t="shared" si="1000"/>
        <v>-432</v>
      </c>
      <c r="P3539" s="12">
        <f t="shared" ref="P3539:P3545" si="1002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" customHeight="1" x14ac:dyDescent="0.3">
      <c r="A3540" s="4" t="s">
        <v>3271</v>
      </c>
      <c r="B3540" s="5">
        <f t="shared" si="990"/>
        <v>12</v>
      </c>
      <c r="C3540" s="5">
        <f t="shared" si="991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994"/>
        <v>45653</v>
      </c>
      <c r="L3540" s="5">
        <f t="shared" si="995"/>
        <v>12</v>
      </c>
      <c r="M3540" s="5">
        <f t="shared" si="996"/>
        <v>2024</v>
      </c>
      <c r="N3540" s="12">
        <v>110</v>
      </c>
      <c r="O3540" s="6">
        <f t="shared" si="1000"/>
        <v>-110</v>
      </c>
      <c r="P3540" s="12">
        <f t="shared" si="1002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" customHeight="1" x14ac:dyDescent="0.3">
      <c r="A3541" s="4" t="s">
        <v>3271</v>
      </c>
      <c r="B3541" s="5">
        <f t="shared" si="990"/>
        <v>12</v>
      </c>
      <c r="C3541" s="5">
        <f t="shared" si="991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994"/>
        <v>45653</v>
      </c>
      <c r="L3541" s="5">
        <f t="shared" si="995"/>
        <v>12</v>
      </c>
      <c r="M3541" s="5">
        <f t="shared" si="996"/>
        <v>2024</v>
      </c>
      <c r="N3541" s="12">
        <v>1732.5</v>
      </c>
      <c r="O3541" s="6">
        <f t="shared" si="1000"/>
        <v>-1732.5</v>
      </c>
      <c r="P3541" s="12">
        <f t="shared" si="1002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" customHeight="1" x14ac:dyDescent="0.3">
      <c r="A3542" s="4" t="s">
        <v>3271</v>
      </c>
      <c r="B3542" s="5">
        <f t="shared" si="990"/>
        <v>12</v>
      </c>
      <c r="C3542" s="5">
        <f t="shared" si="991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994"/>
        <v>45653</v>
      </c>
      <c r="L3542" s="5">
        <f t="shared" si="995"/>
        <v>12</v>
      </c>
      <c r="M3542" s="5">
        <f t="shared" si="996"/>
        <v>2024</v>
      </c>
      <c r="N3542" s="12">
        <v>62.5</v>
      </c>
      <c r="O3542" s="6">
        <f t="shared" si="1000"/>
        <v>-62.5</v>
      </c>
      <c r="P3542" s="12">
        <f t="shared" si="1002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" customHeight="1" x14ac:dyDescent="0.3">
      <c r="A3543" s="4" t="s">
        <v>3271</v>
      </c>
      <c r="B3543" s="5">
        <f t="shared" si="990"/>
        <v>12</v>
      </c>
      <c r="C3543" s="5">
        <f t="shared" si="991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994"/>
        <v>45653</v>
      </c>
      <c r="L3543" s="5">
        <f t="shared" si="995"/>
        <v>12</v>
      </c>
      <c r="M3543" s="5">
        <f t="shared" si="996"/>
        <v>2024</v>
      </c>
      <c r="N3543" s="12">
        <v>9720</v>
      </c>
      <c r="O3543" s="12"/>
      <c r="P3543" s="12">
        <f t="shared" si="1002"/>
        <v>9720</v>
      </c>
      <c r="Q3543" s="7">
        <v>5820173.4500000002</v>
      </c>
      <c r="R3543" s="44" t="str">
        <f>VLOOKUP(F3543,'Set up'!$A$2:$E$64,5,FALSE)</f>
        <v>Trsf</v>
      </c>
    </row>
    <row r="3544" spans="1:21" ht="16.2" customHeight="1" x14ac:dyDescent="0.3">
      <c r="A3544" s="4" t="s">
        <v>3271</v>
      </c>
      <c r="B3544" s="5">
        <f t="shared" si="990"/>
        <v>12</v>
      </c>
      <c r="C3544" s="5">
        <f t="shared" si="991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994"/>
        <v>45653</v>
      </c>
      <c r="L3544" s="5">
        <f t="shared" si="995"/>
        <v>12</v>
      </c>
      <c r="M3544" s="5">
        <f t="shared" si="996"/>
        <v>2024</v>
      </c>
      <c r="N3544" s="12">
        <v>2610</v>
      </c>
      <c r="O3544" s="12"/>
      <c r="P3544" s="12">
        <f t="shared" si="1002"/>
        <v>2610</v>
      </c>
      <c r="Q3544" s="7">
        <v>5822783.4500000002</v>
      </c>
      <c r="R3544" s="44" t="str">
        <f>VLOOKUP(F3544,'Set up'!$A$2:$E$64,5,FALSE)</f>
        <v>Trsf</v>
      </c>
    </row>
    <row r="3545" spans="1:21" ht="16.2" customHeight="1" x14ac:dyDescent="0.3">
      <c r="A3545" s="4" t="s">
        <v>3271</v>
      </c>
      <c r="B3545" s="5">
        <f t="shared" si="990"/>
        <v>12</v>
      </c>
      <c r="C3545" s="5">
        <f t="shared" si="991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994"/>
        <v>45653</v>
      </c>
      <c r="L3545" s="5">
        <f t="shared" si="995"/>
        <v>12</v>
      </c>
      <c r="M3545" s="5">
        <f t="shared" si="996"/>
        <v>2024</v>
      </c>
      <c r="N3545" s="12">
        <v>1669.5</v>
      </c>
      <c r="O3545" s="12"/>
      <c r="P3545" s="12">
        <f t="shared" si="1002"/>
        <v>1669.5</v>
      </c>
      <c r="Q3545" s="7">
        <v>5824452.9500000002</v>
      </c>
      <c r="R3545" s="44" t="str">
        <f>VLOOKUP(F3545,'Set up'!$A$2:$E$64,5,FALSE)</f>
        <v>Trsf</v>
      </c>
    </row>
    <row r="3546" spans="1:21" ht="16.2" customHeight="1" x14ac:dyDescent="0.3">
      <c r="A3546" s="4" t="s">
        <v>3274</v>
      </c>
      <c r="B3546" s="5">
        <f t="shared" si="990"/>
        <v>12</v>
      </c>
      <c r="C3546" s="5">
        <f t="shared" si="991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994"/>
        <v>45654</v>
      </c>
      <c r="L3546" s="5">
        <f t="shared" si="995"/>
        <v>12</v>
      </c>
      <c r="M3546" s="5">
        <f t="shared" si="996"/>
        <v>2024</v>
      </c>
      <c r="N3546" s="12">
        <v>1755</v>
      </c>
      <c r="O3546" s="6">
        <f t="shared" ref="O3546:O3549" si="1003">-N3546</f>
        <v>-1755</v>
      </c>
      <c r="P3546" s="12">
        <f t="shared" ref="P3546:P3553" si="1004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" customHeight="1" x14ac:dyDescent="0.3">
      <c r="A3547" s="4" t="s">
        <v>3274</v>
      </c>
      <c r="B3547" s="5">
        <f t="shared" si="990"/>
        <v>12</v>
      </c>
      <c r="C3547" s="5">
        <f t="shared" si="991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994"/>
        <v>45654</v>
      </c>
      <c r="L3547" s="5">
        <f t="shared" si="995"/>
        <v>12</v>
      </c>
      <c r="M3547" s="5">
        <f t="shared" si="996"/>
        <v>2024</v>
      </c>
      <c r="N3547" s="12">
        <v>555</v>
      </c>
      <c r="O3547" s="6">
        <f t="shared" si="1003"/>
        <v>-555</v>
      </c>
      <c r="P3547" s="12">
        <f t="shared" si="1004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" customHeight="1" x14ac:dyDescent="0.3">
      <c r="A3548" s="4" t="s">
        <v>3274</v>
      </c>
      <c r="B3548" s="5">
        <f t="shared" si="990"/>
        <v>12</v>
      </c>
      <c r="C3548" s="5">
        <f t="shared" si="991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994"/>
        <v>45654</v>
      </c>
      <c r="L3548" s="5">
        <f t="shared" si="995"/>
        <v>12</v>
      </c>
      <c r="M3548" s="5">
        <f t="shared" si="996"/>
        <v>2024</v>
      </c>
      <c r="N3548" s="12">
        <v>95</v>
      </c>
      <c r="O3548" s="6">
        <f t="shared" si="1003"/>
        <v>-95</v>
      </c>
      <c r="P3548" s="12">
        <f t="shared" si="1004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" customHeight="1" x14ac:dyDescent="0.3">
      <c r="A3549" s="4" t="s">
        <v>3274</v>
      </c>
      <c r="B3549" s="5">
        <f t="shared" si="990"/>
        <v>12</v>
      </c>
      <c r="C3549" s="5">
        <f t="shared" si="991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994"/>
        <v>45654</v>
      </c>
      <c r="L3549" s="5">
        <f t="shared" si="995"/>
        <v>12</v>
      </c>
      <c r="M3549" s="5">
        <f t="shared" si="996"/>
        <v>2024</v>
      </c>
      <c r="N3549" s="12">
        <v>312.5</v>
      </c>
      <c r="O3549" s="6">
        <f t="shared" si="1003"/>
        <v>-312.5</v>
      </c>
      <c r="P3549" s="12">
        <f t="shared" si="1004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" customHeight="1" x14ac:dyDescent="0.3">
      <c r="A3550" s="4" t="s">
        <v>3276</v>
      </c>
      <c r="B3550" s="5">
        <f t="shared" si="990"/>
        <v>12</v>
      </c>
      <c r="C3550" s="5">
        <f t="shared" si="991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994"/>
        <v>45656</v>
      </c>
      <c r="L3550" s="5">
        <f t="shared" si="995"/>
        <v>12</v>
      </c>
      <c r="M3550" s="5">
        <f t="shared" si="996"/>
        <v>2024</v>
      </c>
      <c r="N3550" s="12">
        <v>325</v>
      </c>
      <c r="O3550" s="6">
        <f>-N3550</f>
        <v>-325</v>
      </c>
      <c r="P3550" s="12">
        <f t="shared" si="1004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" customHeight="1" x14ac:dyDescent="0.3">
      <c r="A3551" s="4" t="s">
        <v>3278</v>
      </c>
      <c r="B3551" s="5">
        <f t="shared" si="990"/>
        <v>12</v>
      </c>
      <c r="C3551" s="5">
        <f t="shared" si="991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994"/>
        <v>45702</v>
      </c>
      <c r="L3551" s="5">
        <f t="shared" si="995"/>
        <v>2</v>
      </c>
      <c r="M3551" s="5">
        <f t="shared" si="996"/>
        <v>2025</v>
      </c>
      <c r="N3551" s="12">
        <v>1755</v>
      </c>
      <c r="O3551" s="6">
        <f>-N3551</f>
        <v>-1755</v>
      </c>
      <c r="P3551" s="12">
        <f t="shared" si="1004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" customHeight="1" x14ac:dyDescent="0.3">
      <c r="A3552" s="4" t="s">
        <v>3278</v>
      </c>
      <c r="B3552" s="5">
        <f t="shared" si="990"/>
        <v>12</v>
      </c>
      <c r="C3552" s="5">
        <f t="shared" si="991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994"/>
        <v>45702</v>
      </c>
      <c r="L3552" s="5">
        <f t="shared" si="995"/>
        <v>2</v>
      </c>
      <c r="M3552" s="5">
        <f t="shared" si="996"/>
        <v>2025</v>
      </c>
      <c r="N3552" s="12">
        <v>220</v>
      </c>
      <c r="O3552" s="6">
        <f>-N3552</f>
        <v>-220</v>
      </c>
      <c r="P3552" s="12">
        <f t="shared" si="1004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.05" customHeight="1" x14ac:dyDescent="0.3">
      <c r="A3553" s="4" t="s">
        <v>3278</v>
      </c>
      <c r="B3553" s="5">
        <f t="shared" si="990"/>
        <v>12</v>
      </c>
      <c r="C3553" s="5">
        <f t="shared" si="991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994"/>
        <v>45702</v>
      </c>
      <c r="L3553" s="5">
        <f t="shared" si="995"/>
        <v>2</v>
      </c>
      <c r="M3553" s="5">
        <f t="shared" si="996"/>
        <v>2025</v>
      </c>
      <c r="N3553" s="12">
        <v>130</v>
      </c>
      <c r="O3553" s="6">
        <f>-N3553</f>
        <v>-130</v>
      </c>
      <c r="P3553" s="12">
        <f t="shared" si="1004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" customHeight="1" x14ac:dyDescent="0.3">
      <c r="A3554" s="4" t="s">
        <v>3278</v>
      </c>
      <c r="B3554" s="5">
        <f t="shared" si="990"/>
        <v>12</v>
      </c>
      <c r="C3554" s="5">
        <f t="shared" si="991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994"/>
        <v>45657</v>
      </c>
      <c r="L3554" s="5">
        <f t="shared" si="995"/>
        <v>12</v>
      </c>
      <c r="M3554" s="5">
        <f t="shared" si="996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" customHeight="1" x14ac:dyDescent="0.3">
      <c r="A3555" s="4" t="s">
        <v>3278</v>
      </c>
      <c r="B3555" s="5">
        <f t="shared" si="990"/>
        <v>12</v>
      </c>
      <c r="C3555" s="5">
        <f t="shared" si="991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994"/>
        <v>45657</v>
      </c>
      <c r="L3555" s="5">
        <f t="shared" si="995"/>
        <v>12</v>
      </c>
      <c r="M3555" s="5">
        <f t="shared" si="996"/>
        <v>2024</v>
      </c>
      <c r="N3555" s="12">
        <v>360</v>
      </c>
      <c r="O3555" s="6">
        <f t="shared" ref="O3555" si="1005">-N3555</f>
        <v>-360</v>
      </c>
      <c r="P3555" s="12">
        <f t="shared" ref="P3555" si="1006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" customHeight="1" x14ac:dyDescent="0.3">
      <c r="A3556" s="140">
        <v>45659</v>
      </c>
      <c r="B3556" s="5">
        <f t="shared" si="990"/>
        <v>1</v>
      </c>
      <c r="C3556" s="5">
        <f t="shared" si="991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ref="K3556:K3619" si="1007">A3556+J3556</f>
        <v>45704</v>
      </c>
      <c r="L3556" s="5">
        <f t="shared" ref="L3556:L3618" si="1008">MONTH(K3556)</f>
        <v>2</v>
      </c>
      <c r="M3556" s="5">
        <f t="shared" ref="M3556:M3618" si="1009">YEAR(K3556)</f>
        <v>2025</v>
      </c>
      <c r="N3556" s="135">
        <v>228</v>
      </c>
      <c r="O3556" s="6">
        <f>-N3556</f>
        <v>-228</v>
      </c>
      <c r="P3556" s="12">
        <f t="shared" ref="P3556:P3618" si="1010">SUM(N3556+O3556)</f>
        <v>0</v>
      </c>
      <c r="Q3556" s="7">
        <f t="shared" ref="Q3556:Q3619" si="1011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" customHeight="1" x14ac:dyDescent="0.3">
      <c r="A3557" s="140">
        <v>45659</v>
      </c>
      <c r="B3557" s="5">
        <f t="shared" si="990"/>
        <v>1</v>
      </c>
      <c r="C3557" s="5">
        <f t="shared" si="991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07"/>
        <v>45659</v>
      </c>
      <c r="L3557" s="5">
        <f t="shared" si="1008"/>
        <v>1</v>
      </c>
      <c r="M3557" s="5">
        <f t="shared" si="1009"/>
        <v>2025</v>
      </c>
      <c r="N3557" s="135">
        <v>650</v>
      </c>
      <c r="O3557" s="6">
        <f>-N3557</f>
        <v>-650</v>
      </c>
      <c r="P3557" s="12">
        <f t="shared" si="1010"/>
        <v>0</v>
      </c>
      <c r="Q3557" s="7">
        <f t="shared" si="1011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" customHeight="1" x14ac:dyDescent="0.3">
      <c r="A3558" s="140">
        <v>45660</v>
      </c>
      <c r="B3558" s="5">
        <f t="shared" si="990"/>
        <v>1</v>
      </c>
      <c r="C3558" s="5">
        <f t="shared" si="991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07"/>
        <v>45660</v>
      </c>
      <c r="L3558" s="5">
        <f t="shared" si="1008"/>
        <v>1</v>
      </c>
      <c r="M3558" s="5">
        <f t="shared" si="1009"/>
        <v>2025</v>
      </c>
      <c r="N3558" s="135">
        <v>1755</v>
      </c>
      <c r="O3558" s="12"/>
      <c r="P3558" s="12">
        <f t="shared" si="1010"/>
        <v>1755</v>
      </c>
      <c r="Q3558" s="7">
        <f t="shared" si="1011"/>
        <v>5832998.4500000002</v>
      </c>
      <c r="R3558" s="44" t="str">
        <f>VLOOKUP(F3558,'Set up'!$A$2:$E$64,5,FALSE)</f>
        <v>Trsf</v>
      </c>
    </row>
    <row r="3559" spans="1:21" ht="16.2" customHeight="1" x14ac:dyDescent="0.3">
      <c r="A3559" s="140">
        <v>45660</v>
      </c>
      <c r="B3559" s="5">
        <f t="shared" si="990"/>
        <v>1</v>
      </c>
      <c r="C3559" s="5">
        <f t="shared" si="991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07"/>
        <v>45660</v>
      </c>
      <c r="L3559" s="5">
        <f t="shared" si="1008"/>
        <v>1</v>
      </c>
      <c r="M3559" s="5">
        <f t="shared" si="1009"/>
        <v>2025</v>
      </c>
      <c r="N3559" s="135">
        <v>110</v>
      </c>
      <c r="O3559" s="12"/>
      <c r="P3559" s="12">
        <f t="shared" si="1010"/>
        <v>110</v>
      </c>
      <c r="Q3559" s="7">
        <f t="shared" si="1011"/>
        <v>5833108.4500000002</v>
      </c>
      <c r="R3559" s="44" t="str">
        <f>VLOOKUP(F3559,'Set up'!$A$2:$E$64,5,FALSE)</f>
        <v>Trsf</v>
      </c>
    </row>
    <row r="3560" spans="1:21" ht="16.2" customHeight="1" x14ac:dyDescent="0.3">
      <c r="A3560" s="140">
        <v>45660</v>
      </c>
      <c r="B3560" s="5">
        <f t="shared" si="990"/>
        <v>1</v>
      </c>
      <c r="C3560" s="5">
        <f t="shared" si="991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07"/>
        <v>45660</v>
      </c>
      <c r="L3560" s="5">
        <f t="shared" si="1008"/>
        <v>1</v>
      </c>
      <c r="M3560" s="5">
        <f t="shared" si="1009"/>
        <v>2025</v>
      </c>
      <c r="N3560" s="135">
        <v>420</v>
      </c>
      <c r="O3560" s="12"/>
      <c r="P3560" s="12">
        <f t="shared" si="1010"/>
        <v>420</v>
      </c>
      <c r="Q3560" s="7">
        <f t="shared" si="1011"/>
        <v>5833528.4500000002</v>
      </c>
      <c r="R3560" s="44" t="str">
        <f>VLOOKUP(F3560,'Set up'!$A$2:$E$64,5,FALSE)</f>
        <v>Trsf</v>
      </c>
    </row>
    <row r="3561" spans="1:21" ht="16.2" customHeight="1" x14ac:dyDescent="0.3">
      <c r="A3561" s="140">
        <v>45660</v>
      </c>
      <c r="B3561" s="5">
        <f t="shared" si="990"/>
        <v>1</v>
      </c>
      <c r="C3561" s="5">
        <f t="shared" si="991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07"/>
        <v>45660</v>
      </c>
      <c r="L3561" s="5">
        <f t="shared" si="1008"/>
        <v>1</v>
      </c>
      <c r="M3561" s="5">
        <f t="shared" si="1009"/>
        <v>2025</v>
      </c>
      <c r="N3561" s="135">
        <v>312.5</v>
      </c>
      <c r="O3561" s="12"/>
      <c r="P3561" s="12">
        <f t="shared" si="1010"/>
        <v>312.5</v>
      </c>
      <c r="Q3561" s="7">
        <f t="shared" si="1011"/>
        <v>5833840.9500000002</v>
      </c>
      <c r="R3561" s="44" t="str">
        <f>VLOOKUP(F3561,'Set up'!$A$2:$E$64,5,FALSE)</f>
        <v>Trsf</v>
      </c>
    </row>
    <row r="3562" spans="1:21" ht="16.2" customHeight="1" x14ac:dyDescent="0.3">
      <c r="A3562" s="140">
        <v>45660</v>
      </c>
      <c r="B3562" s="5">
        <f t="shared" si="990"/>
        <v>1</v>
      </c>
      <c r="C3562" s="5">
        <f t="shared" si="991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07"/>
        <v>45660</v>
      </c>
      <c r="L3562" s="5">
        <f t="shared" si="1008"/>
        <v>1</v>
      </c>
      <c r="M3562" s="5">
        <f t="shared" si="1009"/>
        <v>2025</v>
      </c>
      <c r="N3562" s="135">
        <v>12960</v>
      </c>
      <c r="O3562" s="12"/>
      <c r="P3562" s="12">
        <f t="shared" si="1010"/>
        <v>12960</v>
      </c>
      <c r="Q3562" s="7">
        <f t="shared" si="1011"/>
        <v>5846800.9500000002</v>
      </c>
      <c r="R3562" s="44" t="str">
        <f>VLOOKUP(F3562,'Set up'!$A$2:$E$64,5,FALSE)</f>
        <v>Trsf</v>
      </c>
    </row>
    <row r="3563" spans="1:21" ht="16.2" customHeight="1" x14ac:dyDescent="0.3">
      <c r="A3563" s="140">
        <v>45660</v>
      </c>
      <c r="B3563" s="5">
        <f t="shared" ref="B3563:B3626" si="1012">MONTH(A3563)</f>
        <v>1</v>
      </c>
      <c r="C3563" s="5">
        <f t="shared" ref="C3563:C3626" si="1013">YEAR(A3563)</f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07"/>
        <v>45660</v>
      </c>
      <c r="L3563" s="5">
        <f t="shared" si="1008"/>
        <v>1</v>
      </c>
      <c r="M3563" s="5">
        <f t="shared" si="1009"/>
        <v>2025</v>
      </c>
      <c r="N3563" s="135">
        <v>5220</v>
      </c>
      <c r="O3563" s="12"/>
      <c r="P3563" s="12">
        <f t="shared" si="1010"/>
        <v>5220</v>
      </c>
      <c r="Q3563" s="7">
        <f t="shared" si="1011"/>
        <v>5852020.9500000002</v>
      </c>
      <c r="R3563" s="44" t="str">
        <f>VLOOKUP(F3563,'Set up'!$A$2:$E$64,5,FALSE)</f>
        <v>Trsf</v>
      </c>
    </row>
    <row r="3564" spans="1:21" ht="16.2" customHeight="1" x14ac:dyDescent="0.3">
      <c r="A3564" s="140">
        <v>45660</v>
      </c>
      <c r="B3564" s="5">
        <f t="shared" si="1012"/>
        <v>1</v>
      </c>
      <c r="C3564" s="5">
        <f t="shared" si="1013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07"/>
        <v>45660</v>
      </c>
      <c r="L3564" s="5">
        <f t="shared" si="1008"/>
        <v>1</v>
      </c>
      <c r="M3564" s="5">
        <f t="shared" si="1009"/>
        <v>2025</v>
      </c>
      <c r="N3564" s="135">
        <v>3577.5</v>
      </c>
      <c r="O3564" s="12"/>
      <c r="P3564" s="12">
        <f t="shared" si="1010"/>
        <v>3577.5</v>
      </c>
      <c r="Q3564" s="7">
        <f t="shared" si="1011"/>
        <v>5855598.4500000002</v>
      </c>
      <c r="R3564" s="44" t="str">
        <f>VLOOKUP(F3564,'Set up'!$A$2:$E$64,5,FALSE)</f>
        <v>Trsf</v>
      </c>
    </row>
    <row r="3565" spans="1:21" ht="16.2" customHeight="1" x14ac:dyDescent="0.3">
      <c r="A3565" s="140">
        <v>45660</v>
      </c>
      <c r="B3565" s="5">
        <f t="shared" si="1012"/>
        <v>1</v>
      </c>
      <c r="C3565" s="5">
        <f t="shared" si="1013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07"/>
        <v>45660</v>
      </c>
      <c r="L3565" s="5">
        <f t="shared" si="1008"/>
        <v>1</v>
      </c>
      <c r="M3565" s="5">
        <f t="shared" si="1009"/>
        <v>2025</v>
      </c>
      <c r="N3565" s="135">
        <v>575</v>
      </c>
      <c r="O3565" s="12"/>
      <c r="P3565" s="12">
        <f t="shared" si="1010"/>
        <v>575</v>
      </c>
      <c r="Q3565" s="7">
        <f t="shared" si="1011"/>
        <v>5856173.4500000002</v>
      </c>
      <c r="R3565" s="44" t="str">
        <f>VLOOKUP(F3565,'Set up'!$A$2:$E$64,5,FALSE)</f>
        <v>Trsf</v>
      </c>
    </row>
    <row r="3566" spans="1:21" ht="16.2" customHeight="1" x14ac:dyDescent="0.3">
      <c r="A3566" s="140">
        <v>45660</v>
      </c>
      <c r="B3566" s="5">
        <f t="shared" si="1012"/>
        <v>1</v>
      </c>
      <c r="C3566" s="5">
        <f t="shared" si="1013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07"/>
        <v>45660</v>
      </c>
      <c r="L3566" s="5">
        <f t="shared" si="1008"/>
        <v>1</v>
      </c>
      <c r="M3566" s="5">
        <f t="shared" si="1009"/>
        <v>2025</v>
      </c>
      <c r="N3566" s="135">
        <v>1950</v>
      </c>
      <c r="O3566" s="12"/>
      <c r="P3566" s="12">
        <f t="shared" si="1010"/>
        <v>1950</v>
      </c>
      <c r="Q3566" s="7">
        <f t="shared" si="1011"/>
        <v>5858123.4500000002</v>
      </c>
      <c r="R3566" s="44" t="str">
        <f>VLOOKUP(F3566,'Set up'!$A$2:$E$64,5,FALSE)</f>
        <v>Trsf</v>
      </c>
    </row>
    <row r="3567" spans="1:21" ht="16.2" customHeight="1" x14ac:dyDescent="0.3">
      <c r="A3567" s="140">
        <v>45664</v>
      </c>
      <c r="B3567" s="5">
        <f t="shared" si="1012"/>
        <v>1</v>
      </c>
      <c r="C3567" s="5">
        <f t="shared" si="1013"/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07"/>
        <v>45664</v>
      </c>
      <c r="L3567" s="5">
        <f t="shared" si="1008"/>
        <v>1</v>
      </c>
      <c r="M3567" s="5">
        <f t="shared" si="1009"/>
        <v>2025</v>
      </c>
      <c r="N3567" s="135">
        <v>3465</v>
      </c>
      <c r="O3567" s="12"/>
      <c r="P3567" s="12">
        <f t="shared" si="1010"/>
        <v>3465</v>
      </c>
      <c r="Q3567" s="7">
        <f t="shared" si="1011"/>
        <v>5861588.4500000002</v>
      </c>
      <c r="R3567" s="44" t="str">
        <f>VLOOKUP(F3567,'Set up'!$A$2:$E$64,5,FALSE)</f>
        <v>Trsf</v>
      </c>
    </row>
    <row r="3568" spans="1:21" ht="16.2" customHeight="1" x14ac:dyDescent="0.3">
      <c r="A3568" s="140">
        <v>45664</v>
      </c>
      <c r="B3568" s="5">
        <f t="shared" si="1012"/>
        <v>1</v>
      </c>
      <c r="C3568" s="5">
        <f t="shared" si="1013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07"/>
        <v>45664</v>
      </c>
      <c r="L3568" s="5">
        <f t="shared" si="1008"/>
        <v>1</v>
      </c>
      <c r="M3568" s="5">
        <f t="shared" si="1009"/>
        <v>2025</v>
      </c>
      <c r="N3568" s="135">
        <v>810</v>
      </c>
      <c r="O3568" s="12"/>
      <c r="P3568" s="12">
        <f t="shared" si="1010"/>
        <v>810</v>
      </c>
      <c r="Q3568" s="7">
        <f t="shared" si="1011"/>
        <v>5862398.4500000002</v>
      </c>
      <c r="R3568" s="44" t="str">
        <f>VLOOKUP(F3568,'Set up'!$A$2:$E$64,5,FALSE)</f>
        <v>Trsf</v>
      </c>
    </row>
    <row r="3569" spans="1:18" ht="16.2" customHeight="1" x14ac:dyDescent="0.3">
      <c r="A3569" s="140">
        <v>45664</v>
      </c>
      <c r="B3569" s="5">
        <f t="shared" si="1012"/>
        <v>1</v>
      </c>
      <c r="C3569" s="5">
        <f t="shared" si="1013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07"/>
        <v>45664</v>
      </c>
      <c r="L3569" s="5">
        <f t="shared" si="1008"/>
        <v>1</v>
      </c>
      <c r="M3569" s="5">
        <f t="shared" si="1009"/>
        <v>2025</v>
      </c>
      <c r="N3569" s="135">
        <v>280</v>
      </c>
      <c r="O3569" s="12"/>
      <c r="P3569" s="12">
        <f t="shared" si="1010"/>
        <v>280</v>
      </c>
      <c r="Q3569" s="7">
        <f t="shared" si="1011"/>
        <v>5862678.4500000002</v>
      </c>
      <c r="R3569" s="44" t="str">
        <f>VLOOKUP(F3569,'Set up'!$A$2:$E$64,5,FALSE)</f>
        <v>Trsf</v>
      </c>
    </row>
    <row r="3570" spans="1:18" ht="16.2" customHeight="1" x14ac:dyDescent="0.3">
      <c r="A3570" s="140">
        <v>45664</v>
      </c>
      <c r="B3570" s="5">
        <f t="shared" si="1012"/>
        <v>1</v>
      </c>
      <c r="C3570" s="5">
        <f t="shared" si="1013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07"/>
        <v>45664</v>
      </c>
      <c r="L3570" s="5">
        <f t="shared" si="1008"/>
        <v>1</v>
      </c>
      <c r="M3570" s="5">
        <f t="shared" si="1009"/>
        <v>2025</v>
      </c>
      <c r="N3570" s="135">
        <v>563.20000000000005</v>
      </c>
      <c r="O3570" s="12"/>
      <c r="P3570" s="12">
        <f t="shared" si="1010"/>
        <v>563.20000000000005</v>
      </c>
      <c r="Q3570" s="7">
        <f t="shared" si="1011"/>
        <v>5863241.6500000004</v>
      </c>
      <c r="R3570" s="44" t="str">
        <f>VLOOKUP(F3570,'Set up'!$A$2:$E$64,5,FALSE)</f>
        <v>Trsf</v>
      </c>
    </row>
    <row r="3571" spans="1:18" ht="16.2" customHeight="1" x14ac:dyDescent="0.3">
      <c r="A3571" s="140">
        <v>45664</v>
      </c>
      <c r="B3571" s="5">
        <f t="shared" si="1012"/>
        <v>1</v>
      </c>
      <c r="C3571" s="5">
        <f t="shared" si="1013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si="1007"/>
        <v>45664</v>
      </c>
      <c r="L3571" s="5">
        <f t="shared" si="1008"/>
        <v>1</v>
      </c>
      <c r="M3571" s="5">
        <f t="shared" si="1009"/>
        <v>2025</v>
      </c>
      <c r="N3571" s="135">
        <v>190</v>
      </c>
      <c r="O3571" s="12"/>
      <c r="P3571" s="12">
        <f t="shared" si="1010"/>
        <v>190</v>
      </c>
      <c r="Q3571" s="7">
        <f t="shared" si="1011"/>
        <v>5863431.6500000004</v>
      </c>
      <c r="R3571" s="44" t="str">
        <f>VLOOKUP(F3571,'Set up'!$A$2:$E$64,5,FALSE)</f>
        <v>Trsf</v>
      </c>
    </row>
    <row r="3572" spans="1:18" ht="16.2" customHeight="1" x14ac:dyDescent="0.3">
      <c r="A3572" s="140">
        <v>45664</v>
      </c>
      <c r="B3572" s="5">
        <f t="shared" si="1012"/>
        <v>1</v>
      </c>
      <c r="C3572" s="5">
        <f t="shared" si="1013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07"/>
        <v>45664</v>
      </c>
      <c r="L3572" s="5">
        <f t="shared" si="1008"/>
        <v>1</v>
      </c>
      <c r="M3572" s="5">
        <f t="shared" si="1009"/>
        <v>2025</v>
      </c>
      <c r="N3572" s="135">
        <v>170</v>
      </c>
      <c r="O3572" s="12"/>
      <c r="P3572" s="12">
        <f t="shared" si="1010"/>
        <v>170</v>
      </c>
      <c r="Q3572" s="7">
        <f t="shared" si="1011"/>
        <v>5863601.6500000004</v>
      </c>
      <c r="R3572" s="44" t="str">
        <f>VLOOKUP(F3572,'Set up'!$A$2:$E$64,5,FALSE)</f>
        <v>Trsf</v>
      </c>
    </row>
    <row r="3573" spans="1:18" ht="16.2" customHeight="1" x14ac:dyDescent="0.3">
      <c r="A3573" s="140">
        <v>45664</v>
      </c>
      <c r="B3573" s="5">
        <f t="shared" si="1012"/>
        <v>1</v>
      </c>
      <c r="C3573" s="5">
        <f t="shared" si="1013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07"/>
        <v>45664</v>
      </c>
      <c r="L3573" s="5">
        <f t="shared" si="1008"/>
        <v>1</v>
      </c>
      <c r="M3573" s="5">
        <f t="shared" si="1009"/>
        <v>2025</v>
      </c>
      <c r="N3573" s="135">
        <v>320</v>
      </c>
      <c r="O3573" s="12"/>
      <c r="P3573" s="12">
        <f t="shared" si="1010"/>
        <v>320</v>
      </c>
      <c r="Q3573" s="7">
        <f t="shared" si="1011"/>
        <v>5863921.6500000004</v>
      </c>
      <c r="R3573" s="44" t="str">
        <f>VLOOKUP(F3573,'Set up'!$A$2:$E$64,5,FALSE)</f>
        <v>Trsf</v>
      </c>
    </row>
    <row r="3574" spans="1:18" ht="16.2" customHeight="1" x14ac:dyDescent="0.3">
      <c r="A3574" s="140">
        <v>45664</v>
      </c>
      <c r="B3574" s="5">
        <f t="shared" si="1012"/>
        <v>1</v>
      </c>
      <c r="C3574" s="5">
        <f t="shared" si="1013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07"/>
        <v>45664</v>
      </c>
      <c r="L3574" s="5">
        <f t="shared" si="1008"/>
        <v>1</v>
      </c>
      <c r="M3574" s="5">
        <f t="shared" si="1009"/>
        <v>2025</v>
      </c>
      <c r="N3574" s="135">
        <v>120</v>
      </c>
      <c r="O3574" s="12"/>
      <c r="P3574" s="12">
        <f t="shared" si="1010"/>
        <v>120</v>
      </c>
      <c r="Q3574" s="7">
        <f t="shared" si="1011"/>
        <v>5864041.6500000004</v>
      </c>
      <c r="R3574" s="44" t="str">
        <f>VLOOKUP(F3574,'Set up'!$A$2:$E$64,5,FALSE)</f>
        <v>Trsf</v>
      </c>
    </row>
    <row r="3575" spans="1:18" ht="16.2" customHeight="1" x14ac:dyDescent="0.3">
      <c r="A3575" s="140">
        <v>45664</v>
      </c>
      <c r="B3575" s="5">
        <f t="shared" si="1012"/>
        <v>1</v>
      </c>
      <c r="C3575" s="5">
        <f t="shared" si="1013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07"/>
        <v>45664</v>
      </c>
      <c r="L3575" s="5">
        <f t="shared" si="1008"/>
        <v>1</v>
      </c>
      <c r="M3575" s="5">
        <f t="shared" si="1009"/>
        <v>2025</v>
      </c>
      <c r="N3575" s="135">
        <v>420</v>
      </c>
      <c r="O3575" s="12"/>
      <c r="P3575" s="12">
        <f t="shared" si="1010"/>
        <v>420</v>
      </c>
      <c r="Q3575" s="7">
        <f t="shared" si="1011"/>
        <v>5864461.6500000004</v>
      </c>
      <c r="R3575" s="44" t="str">
        <f>VLOOKUP(F3575,'Set up'!$A$2:$E$64,5,FALSE)</f>
        <v>Trsf</v>
      </c>
    </row>
    <row r="3576" spans="1:18" ht="16.2" customHeight="1" x14ac:dyDescent="0.3">
      <c r="A3576" s="140">
        <v>45664</v>
      </c>
      <c r="B3576" s="5">
        <f t="shared" si="1012"/>
        <v>1</v>
      </c>
      <c r="C3576" s="5">
        <f t="shared" si="1013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07"/>
        <v>45664</v>
      </c>
      <c r="L3576" s="5">
        <f t="shared" si="1008"/>
        <v>1</v>
      </c>
      <c r="M3576" s="5">
        <f t="shared" si="1009"/>
        <v>2025</v>
      </c>
      <c r="N3576" s="135">
        <v>180</v>
      </c>
      <c r="O3576" s="12"/>
      <c r="P3576" s="12">
        <f t="shared" si="1010"/>
        <v>180</v>
      </c>
      <c r="Q3576" s="7">
        <f t="shared" si="1011"/>
        <v>5864641.6500000004</v>
      </c>
      <c r="R3576" s="44" t="str">
        <f>VLOOKUP(F3576,'Set up'!$A$2:$E$64,5,FALSE)</f>
        <v>Trsf</v>
      </c>
    </row>
    <row r="3577" spans="1:18" ht="16.2" customHeight="1" x14ac:dyDescent="0.3">
      <c r="A3577" s="140">
        <v>45665</v>
      </c>
      <c r="B3577" s="5">
        <f t="shared" si="1012"/>
        <v>1</v>
      </c>
      <c r="C3577" s="5">
        <f t="shared" si="1013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07"/>
        <v>45665</v>
      </c>
      <c r="L3577" s="5">
        <f t="shared" si="1008"/>
        <v>1</v>
      </c>
      <c r="M3577" s="5">
        <f t="shared" si="1009"/>
        <v>2025</v>
      </c>
      <c r="N3577" s="135">
        <v>125</v>
      </c>
      <c r="O3577" s="12"/>
      <c r="P3577" s="12">
        <f t="shared" si="1010"/>
        <v>125</v>
      </c>
      <c r="Q3577" s="7">
        <f t="shared" si="1011"/>
        <v>5864766.6500000004</v>
      </c>
      <c r="R3577" s="44" t="str">
        <f>VLOOKUP(F3577,'Set up'!$A$2:$E$64,5,FALSE)</f>
        <v>Trsf</v>
      </c>
    </row>
    <row r="3578" spans="1:18" ht="16.2" customHeight="1" x14ac:dyDescent="0.3">
      <c r="A3578" s="140">
        <v>45665</v>
      </c>
      <c r="B3578" s="5">
        <f t="shared" si="1012"/>
        <v>1</v>
      </c>
      <c r="C3578" s="5">
        <f t="shared" si="1013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07"/>
        <v>45665</v>
      </c>
      <c r="L3578" s="5">
        <f t="shared" si="1008"/>
        <v>1</v>
      </c>
      <c r="M3578" s="5">
        <f t="shared" si="1009"/>
        <v>2025</v>
      </c>
      <c r="N3578" s="135">
        <v>8100</v>
      </c>
      <c r="O3578" s="12"/>
      <c r="P3578" s="12">
        <f t="shared" si="1010"/>
        <v>8100</v>
      </c>
      <c r="Q3578" s="7">
        <f t="shared" si="1011"/>
        <v>5872866.6500000004</v>
      </c>
      <c r="R3578" s="44" t="str">
        <f>VLOOKUP(F3578,'Set up'!$A$2:$E$64,5,FALSE)</f>
        <v>Trsf</v>
      </c>
    </row>
    <row r="3579" spans="1:18" ht="16.2" customHeight="1" x14ac:dyDescent="0.3">
      <c r="A3579" s="140">
        <v>45665</v>
      </c>
      <c r="B3579" s="5">
        <f t="shared" si="1012"/>
        <v>1</v>
      </c>
      <c r="C3579" s="5">
        <f t="shared" si="1013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07"/>
        <v>45665</v>
      </c>
      <c r="L3579" s="5">
        <f t="shared" si="1008"/>
        <v>1</v>
      </c>
      <c r="M3579" s="5">
        <f t="shared" si="1009"/>
        <v>2025</v>
      </c>
      <c r="N3579" s="135">
        <v>2610</v>
      </c>
      <c r="O3579" s="12"/>
      <c r="P3579" s="12">
        <f t="shared" si="1010"/>
        <v>2610</v>
      </c>
      <c r="Q3579" s="7">
        <f t="shared" si="1011"/>
        <v>5875476.6500000004</v>
      </c>
      <c r="R3579" s="44" t="str">
        <f>VLOOKUP(F3579,'Set up'!$A$2:$E$64,5,FALSE)</f>
        <v>Trsf</v>
      </c>
    </row>
    <row r="3580" spans="1:18" ht="16.2" customHeight="1" x14ac:dyDescent="0.3">
      <c r="A3580" s="140">
        <v>45665</v>
      </c>
      <c r="B3580" s="5">
        <f t="shared" si="1012"/>
        <v>1</v>
      </c>
      <c r="C3580" s="5">
        <f t="shared" si="1013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07"/>
        <v>45665</v>
      </c>
      <c r="L3580" s="5">
        <f t="shared" si="1008"/>
        <v>1</v>
      </c>
      <c r="M3580" s="5">
        <f t="shared" si="1009"/>
        <v>2025</v>
      </c>
      <c r="N3580" s="135">
        <v>1732.5</v>
      </c>
      <c r="O3580" s="12"/>
      <c r="P3580" s="12">
        <f t="shared" si="1010"/>
        <v>1732.5</v>
      </c>
      <c r="Q3580" s="7">
        <f t="shared" si="1011"/>
        <v>5877209.1500000004</v>
      </c>
      <c r="R3580" s="44" t="str">
        <f>VLOOKUP(F3580,'Set up'!$A$2:$E$64,5,FALSE)</f>
        <v>Trsf</v>
      </c>
    </row>
    <row r="3581" spans="1:18" ht="16.2" customHeight="1" x14ac:dyDescent="0.3">
      <c r="A3581" s="140">
        <v>45665</v>
      </c>
      <c r="B3581" s="5">
        <f t="shared" si="1012"/>
        <v>1</v>
      </c>
      <c r="C3581" s="5">
        <f t="shared" si="1013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07"/>
        <v>45665</v>
      </c>
      <c r="L3581" s="5">
        <f t="shared" si="1008"/>
        <v>1</v>
      </c>
      <c r="M3581" s="5">
        <f t="shared" si="1009"/>
        <v>2025</v>
      </c>
      <c r="N3581" s="135">
        <v>690</v>
      </c>
      <c r="O3581" s="12"/>
      <c r="P3581" s="12">
        <f t="shared" si="1010"/>
        <v>690</v>
      </c>
      <c r="Q3581" s="7">
        <f t="shared" si="1011"/>
        <v>5877899.1500000004</v>
      </c>
      <c r="R3581" s="44" t="str">
        <f>VLOOKUP(F3581,'Set up'!$A$2:$E$64,5,FALSE)</f>
        <v>Trsf</v>
      </c>
    </row>
    <row r="3582" spans="1:18" ht="16.2" customHeight="1" x14ac:dyDescent="0.3">
      <c r="A3582" s="140">
        <v>45665</v>
      </c>
      <c r="B3582" s="5">
        <f t="shared" si="1012"/>
        <v>1</v>
      </c>
      <c r="C3582" s="5">
        <f t="shared" si="1013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07"/>
        <v>45665</v>
      </c>
      <c r="L3582" s="5">
        <f t="shared" si="1008"/>
        <v>1</v>
      </c>
      <c r="M3582" s="5">
        <f t="shared" si="1009"/>
        <v>2025</v>
      </c>
      <c r="N3582" s="135">
        <v>975</v>
      </c>
      <c r="O3582" s="12"/>
      <c r="P3582" s="12">
        <f t="shared" si="1010"/>
        <v>975</v>
      </c>
      <c r="Q3582" s="7">
        <f t="shared" si="1011"/>
        <v>5878874.1500000004</v>
      </c>
      <c r="R3582" s="44" t="str">
        <f>VLOOKUP(F3582,'Set up'!$A$2:$E$64,5,FALSE)</f>
        <v>Trsf</v>
      </c>
    </row>
    <row r="3583" spans="1:18" ht="16.2" customHeight="1" x14ac:dyDescent="0.3">
      <c r="A3583" s="140">
        <v>45667</v>
      </c>
      <c r="B3583" s="5">
        <f t="shared" si="1012"/>
        <v>1</v>
      </c>
      <c r="C3583" s="5">
        <f t="shared" si="1013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07"/>
        <v>45667</v>
      </c>
      <c r="L3583" s="5">
        <f t="shared" si="1008"/>
        <v>1</v>
      </c>
      <c r="M3583" s="5">
        <f t="shared" si="1009"/>
        <v>2025</v>
      </c>
      <c r="N3583" s="135">
        <v>62.5</v>
      </c>
      <c r="O3583" s="12"/>
      <c r="P3583" s="12">
        <f t="shared" si="1010"/>
        <v>62.5</v>
      </c>
      <c r="Q3583" s="7">
        <f t="shared" si="1011"/>
        <v>5878936.6500000004</v>
      </c>
      <c r="R3583" s="44" t="str">
        <f>VLOOKUP(F3583,'Set up'!$A$2:$E$64,5,FALSE)</f>
        <v>Trsf</v>
      </c>
    </row>
    <row r="3584" spans="1:18" ht="16.2" customHeight="1" x14ac:dyDescent="0.3">
      <c r="A3584" s="140">
        <v>45667</v>
      </c>
      <c r="B3584" s="5">
        <f t="shared" si="1012"/>
        <v>1</v>
      </c>
      <c r="C3584" s="5">
        <f t="shared" si="1013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07"/>
        <v>45667</v>
      </c>
      <c r="L3584" s="5">
        <f t="shared" si="1008"/>
        <v>1</v>
      </c>
      <c r="M3584" s="5">
        <f t="shared" si="1009"/>
        <v>2025</v>
      </c>
      <c r="N3584" s="135">
        <v>4860</v>
      </c>
      <c r="O3584" s="12"/>
      <c r="P3584" s="12">
        <f t="shared" si="1010"/>
        <v>4860</v>
      </c>
      <c r="Q3584" s="7">
        <f t="shared" si="1011"/>
        <v>5883796.6500000004</v>
      </c>
      <c r="R3584" s="44" t="str">
        <f>VLOOKUP(F3584,'Set up'!$A$2:$E$64,5,FALSE)</f>
        <v>Trsf</v>
      </c>
    </row>
    <row r="3585" spans="1:18" ht="16.2" customHeight="1" x14ac:dyDescent="0.3">
      <c r="A3585" s="140">
        <v>45667</v>
      </c>
      <c r="B3585" s="5">
        <f t="shared" si="1012"/>
        <v>1</v>
      </c>
      <c r="C3585" s="5">
        <f t="shared" si="1013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07"/>
        <v>45667</v>
      </c>
      <c r="L3585" s="5">
        <f t="shared" si="1008"/>
        <v>1</v>
      </c>
      <c r="M3585" s="5">
        <f t="shared" si="1009"/>
        <v>2025</v>
      </c>
      <c r="N3585" s="135">
        <v>1566</v>
      </c>
      <c r="O3585" s="12"/>
      <c r="P3585" s="12">
        <f t="shared" si="1010"/>
        <v>1566</v>
      </c>
      <c r="Q3585" s="7">
        <f t="shared" si="1011"/>
        <v>5885362.6500000004</v>
      </c>
      <c r="R3585" s="44" t="str">
        <f>VLOOKUP(F3585,'Set up'!$A$2:$E$64,5,FALSE)</f>
        <v>Trsf</v>
      </c>
    </row>
    <row r="3586" spans="1:18" ht="16.2" customHeight="1" x14ac:dyDescent="0.3">
      <c r="A3586" s="140">
        <v>45667</v>
      </c>
      <c r="B3586" s="5">
        <f t="shared" si="1012"/>
        <v>1</v>
      </c>
      <c r="C3586" s="5">
        <f t="shared" si="1013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07"/>
        <v>45667</v>
      </c>
      <c r="L3586" s="5">
        <f t="shared" si="1008"/>
        <v>1</v>
      </c>
      <c r="M3586" s="5">
        <f t="shared" si="1009"/>
        <v>2025</v>
      </c>
      <c r="N3586" s="135">
        <v>990</v>
      </c>
      <c r="O3586" s="12"/>
      <c r="P3586" s="12">
        <f t="shared" si="1010"/>
        <v>990</v>
      </c>
      <c r="Q3586" s="7">
        <f t="shared" si="1011"/>
        <v>5886352.6500000004</v>
      </c>
      <c r="R3586" s="44" t="str">
        <f>VLOOKUP(F3586,'Set up'!$A$2:$E$64,5,FALSE)</f>
        <v>Trsf</v>
      </c>
    </row>
    <row r="3587" spans="1:18" ht="16.2" customHeight="1" x14ac:dyDescent="0.3">
      <c r="A3587" s="140">
        <v>45668</v>
      </c>
      <c r="B3587" s="5">
        <f t="shared" si="1012"/>
        <v>1</v>
      </c>
      <c r="C3587" s="5">
        <f t="shared" si="1013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07"/>
        <v>45788</v>
      </c>
      <c r="L3587" s="5">
        <f t="shared" si="1008"/>
        <v>5</v>
      </c>
      <c r="M3587" s="5">
        <f t="shared" si="1009"/>
        <v>2025</v>
      </c>
      <c r="N3587" s="135">
        <v>12960</v>
      </c>
      <c r="O3587" s="12"/>
      <c r="P3587" s="12">
        <f t="shared" si="1010"/>
        <v>12960</v>
      </c>
      <c r="Q3587" s="7">
        <f t="shared" si="1011"/>
        <v>5899312.6500000004</v>
      </c>
      <c r="R3587" s="44" t="str">
        <f>VLOOKUP(F3587,'Set up'!$A$2:$E$64,5,FALSE)</f>
        <v>Trsf</v>
      </c>
    </row>
    <row r="3588" spans="1:18" ht="16.2" customHeight="1" x14ac:dyDescent="0.3">
      <c r="A3588" s="140">
        <v>45668</v>
      </c>
      <c r="B3588" s="5">
        <f t="shared" si="1012"/>
        <v>1</v>
      </c>
      <c r="C3588" s="5">
        <f t="shared" si="1013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07"/>
        <v>45788</v>
      </c>
      <c r="L3588" s="5">
        <f t="shared" si="1008"/>
        <v>5</v>
      </c>
      <c r="M3588" s="5">
        <f t="shared" si="1009"/>
        <v>2025</v>
      </c>
      <c r="N3588" s="135">
        <v>1740</v>
      </c>
      <c r="O3588" s="12"/>
      <c r="P3588" s="12">
        <f t="shared" si="1010"/>
        <v>1740</v>
      </c>
      <c r="Q3588" s="7">
        <f t="shared" si="1011"/>
        <v>5901052.6500000004</v>
      </c>
      <c r="R3588" s="44" t="str">
        <f>VLOOKUP(F3588,'Set up'!$A$2:$E$64,5,FALSE)</f>
        <v>Trsf</v>
      </c>
    </row>
    <row r="3589" spans="1:18" ht="16.2" customHeight="1" x14ac:dyDescent="0.3">
      <c r="A3589" s="140">
        <v>45668</v>
      </c>
      <c r="B3589" s="5">
        <f t="shared" si="1012"/>
        <v>1</v>
      </c>
      <c r="C3589" s="5">
        <f t="shared" si="1013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07"/>
        <v>45788</v>
      </c>
      <c r="L3589" s="5">
        <f t="shared" si="1008"/>
        <v>5</v>
      </c>
      <c r="M3589" s="5">
        <f t="shared" si="1009"/>
        <v>2025</v>
      </c>
      <c r="N3589" s="135">
        <v>1150</v>
      </c>
      <c r="O3589" s="12"/>
      <c r="P3589" s="12">
        <f t="shared" si="1010"/>
        <v>1150</v>
      </c>
      <c r="Q3589" s="7">
        <f t="shared" si="1011"/>
        <v>5902202.6500000004</v>
      </c>
      <c r="R3589" s="44" t="str">
        <f>VLOOKUP(F3589,'Set up'!$A$2:$E$64,5,FALSE)</f>
        <v>Trsf</v>
      </c>
    </row>
    <row r="3590" spans="1:18" ht="16.2" customHeight="1" x14ac:dyDescent="0.3">
      <c r="A3590" s="140">
        <v>45668</v>
      </c>
      <c r="B3590" s="5">
        <f t="shared" si="1012"/>
        <v>1</v>
      </c>
      <c r="C3590" s="5">
        <f t="shared" si="1013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07"/>
        <v>45788</v>
      </c>
      <c r="L3590" s="5">
        <f t="shared" si="1008"/>
        <v>5</v>
      </c>
      <c r="M3590" s="5">
        <f t="shared" si="1009"/>
        <v>2025</v>
      </c>
      <c r="N3590" s="135">
        <v>880</v>
      </c>
      <c r="O3590" s="12"/>
      <c r="P3590" s="12">
        <f t="shared" si="1010"/>
        <v>880</v>
      </c>
      <c r="Q3590" s="7">
        <f t="shared" si="1011"/>
        <v>5903082.6500000004</v>
      </c>
      <c r="R3590" s="44" t="str">
        <f>VLOOKUP(F3590,'Set up'!$A$2:$E$64,5,FALSE)</f>
        <v>Trsf</v>
      </c>
    </row>
    <row r="3591" spans="1:18" ht="16.2" customHeight="1" x14ac:dyDescent="0.3">
      <c r="A3591" s="140">
        <v>45668</v>
      </c>
      <c r="B3591" s="5">
        <f t="shared" si="1012"/>
        <v>1</v>
      </c>
      <c r="C3591" s="5">
        <f t="shared" si="1013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07"/>
        <v>45788</v>
      </c>
      <c r="L3591" s="5">
        <f t="shared" si="1008"/>
        <v>5</v>
      </c>
      <c r="M3591" s="5">
        <f t="shared" si="1009"/>
        <v>2025</v>
      </c>
      <c r="N3591" s="135">
        <v>420</v>
      </c>
      <c r="O3591" s="12"/>
      <c r="P3591" s="12">
        <f t="shared" si="1010"/>
        <v>420</v>
      </c>
      <c r="Q3591" s="7">
        <f t="shared" si="1011"/>
        <v>5903502.6500000004</v>
      </c>
      <c r="R3591" s="44" t="str">
        <f>VLOOKUP(F3591,'Set up'!$A$2:$E$64,5,FALSE)</f>
        <v>Trsf</v>
      </c>
    </row>
    <row r="3592" spans="1:18" ht="16.2" customHeight="1" x14ac:dyDescent="0.3">
      <c r="A3592" s="140">
        <v>45668</v>
      </c>
      <c r="B3592" s="5">
        <f t="shared" si="1012"/>
        <v>1</v>
      </c>
      <c r="C3592" s="5">
        <f t="shared" si="1013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07"/>
        <v>45788</v>
      </c>
      <c r="L3592" s="5">
        <f t="shared" si="1008"/>
        <v>5</v>
      </c>
      <c r="M3592" s="5">
        <f t="shared" si="1009"/>
        <v>2025</v>
      </c>
      <c r="N3592" s="135">
        <v>160</v>
      </c>
      <c r="O3592" s="12"/>
      <c r="P3592" s="12">
        <f t="shared" si="1010"/>
        <v>160</v>
      </c>
      <c r="Q3592" s="7">
        <f t="shared" si="1011"/>
        <v>5903662.6500000004</v>
      </c>
      <c r="R3592" s="44" t="str">
        <f>VLOOKUP(F3592,'Set up'!$A$2:$E$64,5,FALSE)</f>
        <v>Trsf</v>
      </c>
    </row>
    <row r="3593" spans="1:18" ht="16.2" customHeight="1" x14ac:dyDescent="0.3">
      <c r="A3593" s="140">
        <v>45671</v>
      </c>
      <c r="B3593" s="5">
        <f t="shared" si="1012"/>
        <v>1</v>
      </c>
      <c r="C3593" s="5">
        <f t="shared" si="1013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07"/>
        <v>45671</v>
      </c>
      <c r="L3593" s="5">
        <f t="shared" si="1008"/>
        <v>1</v>
      </c>
      <c r="M3593" s="5">
        <f t="shared" si="1009"/>
        <v>2025</v>
      </c>
      <c r="N3593" s="135">
        <v>187.5</v>
      </c>
      <c r="O3593" s="12"/>
      <c r="P3593" s="12">
        <f t="shared" si="1010"/>
        <v>187.5</v>
      </c>
      <c r="Q3593" s="7">
        <f t="shared" si="1011"/>
        <v>5903850.1500000004</v>
      </c>
      <c r="R3593" s="44" t="str">
        <f>VLOOKUP(F3593,'Set up'!$A$2:$E$64,5,FALSE)</f>
        <v>Trsf</v>
      </c>
    </row>
    <row r="3594" spans="1:18" ht="16.2" customHeight="1" x14ac:dyDescent="0.3">
      <c r="A3594" s="140">
        <v>45671</v>
      </c>
      <c r="B3594" s="5">
        <f t="shared" si="1012"/>
        <v>1</v>
      </c>
      <c r="C3594" s="5">
        <f t="shared" si="1013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07"/>
        <v>45671</v>
      </c>
      <c r="L3594" s="5">
        <f t="shared" si="1008"/>
        <v>1</v>
      </c>
      <c r="M3594" s="5">
        <f t="shared" si="1009"/>
        <v>2025</v>
      </c>
      <c r="N3594" s="135">
        <v>8100</v>
      </c>
      <c r="O3594" s="12"/>
      <c r="P3594" s="12">
        <f t="shared" si="1010"/>
        <v>8100</v>
      </c>
      <c r="Q3594" s="7">
        <f t="shared" si="1011"/>
        <v>5911950.1500000004</v>
      </c>
      <c r="R3594" s="44" t="str">
        <f>VLOOKUP(F3594,'Set up'!$A$2:$E$64,5,FALSE)</f>
        <v>Trsf</v>
      </c>
    </row>
    <row r="3595" spans="1:18" ht="16.2" customHeight="1" x14ac:dyDescent="0.3">
      <c r="A3595" s="140">
        <v>45671</v>
      </c>
      <c r="B3595" s="5">
        <f t="shared" si="1012"/>
        <v>1</v>
      </c>
      <c r="C3595" s="5">
        <f t="shared" si="1013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07"/>
        <v>45671</v>
      </c>
      <c r="L3595" s="5">
        <f t="shared" si="1008"/>
        <v>1</v>
      </c>
      <c r="M3595" s="5">
        <f t="shared" si="1009"/>
        <v>2025</v>
      </c>
      <c r="N3595" s="135">
        <v>1566</v>
      </c>
      <c r="O3595" s="12"/>
      <c r="P3595" s="12">
        <f t="shared" si="1010"/>
        <v>1566</v>
      </c>
      <c r="Q3595" s="7">
        <f t="shared" si="1011"/>
        <v>5913516.1500000004</v>
      </c>
      <c r="R3595" s="44" t="str">
        <f>VLOOKUP(F3595,'Set up'!$A$2:$E$64,5,FALSE)</f>
        <v>Trsf</v>
      </c>
    </row>
    <row r="3596" spans="1:18" ht="16.2" customHeight="1" x14ac:dyDescent="0.3">
      <c r="A3596" s="140">
        <v>45671</v>
      </c>
      <c r="B3596" s="5">
        <f t="shared" si="1012"/>
        <v>1</v>
      </c>
      <c r="C3596" s="5">
        <f t="shared" si="1013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07"/>
        <v>45671</v>
      </c>
      <c r="L3596" s="5">
        <f t="shared" si="1008"/>
        <v>1</v>
      </c>
      <c r="M3596" s="5">
        <f t="shared" si="1009"/>
        <v>2025</v>
      </c>
      <c r="N3596" s="135">
        <v>1980</v>
      </c>
      <c r="O3596" s="12"/>
      <c r="P3596" s="12">
        <f t="shared" si="1010"/>
        <v>1980</v>
      </c>
      <c r="Q3596" s="7">
        <f t="shared" si="1011"/>
        <v>5915496.1500000004</v>
      </c>
      <c r="R3596" s="44" t="str">
        <f>VLOOKUP(F3596,'Set up'!$A$2:$E$64,5,FALSE)</f>
        <v>Trsf</v>
      </c>
    </row>
    <row r="3597" spans="1:18" ht="16.2" customHeight="1" x14ac:dyDescent="0.3">
      <c r="A3597" s="140">
        <v>45671</v>
      </c>
      <c r="B3597" s="5">
        <f t="shared" si="1012"/>
        <v>1</v>
      </c>
      <c r="C3597" s="5">
        <f t="shared" si="1013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07"/>
        <v>45671</v>
      </c>
      <c r="L3597" s="5">
        <f t="shared" si="1008"/>
        <v>1</v>
      </c>
      <c r="M3597" s="5">
        <f t="shared" si="1009"/>
        <v>2025</v>
      </c>
      <c r="N3597" s="135">
        <v>460</v>
      </c>
      <c r="O3597" s="12"/>
      <c r="P3597" s="12">
        <f t="shared" si="1010"/>
        <v>460</v>
      </c>
      <c r="Q3597" s="7">
        <f t="shared" si="1011"/>
        <v>5915956.1500000004</v>
      </c>
      <c r="R3597" s="44" t="str">
        <f>VLOOKUP(F3597,'Set up'!$A$2:$E$64,5,FALSE)</f>
        <v>Trsf</v>
      </c>
    </row>
    <row r="3598" spans="1:18" ht="16.2" customHeight="1" x14ac:dyDescent="0.3">
      <c r="A3598" s="140">
        <v>45671</v>
      </c>
      <c r="B3598" s="5">
        <f t="shared" si="1012"/>
        <v>1</v>
      </c>
      <c r="C3598" s="5">
        <f t="shared" si="1013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07"/>
        <v>45671</v>
      </c>
      <c r="L3598" s="5">
        <f t="shared" si="1008"/>
        <v>1</v>
      </c>
      <c r="M3598" s="5">
        <f t="shared" si="1009"/>
        <v>2025</v>
      </c>
      <c r="N3598" s="135">
        <v>1000</v>
      </c>
      <c r="O3598" s="12"/>
      <c r="P3598" s="12">
        <f t="shared" si="1010"/>
        <v>1000</v>
      </c>
      <c r="Q3598" s="7">
        <f t="shared" si="1011"/>
        <v>5916956.1500000004</v>
      </c>
      <c r="R3598" s="44" t="str">
        <f>VLOOKUP(F3598,'Set up'!$A$2:$E$64,5,FALSE)</f>
        <v>Trsf</v>
      </c>
    </row>
    <row r="3599" spans="1:18" ht="16.2" customHeight="1" x14ac:dyDescent="0.3">
      <c r="A3599" s="140">
        <v>45672</v>
      </c>
      <c r="B3599" s="5">
        <f t="shared" si="1012"/>
        <v>1</v>
      </c>
      <c r="C3599" s="5">
        <f t="shared" si="1013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07"/>
        <v>45672</v>
      </c>
      <c r="L3599" s="5">
        <f t="shared" si="1008"/>
        <v>1</v>
      </c>
      <c r="M3599" s="5">
        <f t="shared" si="1009"/>
        <v>2025</v>
      </c>
      <c r="N3599" s="135">
        <v>1755</v>
      </c>
      <c r="O3599" s="12"/>
      <c r="P3599" s="12">
        <f t="shared" si="1010"/>
        <v>1755</v>
      </c>
      <c r="Q3599" s="7">
        <f t="shared" si="1011"/>
        <v>5918711.1500000004</v>
      </c>
      <c r="R3599" s="44" t="str">
        <f>VLOOKUP(F3599,'Set up'!$A$2:$E$64,5,FALSE)</f>
        <v>Trsf</v>
      </c>
    </row>
    <row r="3600" spans="1:18" ht="16.2" customHeight="1" x14ac:dyDescent="0.3">
      <c r="A3600" s="140">
        <v>45672</v>
      </c>
      <c r="B3600" s="5">
        <f t="shared" si="1012"/>
        <v>1</v>
      </c>
      <c r="C3600" s="5">
        <f t="shared" si="1013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07"/>
        <v>45672</v>
      </c>
      <c r="L3600" s="5">
        <f t="shared" si="1008"/>
        <v>1</v>
      </c>
      <c r="M3600" s="5">
        <f t="shared" si="1009"/>
        <v>2025</v>
      </c>
      <c r="N3600" s="135">
        <v>405</v>
      </c>
      <c r="O3600" s="12"/>
      <c r="P3600" s="12">
        <f t="shared" si="1010"/>
        <v>405</v>
      </c>
      <c r="Q3600" s="7">
        <f t="shared" si="1011"/>
        <v>5919116.1500000004</v>
      </c>
      <c r="R3600" s="44" t="str">
        <f>VLOOKUP(F3600,'Set up'!$A$2:$E$64,5,FALSE)</f>
        <v>Trsf</v>
      </c>
    </row>
    <row r="3601" spans="1:19" ht="16.2" customHeight="1" x14ac:dyDescent="0.3">
      <c r="A3601" s="140">
        <v>45672</v>
      </c>
      <c r="B3601" s="5">
        <f t="shared" si="1012"/>
        <v>1</v>
      </c>
      <c r="C3601" s="5">
        <f t="shared" si="1013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07"/>
        <v>45672</v>
      </c>
      <c r="L3601" s="5">
        <f t="shared" si="1008"/>
        <v>1</v>
      </c>
      <c r="M3601" s="5">
        <f t="shared" si="1009"/>
        <v>2025</v>
      </c>
      <c r="N3601" s="135">
        <v>125</v>
      </c>
      <c r="O3601" s="12"/>
      <c r="P3601" s="12">
        <f t="shared" si="1010"/>
        <v>125</v>
      </c>
      <c r="Q3601" s="7">
        <f t="shared" si="1011"/>
        <v>5919241.1500000004</v>
      </c>
      <c r="R3601" s="44" t="str">
        <f>VLOOKUP(F3601,'Set up'!$A$2:$E$64,5,FALSE)</f>
        <v>Trsf</v>
      </c>
    </row>
    <row r="3602" spans="1:19" ht="16.2" customHeight="1" x14ac:dyDescent="0.3">
      <c r="A3602" s="140">
        <v>45672</v>
      </c>
      <c r="B3602" s="5">
        <f t="shared" si="1012"/>
        <v>1</v>
      </c>
      <c r="C3602" s="5">
        <f t="shared" si="1013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07"/>
        <v>45672</v>
      </c>
      <c r="L3602" s="5">
        <f t="shared" si="1008"/>
        <v>1</v>
      </c>
      <c r="M3602" s="5">
        <f t="shared" si="1009"/>
        <v>2025</v>
      </c>
      <c r="N3602" s="135">
        <v>390</v>
      </c>
      <c r="O3602" s="12"/>
      <c r="P3602" s="12">
        <f t="shared" si="1010"/>
        <v>390</v>
      </c>
      <c r="Q3602" s="7">
        <f t="shared" si="1011"/>
        <v>5919631.1500000004</v>
      </c>
      <c r="R3602" s="44" t="str">
        <f>VLOOKUP(F3602,'Set up'!$A$2:$E$64,5,FALSE)</f>
        <v>Trsf</v>
      </c>
    </row>
    <row r="3603" spans="1:19" ht="16.2" customHeight="1" x14ac:dyDescent="0.3">
      <c r="A3603" s="140">
        <v>45673</v>
      </c>
      <c r="B3603" s="5">
        <f t="shared" si="1012"/>
        <v>1</v>
      </c>
      <c r="C3603" s="5">
        <f t="shared" si="1013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07"/>
        <v>45673</v>
      </c>
      <c r="L3603" s="5">
        <f t="shared" si="1008"/>
        <v>1</v>
      </c>
      <c r="M3603" s="5">
        <f t="shared" si="1009"/>
        <v>2025</v>
      </c>
      <c r="N3603" s="135">
        <v>1732.5</v>
      </c>
      <c r="O3603" s="6">
        <f t="shared" ref="O3603" si="1014">-N3603</f>
        <v>-1732.5</v>
      </c>
      <c r="P3603" s="12">
        <f t="shared" si="1010"/>
        <v>0</v>
      </c>
      <c r="Q3603" s="7">
        <f t="shared" si="1011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" customHeight="1" x14ac:dyDescent="0.3">
      <c r="A3604" s="140">
        <v>45673</v>
      </c>
      <c r="B3604" s="5">
        <f t="shared" si="1012"/>
        <v>1</v>
      </c>
      <c r="C3604" s="5">
        <f t="shared" si="1013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07"/>
        <v>45673</v>
      </c>
      <c r="L3604" s="5">
        <f t="shared" si="1008"/>
        <v>1</v>
      </c>
      <c r="M3604" s="5">
        <f t="shared" si="1009"/>
        <v>2025</v>
      </c>
      <c r="N3604" s="135">
        <v>216</v>
      </c>
      <c r="O3604" s="6">
        <f>-N3604</f>
        <v>-216</v>
      </c>
      <c r="P3604" s="12">
        <f t="shared" si="1010"/>
        <v>0</v>
      </c>
      <c r="Q3604" s="7">
        <f t="shared" si="1011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" customHeight="1" x14ac:dyDescent="0.3">
      <c r="A3605" s="140">
        <v>45673</v>
      </c>
      <c r="B3605" s="5">
        <f t="shared" si="1012"/>
        <v>1</v>
      </c>
      <c r="C3605" s="5">
        <f t="shared" si="1013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07"/>
        <v>45673</v>
      </c>
      <c r="L3605" s="5">
        <f t="shared" si="1008"/>
        <v>1</v>
      </c>
      <c r="M3605" s="5">
        <f t="shared" si="1009"/>
        <v>2025</v>
      </c>
      <c r="N3605" s="135">
        <v>110</v>
      </c>
      <c r="O3605" s="6">
        <f>-N3605</f>
        <v>-110</v>
      </c>
      <c r="P3605" s="12">
        <f t="shared" si="1010"/>
        <v>0</v>
      </c>
      <c r="Q3605" s="7">
        <f t="shared" si="1011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" customHeight="1" x14ac:dyDescent="0.3">
      <c r="A3606" s="140">
        <v>45673</v>
      </c>
      <c r="B3606" s="5">
        <f t="shared" si="1012"/>
        <v>1</v>
      </c>
      <c r="C3606" s="5">
        <f t="shared" si="1013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07"/>
        <v>45673</v>
      </c>
      <c r="L3606" s="5">
        <f t="shared" si="1008"/>
        <v>1</v>
      </c>
      <c r="M3606" s="5">
        <f t="shared" si="1009"/>
        <v>2025</v>
      </c>
      <c r="N3606" s="135">
        <v>165</v>
      </c>
      <c r="O3606" s="6">
        <f>-N3606</f>
        <v>-165</v>
      </c>
      <c r="P3606" s="12">
        <f t="shared" si="1010"/>
        <v>0</v>
      </c>
      <c r="Q3606" s="7">
        <f t="shared" si="1011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" customHeight="1" x14ac:dyDescent="0.3">
      <c r="A3607" s="140">
        <v>45673</v>
      </c>
      <c r="B3607" s="5">
        <f t="shared" si="1012"/>
        <v>1</v>
      </c>
      <c r="C3607" s="5">
        <f t="shared" si="1013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07"/>
        <v>45673</v>
      </c>
      <c r="L3607" s="5">
        <f t="shared" si="1008"/>
        <v>1</v>
      </c>
      <c r="M3607" s="5">
        <f t="shared" si="1009"/>
        <v>2025</v>
      </c>
      <c r="N3607" s="135">
        <v>3240</v>
      </c>
      <c r="O3607" s="12"/>
      <c r="P3607" s="12">
        <f t="shared" si="1010"/>
        <v>3240</v>
      </c>
      <c r="Q3607" s="7">
        <f t="shared" si="1011"/>
        <v>5925094.6500000004</v>
      </c>
      <c r="R3607" s="44" t="str">
        <f>VLOOKUP(F3607,'Set up'!$A$2:$E$64,5,FALSE)</f>
        <v>Trsf</v>
      </c>
    </row>
    <row r="3608" spans="1:19" ht="16.2" customHeight="1" x14ac:dyDescent="0.3">
      <c r="A3608" s="140">
        <v>45673</v>
      </c>
      <c r="B3608" s="5">
        <f t="shared" si="1012"/>
        <v>1</v>
      </c>
      <c r="C3608" s="5">
        <f t="shared" si="1013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07"/>
        <v>45673</v>
      </c>
      <c r="L3608" s="5">
        <f t="shared" si="1008"/>
        <v>1</v>
      </c>
      <c r="M3608" s="5">
        <f t="shared" si="1009"/>
        <v>2025</v>
      </c>
      <c r="N3608" s="135">
        <v>696</v>
      </c>
      <c r="O3608" s="12"/>
      <c r="P3608" s="12">
        <f t="shared" si="1010"/>
        <v>696</v>
      </c>
      <c r="Q3608" s="7">
        <f t="shared" si="1011"/>
        <v>5925790.6500000004</v>
      </c>
      <c r="R3608" s="44" t="str">
        <f>VLOOKUP(F3608,'Set up'!$A$2:$E$64,5,FALSE)</f>
        <v>Trsf</v>
      </c>
    </row>
    <row r="3609" spans="1:19" ht="16.2" customHeight="1" x14ac:dyDescent="0.3">
      <c r="A3609" s="140">
        <v>45673</v>
      </c>
      <c r="B3609" s="5">
        <f t="shared" si="1012"/>
        <v>1</v>
      </c>
      <c r="C3609" s="5">
        <f t="shared" si="1013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07"/>
        <v>45673</v>
      </c>
      <c r="L3609" s="5">
        <f t="shared" si="1008"/>
        <v>1</v>
      </c>
      <c r="M3609" s="5">
        <f t="shared" si="1009"/>
        <v>2025</v>
      </c>
      <c r="N3609" s="135">
        <v>495</v>
      </c>
      <c r="O3609" s="12"/>
      <c r="P3609" s="12">
        <f t="shared" si="1010"/>
        <v>495</v>
      </c>
      <c r="Q3609" s="7">
        <f t="shared" si="1011"/>
        <v>5926285.6500000004</v>
      </c>
      <c r="R3609" s="44" t="str">
        <f>VLOOKUP(F3609,'Set up'!$A$2:$E$64,5,FALSE)</f>
        <v>Trsf</v>
      </c>
    </row>
    <row r="3610" spans="1:19" ht="16.2" customHeight="1" x14ac:dyDescent="0.3">
      <c r="A3610" s="140">
        <v>45673</v>
      </c>
      <c r="B3610" s="5">
        <f t="shared" si="1012"/>
        <v>1</v>
      </c>
      <c r="C3610" s="5">
        <f t="shared" si="1013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07"/>
        <v>45673</v>
      </c>
      <c r="L3610" s="5">
        <f t="shared" si="1008"/>
        <v>1</v>
      </c>
      <c r="M3610" s="5">
        <f t="shared" si="1009"/>
        <v>2025</v>
      </c>
      <c r="N3610" s="135">
        <v>460</v>
      </c>
      <c r="O3610" s="12"/>
      <c r="P3610" s="12">
        <f t="shared" si="1010"/>
        <v>460</v>
      </c>
      <c r="Q3610" s="7">
        <f t="shared" si="1011"/>
        <v>5926745.6500000004</v>
      </c>
      <c r="R3610" s="44" t="str">
        <f>VLOOKUP(F3610,'Set up'!$A$2:$E$64,5,FALSE)</f>
        <v>Trsf</v>
      </c>
    </row>
    <row r="3611" spans="1:19" ht="16.2" customHeight="1" x14ac:dyDescent="0.3">
      <c r="A3611" s="140">
        <v>45673</v>
      </c>
      <c r="B3611" s="5">
        <f t="shared" si="1012"/>
        <v>1</v>
      </c>
      <c r="C3611" s="5">
        <f t="shared" si="1013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07"/>
        <v>45673</v>
      </c>
      <c r="L3611" s="5">
        <f t="shared" si="1008"/>
        <v>1</v>
      </c>
      <c r="M3611" s="5">
        <f t="shared" si="1009"/>
        <v>2025</v>
      </c>
      <c r="N3611" s="135">
        <v>975</v>
      </c>
      <c r="O3611" s="12"/>
      <c r="P3611" s="12">
        <f t="shared" si="1010"/>
        <v>975</v>
      </c>
      <c r="Q3611" s="7">
        <f t="shared" si="1011"/>
        <v>5927720.6500000004</v>
      </c>
      <c r="R3611" s="44" t="str">
        <f>VLOOKUP(F3611,'Set up'!$A$2:$E$64,5,FALSE)</f>
        <v>Trsf</v>
      </c>
    </row>
    <row r="3612" spans="1:19" ht="16.2" customHeight="1" x14ac:dyDescent="0.3">
      <c r="A3612" s="140">
        <v>45674</v>
      </c>
      <c r="B3612" s="5">
        <f t="shared" si="1012"/>
        <v>1</v>
      </c>
      <c r="C3612" s="5">
        <f t="shared" si="1013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07"/>
        <v>45674</v>
      </c>
      <c r="L3612" s="5">
        <f t="shared" si="1008"/>
        <v>1</v>
      </c>
      <c r="M3612" s="5">
        <f t="shared" si="1009"/>
        <v>2025</v>
      </c>
      <c r="N3612" s="135">
        <v>62.5</v>
      </c>
      <c r="O3612" s="12"/>
      <c r="P3612" s="12">
        <f t="shared" si="1010"/>
        <v>62.5</v>
      </c>
      <c r="Q3612" s="7">
        <f t="shared" si="1011"/>
        <v>5927783.1500000004</v>
      </c>
      <c r="R3612" s="44" t="str">
        <f>VLOOKUP(F3612,'Set up'!$A$2:$E$64,5,FALSE)</f>
        <v>Trsf</v>
      </c>
    </row>
    <row r="3613" spans="1:19" ht="16.2" customHeight="1" x14ac:dyDescent="0.3">
      <c r="A3613" s="140">
        <v>45674</v>
      </c>
      <c r="B3613" s="5">
        <f t="shared" si="1012"/>
        <v>1</v>
      </c>
      <c r="C3613" s="5">
        <f t="shared" si="1013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07"/>
        <v>45674</v>
      </c>
      <c r="L3613" s="5">
        <f t="shared" si="1008"/>
        <v>1</v>
      </c>
      <c r="M3613" s="5">
        <f t="shared" si="1009"/>
        <v>2025</v>
      </c>
      <c r="N3613" s="135">
        <v>4860</v>
      </c>
      <c r="O3613" s="12"/>
      <c r="P3613" s="12">
        <f t="shared" si="1010"/>
        <v>4860</v>
      </c>
      <c r="Q3613" s="7">
        <f t="shared" si="1011"/>
        <v>5932643.1500000004</v>
      </c>
      <c r="R3613" s="44" t="str">
        <f>VLOOKUP(F3613,'Set up'!$A$2:$E$64,5,FALSE)</f>
        <v>Trsf</v>
      </c>
    </row>
    <row r="3614" spans="1:19" ht="16.2" customHeight="1" x14ac:dyDescent="0.3">
      <c r="A3614" s="140">
        <v>45674</v>
      </c>
      <c r="B3614" s="5">
        <f t="shared" si="1012"/>
        <v>1</v>
      </c>
      <c r="C3614" s="5">
        <f t="shared" si="1013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07"/>
        <v>45674</v>
      </c>
      <c r="L3614" s="5">
        <f t="shared" si="1008"/>
        <v>1</v>
      </c>
      <c r="M3614" s="5">
        <f t="shared" si="1009"/>
        <v>2025</v>
      </c>
      <c r="N3614" s="135">
        <v>1566</v>
      </c>
      <c r="O3614" s="12"/>
      <c r="P3614" s="12">
        <f t="shared" si="1010"/>
        <v>1566</v>
      </c>
      <c r="Q3614" s="7">
        <f t="shared" si="1011"/>
        <v>5934209.1500000004</v>
      </c>
      <c r="R3614" s="44" t="str">
        <f>VLOOKUP(F3614,'Set up'!$A$2:$E$64,5,FALSE)</f>
        <v>Trsf</v>
      </c>
    </row>
    <row r="3615" spans="1:19" ht="16.2" customHeight="1" x14ac:dyDescent="0.3">
      <c r="A3615" s="140">
        <v>45674</v>
      </c>
      <c r="B3615" s="5">
        <f t="shared" si="1012"/>
        <v>1</v>
      </c>
      <c r="C3615" s="5">
        <f t="shared" si="1013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07"/>
        <v>45674</v>
      </c>
      <c r="L3615" s="5">
        <f t="shared" si="1008"/>
        <v>1</v>
      </c>
      <c r="M3615" s="5">
        <f t="shared" si="1009"/>
        <v>2025</v>
      </c>
      <c r="N3615" s="135">
        <v>990</v>
      </c>
      <c r="O3615" s="12"/>
      <c r="P3615" s="12">
        <f t="shared" si="1010"/>
        <v>990</v>
      </c>
      <c r="Q3615" s="7">
        <f t="shared" si="1011"/>
        <v>5935199.1500000004</v>
      </c>
      <c r="R3615" s="44" t="str">
        <f>VLOOKUP(F3615,'Set up'!$A$2:$E$64,5,FALSE)</f>
        <v>Trsf</v>
      </c>
    </row>
    <row r="3616" spans="1:19" ht="16.2" customHeight="1" x14ac:dyDescent="0.3">
      <c r="A3616" s="140">
        <v>45674</v>
      </c>
      <c r="B3616" s="5">
        <f t="shared" si="1012"/>
        <v>1</v>
      </c>
      <c r="C3616" s="5">
        <f t="shared" si="1013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07"/>
        <v>45674</v>
      </c>
      <c r="L3616" s="5">
        <f t="shared" si="1008"/>
        <v>1</v>
      </c>
      <c r="M3616" s="5">
        <f t="shared" si="1009"/>
        <v>2025</v>
      </c>
      <c r="N3616" s="135">
        <v>460</v>
      </c>
      <c r="O3616" s="12"/>
      <c r="P3616" s="12">
        <f t="shared" si="1010"/>
        <v>460</v>
      </c>
      <c r="Q3616" s="7">
        <f t="shared" si="1011"/>
        <v>5935659.1500000004</v>
      </c>
      <c r="R3616" s="44" t="str">
        <f>VLOOKUP(F3616,'Set up'!$A$2:$E$64,5,FALSE)</f>
        <v>Trsf</v>
      </c>
    </row>
    <row r="3617" spans="1:18" ht="16.2" customHeight="1" x14ac:dyDescent="0.3">
      <c r="A3617" s="140">
        <v>45674</v>
      </c>
      <c r="B3617" s="5">
        <f t="shared" si="1012"/>
        <v>1</v>
      </c>
      <c r="C3617" s="5">
        <f t="shared" si="1013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07"/>
        <v>45674</v>
      </c>
      <c r="L3617" s="5">
        <f t="shared" si="1008"/>
        <v>1</v>
      </c>
      <c r="M3617" s="5">
        <f t="shared" si="1009"/>
        <v>2025</v>
      </c>
      <c r="N3617" s="135">
        <v>1000</v>
      </c>
      <c r="O3617" s="12"/>
      <c r="P3617" s="12">
        <f t="shared" si="1010"/>
        <v>1000</v>
      </c>
      <c r="Q3617" s="7">
        <f t="shared" si="1011"/>
        <v>5936659.1500000004</v>
      </c>
      <c r="R3617" s="44" t="str">
        <f>VLOOKUP(F3617,'Set up'!$A$2:$E$64,5,FALSE)</f>
        <v>Trsf</v>
      </c>
    </row>
    <row r="3618" spans="1:18" ht="16.2" customHeight="1" x14ac:dyDescent="0.3">
      <c r="A3618" s="140">
        <v>45678</v>
      </c>
      <c r="B3618" s="5">
        <f t="shared" si="1012"/>
        <v>1</v>
      </c>
      <c r="C3618" s="5">
        <f t="shared" si="1013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07"/>
        <v>45678</v>
      </c>
      <c r="L3618" s="5">
        <f t="shared" si="1008"/>
        <v>1</v>
      </c>
      <c r="M3618" s="5">
        <f t="shared" si="1009"/>
        <v>2025</v>
      </c>
      <c r="N3618" s="135">
        <v>3465</v>
      </c>
      <c r="O3618" s="12"/>
      <c r="P3618" s="12">
        <f t="shared" si="1010"/>
        <v>3465</v>
      </c>
      <c r="Q3618" s="7">
        <f t="shared" si="1011"/>
        <v>5940124.1500000004</v>
      </c>
      <c r="R3618" s="44" t="str">
        <f>VLOOKUP(F3618,'Set up'!$A$2:$E$64,5,FALSE)</f>
        <v>Trsf</v>
      </c>
    </row>
    <row r="3619" spans="1:18" ht="16.2" customHeight="1" x14ac:dyDescent="0.3">
      <c r="A3619" s="140">
        <v>45678</v>
      </c>
      <c r="B3619" s="5">
        <f t="shared" si="1012"/>
        <v>1</v>
      </c>
      <c r="C3619" s="5">
        <f t="shared" si="1013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07"/>
        <v>45678</v>
      </c>
      <c r="L3619" s="5">
        <f t="shared" ref="L3619:L3650" si="1015">MONTH(K3619)</f>
        <v>1</v>
      </c>
      <c r="M3619" s="5">
        <f t="shared" ref="M3619:M3650" si="1016">YEAR(K3619)</f>
        <v>2025</v>
      </c>
      <c r="N3619" s="135">
        <v>1215</v>
      </c>
      <c r="O3619" s="12"/>
      <c r="P3619" s="12">
        <f t="shared" ref="P3619:P3682" si="1017">SUM(N3619+O3619)</f>
        <v>1215</v>
      </c>
      <c r="Q3619" s="7">
        <f t="shared" si="1011"/>
        <v>5941339.1500000004</v>
      </c>
      <c r="R3619" s="44" t="str">
        <f>VLOOKUP(F3619,'Set up'!$A$2:$E$64,5,FALSE)</f>
        <v>Trsf</v>
      </c>
    </row>
    <row r="3620" spans="1:18" ht="16.2" customHeight="1" x14ac:dyDescent="0.3">
      <c r="A3620" s="140">
        <v>45678</v>
      </c>
      <c r="B3620" s="5">
        <f t="shared" si="1012"/>
        <v>1</v>
      </c>
      <c r="C3620" s="5">
        <f t="shared" si="1013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ref="K3620:K3683" si="1018">A3620+J3620</f>
        <v>45678</v>
      </c>
      <c r="L3620" s="5">
        <f t="shared" si="1015"/>
        <v>1</v>
      </c>
      <c r="M3620" s="5">
        <f t="shared" si="1016"/>
        <v>2025</v>
      </c>
      <c r="N3620" s="135">
        <v>405</v>
      </c>
      <c r="O3620" s="12"/>
      <c r="P3620" s="12">
        <f t="shared" si="1017"/>
        <v>405</v>
      </c>
      <c r="Q3620" s="7">
        <f t="shared" ref="Q3620:Q3683" si="1019">SUM(Q3619+N3620)</f>
        <v>5941744.1500000004</v>
      </c>
      <c r="R3620" s="44" t="str">
        <f>VLOOKUP(F3620,'Set up'!$A$2:$E$64,5,FALSE)</f>
        <v>Trsf</v>
      </c>
    </row>
    <row r="3621" spans="1:18" ht="16.2" customHeight="1" x14ac:dyDescent="0.3">
      <c r="A3621" s="140">
        <v>45678</v>
      </c>
      <c r="B3621" s="5">
        <f t="shared" si="1012"/>
        <v>1</v>
      </c>
      <c r="C3621" s="5">
        <f t="shared" si="1013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18"/>
        <v>45678</v>
      </c>
      <c r="L3621" s="5">
        <f t="shared" si="1015"/>
        <v>1</v>
      </c>
      <c r="M3621" s="5">
        <f t="shared" si="1016"/>
        <v>2025</v>
      </c>
      <c r="N3621" s="135">
        <v>563.20000000000005</v>
      </c>
      <c r="O3621" s="12"/>
      <c r="P3621" s="12">
        <f t="shared" si="1017"/>
        <v>563.20000000000005</v>
      </c>
      <c r="Q3621" s="7">
        <f t="shared" si="1019"/>
        <v>5942307.3500000006</v>
      </c>
      <c r="R3621" s="44" t="str">
        <f>VLOOKUP(F3621,'Set up'!$A$2:$E$64,5,FALSE)</f>
        <v>Trsf</v>
      </c>
    </row>
    <row r="3622" spans="1:18" ht="16.2" customHeight="1" x14ac:dyDescent="0.3">
      <c r="A3622" s="140">
        <v>45678</v>
      </c>
      <c r="B3622" s="5">
        <f t="shared" si="1012"/>
        <v>1</v>
      </c>
      <c r="C3622" s="5">
        <f t="shared" si="1013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18"/>
        <v>45678</v>
      </c>
      <c r="L3622" s="5">
        <f t="shared" si="1015"/>
        <v>1</v>
      </c>
      <c r="M3622" s="5">
        <f t="shared" si="1016"/>
        <v>2025</v>
      </c>
      <c r="N3622" s="135">
        <v>62.5</v>
      </c>
      <c r="O3622" s="12"/>
      <c r="P3622" s="12">
        <f t="shared" si="1017"/>
        <v>62.5</v>
      </c>
      <c r="Q3622" s="7">
        <f t="shared" si="1019"/>
        <v>5942369.8500000006</v>
      </c>
      <c r="R3622" s="44" t="str">
        <f>VLOOKUP(F3622,'Set up'!$A$2:$E$64,5,FALSE)</f>
        <v>Trsf</v>
      </c>
    </row>
    <row r="3623" spans="1:18" ht="16.2" customHeight="1" x14ac:dyDescent="0.3">
      <c r="A3623" s="140">
        <v>45678</v>
      </c>
      <c r="B3623" s="5">
        <f t="shared" si="1012"/>
        <v>1</v>
      </c>
      <c r="C3623" s="5">
        <f t="shared" si="1013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18"/>
        <v>45678</v>
      </c>
      <c r="L3623" s="5">
        <f t="shared" si="1015"/>
        <v>1</v>
      </c>
      <c r="M3623" s="5">
        <f t="shared" si="1016"/>
        <v>2025</v>
      </c>
      <c r="N3623" s="135">
        <v>62.5</v>
      </c>
      <c r="O3623" s="12"/>
      <c r="P3623" s="12">
        <f t="shared" si="1017"/>
        <v>62.5</v>
      </c>
      <c r="Q3623" s="7">
        <f t="shared" si="1019"/>
        <v>5942432.3500000006</v>
      </c>
      <c r="R3623" s="44" t="str">
        <f>VLOOKUP(F3623,'Set up'!$A$2:$E$64,5,FALSE)</f>
        <v>Trsf</v>
      </c>
    </row>
    <row r="3624" spans="1:18" ht="16.2" customHeight="1" x14ac:dyDescent="0.3">
      <c r="A3624" s="140">
        <v>45678</v>
      </c>
      <c r="B3624" s="5">
        <f t="shared" si="1012"/>
        <v>1</v>
      </c>
      <c r="C3624" s="5">
        <f t="shared" si="1013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18"/>
        <v>45678</v>
      </c>
      <c r="L3624" s="5">
        <f t="shared" si="1015"/>
        <v>1</v>
      </c>
      <c r="M3624" s="5">
        <f t="shared" si="1016"/>
        <v>2025</v>
      </c>
      <c r="N3624" s="135">
        <v>1620</v>
      </c>
      <c r="O3624" s="12"/>
      <c r="P3624" s="12">
        <f t="shared" si="1017"/>
        <v>1620</v>
      </c>
      <c r="Q3624" s="7">
        <f t="shared" si="1019"/>
        <v>5944052.3500000006</v>
      </c>
      <c r="R3624" s="44" t="str">
        <f>VLOOKUP(F3624,'Set up'!$A$2:$E$64,5,FALSE)</f>
        <v>Trsf</v>
      </c>
    </row>
    <row r="3625" spans="1:18" ht="16.2" customHeight="1" x14ac:dyDescent="0.3">
      <c r="A3625" s="140">
        <v>45678</v>
      </c>
      <c r="B3625" s="5">
        <f t="shared" si="1012"/>
        <v>1</v>
      </c>
      <c r="C3625" s="5">
        <f t="shared" si="1013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18"/>
        <v>45678</v>
      </c>
      <c r="L3625" s="5">
        <f t="shared" si="1015"/>
        <v>1</v>
      </c>
      <c r="M3625" s="5">
        <f t="shared" si="1016"/>
        <v>2025</v>
      </c>
      <c r="N3625" s="135">
        <v>522</v>
      </c>
      <c r="O3625" s="12"/>
      <c r="P3625" s="12">
        <f t="shared" si="1017"/>
        <v>522</v>
      </c>
      <c r="Q3625" s="7">
        <f t="shared" si="1019"/>
        <v>5944574.3500000006</v>
      </c>
      <c r="R3625" s="44" t="str">
        <f>VLOOKUP(F3625,'Set up'!$A$2:$E$64,5,FALSE)</f>
        <v>Trsf</v>
      </c>
    </row>
    <row r="3626" spans="1:18" ht="16.2" customHeight="1" x14ac:dyDescent="0.3">
      <c r="A3626" s="140">
        <v>45678</v>
      </c>
      <c r="B3626" s="5">
        <f t="shared" si="1012"/>
        <v>1</v>
      </c>
      <c r="C3626" s="5">
        <f t="shared" si="1013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18"/>
        <v>45678</v>
      </c>
      <c r="L3626" s="5">
        <f t="shared" si="1015"/>
        <v>1</v>
      </c>
      <c r="M3626" s="5">
        <f t="shared" si="1016"/>
        <v>2025</v>
      </c>
      <c r="N3626" s="135">
        <v>247.5</v>
      </c>
      <c r="O3626" s="12"/>
      <c r="P3626" s="12">
        <f t="shared" si="1017"/>
        <v>247.5</v>
      </c>
      <c r="Q3626" s="7">
        <f t="shared" si="1019"/>
        <v>5944821.8500000006</v>
      </c>
      <c r="R3626" s="44" t="str">
        <f>VLOOKUP(F3626,'Set up'!$A$2:$E$64,5,FALSE)</f>
        <v>Trsf</v>
      </c>
    </row>
    <row r="3627" spans="1:18" ht="16.2" customHeight="1" x14ac:dyDescent="0.3">
      <c r="A3627" s="140">
        <v>45678</v>
      </c>
      <c r="B3627" s="5">
        <f t="shared" ref="B3627:B3690" si="1020">MONTH(A3627)</f>
        <v>1</v>
      </c>
      <c r="C3627" s="5">
        <f t="shared" ref="C3627:C3690" si="1021">YEAR(A3627)</f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18"/>
        <v>45678</v>
      </c>
      <c r="L3627" s="5">
        <f t="shared" si="1015"/>
        <v>1</v>
      </c>
      <c r="M3627" s="5">
        <f t="shared" si="1016"/>
        <v>2025</v>
      </c>
      <c r="N3627" s="135">
        <v>975</v>
      </c>
      <c r="O3627" s="12"/>
      <c r="P3627" s="12">
        <f t="shared" si="1017"/>
        <v>975</v>
      </c>
      <c r="Q3627" s="7">
        <f t="shared" si="1019"/>
        <v>5945796.8500000006</v>
      </c>
      <c r="R3627" s="44" t="str">
        <f>VLOOKUP(F3627,'Set up'!$A$2:$E$64,5,FALSE)</f>
        <v>Trsf</v>
      </c>
    </row>
    <row r="3628" spans="1:18" ht="16.2" customHeight="1" x14ac:dyDescent="0.3">
      <c r="A3628" s="140">
        <v>45679</v>
      </c>
      <c r="B3628" s="5">
        <f t="shared" si="1020"/>
        <v>1</v>
      </c>
      <c r="C3628" s="5">
        <f t="shared" si="1021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18"/>
        <v>45799</v>
      </c>
      <c r="L3628" s="5">
        <f t="shared" si="1015"/>
        <v>5</v>
      </c>
      <c r="M3628" s="5">
        <f t="shared" si="1016"/>
        <v>2025</v>
      </c>
      <c r="N3628" s="135">
        <v>9720</v>
      </c>
      <c r="O3628" s="12"/>
      <c r="P3628" s="12">
        <f t="shared" si="1017"/>
        <v>9720</v>
      </c>
      <c r="Q3628" s="7">
        <f t="shared" si="1019"/>
        <v>5955516.8500000006</v>
      </c>
      <c r="R3628" s="44" t="str">
        <f>VLOOKUP(F3628,'Set up'!$A$2:$E$64,5,FALSE)</f>
        <v>Trsf</v>
      </c>
    </row>
    <row r="3629" spans="1:18" ht="16.2" customHeight="1" x14ac:dyDescent="0.3">
      <c r="A3629" s="140">
        <v>45679</v>
      </c>
      <c r="B3629" s="5">
        <f t="shared" si="1020"/>
        <v>1</v>
      </c>
      <c r="C3629" s="5">
        <f t="shared" si="1021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18"/>
        <v>45799</v>
      </c>
      <c r="L3629" s="5">
        <f t="shared" si="1015"/>
        <v>5</v>
      </c>
      <c r="M3629" s="5">
        <f t="shared" si="1016"/>
        <v>2025</v>
      </c>
      <c r="N3629" s="135">
        <v>1740</v>
      </c>
      <c r="O3629" s="12"/>
      <c r="P3629" s="12">
        <f t="shared" si="1017"/>
        <v>1740</v>
      </c>
      <c r="Q3629" s="7">
        <f t="shared" si="1019"/>
        <v>5957256.8500000006</v>
      </c>
      <c r="R3629" s="44" t="str">
        <f>VLOOKUP(F3629,'Set up'!$A$2:$E$64,5,FALSE)</f>
        <v>Trsf</v>
      </c>
    </row>
    <row r="3630" spans="1:18" ht="16.2" customHeight="1" x14ac:dyDescent="0.3">
      <c r="A3630" s="140">
        <v>45679</v>
      </c>
      <c r="B3630" s="5">
        <f t="shared" si="1020"/>
        <v>1</v>
      </c>
      <c r="C3630" s="5">
        <f t="shared" si="1021"/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18"/>
        <v>45799</v>
      </c>
      <c r="L3630" s="5">
        <f t="shared" si="1015"/>
        <v>5</v>
      </c>
      <c r="M3630" s="5">
        <f t="shared" si="1016"/>
        <v>2025</v>
      </c>
      <c r="N3630" s="135">
        <v>575</v>
      </c>
      <c r="O3630" s="12"/>
      <c r="P3630" s="12">
        <f t="shared" si="1017"/>
        <v>575</v>
      </c>
      <c r="Q3630" s="7">
        <f t="shared" si="1019"/>
        <v>5957831.8500000006</v>
      </c>
      <c r="R3630" s="44" t="str">
        <f>VLOOKUP(F3630,'Set up'!$A$2:$E$64,5,FALSE)</f>
        <v>Trsf</v>
      </c>
    </row>
    <row r="3631" spans="1:18" ht="16.2" customHeight="1" x14ac:dyDescent="0.3">
      <c r="A3631" s="140">
        <v>45679</v>
      </c>
      <c r="B3631" s="5">
        <f t="shared" si="1020"/>
        <v>1</v>
      </c>
      <c r="C3631" s="5">
        <f t="shared" si="1021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18"/>
        <v>45799</v>
      </c>
      <c r="L3631" s="5">
        <f t="shared" si="1015"/>
        <v>5</v>
      </c>
      <c r="M3631" s="5">
        <f t="shared" si="1016"/>
        <v>2025</v>
      </c>
      <c r="N3631" s="135">
        <v>440</v>
      </c>
      <c r="O3631" s="12"/>
      <c r="P3631" s="12">
        <f t="shared" si="1017"/>
        <v>440</v>
      </c>
      <c r="Q3631" s="7">
        <f t="shared" si="1019"/>
        <v>5958271.8500000006</v>
      </c>
      <c r="R3631" s="44" t="str">
        <f>VLOOKUP(F3631,'Set up'!$A$2:$E$64,5,FALSE)</f>
        <v>Trsf</v>
      </c>
    </row>
    <row r="3632" spans="1:18" ht="16.2" customHeight="1" x14ac:dyDescent="0.3">
      <c r="A3632" s="140">
        <v>45679</v>
      </c>
      <c r="B3632" s="5">
        <f t="shared" si="1020"/>
        <v>1</v>
      </c>
      <c r="C3632" s="5">
        <f t="shared" si="1021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18"/>
        <v>45799</v>
      </c>
      <c r="L3632" s="5">
        <f t="shared" si="1015"/>
        <v>5</v>
      </c>
      <c r="M3632" s="5">
        <f t="shared" si="1016"/>
        <v>2025</v>
      </c>
      <c r="N3632" s="135">
        <v>696</v>
      </c>
      <c r="O3632" s="12"/>
      <c r="P3632" s="12">
        <f t="shared" si="1017"/>
        <v>696</v>
      </c>
      <c r="Q3632" s="7">
        <f t="shared" si="1019"/>
        <v>5958967.8500000006</v>
      </c>
      <c r="R3632" s="44" t="str">
        <f>VLOOKUP(F3632,'Set up'!$A$2:$E$64,5,FALSE)</f>
        <v>Trsf</v>
      </c>
    </row>
    <row r="3633" spans="1:21" ht="16.2" customHeight="1" x14ac:dyDescent="0.3">
      <c r="A3633" s="140">
        <v>45681</v>
      </c>
      <c r="B3633" s="5">
        <f t="shared" si="1020"/>
        <v>1</v>
      </c>
      <c r="C3633" s="5">
        <f t="shared" si="1021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18"/>
        <v>45681</v>
      </c>
      <c r="L3633" s="5">
        <f t="shared" si="1015"/>
        <v>1</v>
      </c>
      <c r="M3633" s="5">
        <f t="shared" si="1016"/>
        <v>2025</v>
      </c>
      <c r="N3633" s="135">
        <v>1755</v>
      </c>
      <c r="O3633" s="12"/>
      <c r="P3633" s="12">
        <f t="shared" si="1017"/>
        <v>1755</v>
      </c>
      <c r="Q3633" s="7">
        <f t="shared" si="1019"/>
        <v>5960722.8500000006</v>
      </c>
      <c r="R3633" s="44" t="str">
        <f>VLOOKUP(F3633,'Set up'!$A$2:$E$64,5,FALSE)</f>
        <v>Trsf</v>
      </c>
    </row>
    <row r="3634" spans="1:21" ht="16.2" customHeight="1" x14ac:dyDescent="0.3">
      <c r="A3634" s="140">
        <v>45681</v>
      </c>
      <c r="B3634" s="5">
        <f t="shared" si="1020"/>
        <v>1</v>
      </c>
      <c r="C3634" s="5">
        <f t="shared" si="1021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18"/>
        <v>45681</v>
      </c>
      <c r="L3634" s="5">
        <f t="shared" si="1015"/>
        <v>1</v>
      </c>
      <c r="M3634" s="5">
        <f t="shared" si="1016"/>
        <v>2025</v>
      </c>
      <c r="N3634" s="135">
        <v>405</v>
      </c>
      <c r="O3634" s="12"/>
      <c r="P3634" s="12">
        <f t="shared" si="1017"/>
        <v>405</v>
      </c>
      <c r="Q3634" s="7">
        <f t="shared" si="1019"/>
        <v>5961127.8500000006</v>
      </c>
      <c r="R3634" s="44" t="str">
        <f>VLOOKUP(F3634,'Set up'!$A$2:$E$64,5,FALSE)</f>
        <v>Trsf</v>
      </c>
    </row>
    <row r="3635" spans="1:21" ht="16.2" customHeight="1" x14ac:dyDescent="0.3">
      <c r="A3635" s="140">
        <v>45681</v>
      </c>
      <c r="B3635" s="5">
        <f t="shared" si="1020"/>
        <v>1</v>
      </c>
      <c r="C3635" s="5">
        <f t="shared" si="1021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si="1018"/>
        <v>45681</v>
      </c>
      <c r="L3635" s="5">
        <f t="shared" si="1015"/>
        <v>1</v>
      </c>
      <c r="M3635" s="5">
        <f t="shared" si="1016"/>
        <v>2025</v>
      </c>
      <c r="N3635" s="135">
        <v>110</v>
      </c>
      <c r="O3635" s="12"/>
      <c r="P3635" s="12">
        <f t="shared" si="1017"/>
        <v>110</v>
      </c>
      <c r="Q3635" s="7">
        <f t="shared" si="1019"/>
        <v>5961237.8500000006</v>
      </c>
      <c r="R3635" s="44" t="str">
        <f>VLOOKUP(F3635,'Set up'!$A$2:$E$64,5,FALSE)</f>
        <v>Trsf</v>
      </c>
    </row>
    <row r="3636" spans="1:21" ht="16.2" customHeight="1" x14ac:dyDescent="0.3">
      <c r="A3636" s="140">
        <v>45681</v>
      </c>
      <c r="B3636" s="5">
        <f t="shared" si="1020"/>
        <v>1</v>
      </c>
      <c r="C3636" s="5">
        <f t="shared" si="1021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18"/>
        <v>45681</v>
      </c>
      <c r="L3636" s="5">
        <f t="shared" si="1015"/>
        <v>1</v>
      </c>
      <c r="M3636" s="5">
        <f t="shared" si="1016"/>
        <v>2025</v>
      </c>
      <c r="N3636" s="135">
        <v>390</v>
      </c>
      <c r="O3636" s="12"/>
      <c r="P3636" s="12">
        <f t="shared" si="1017"/>
        <v>390</v>
      </c>
      <c r="Q3636" s="7">
        <f t="shared" si="1019"/>
        <v>5961627.8500000006</v>
      </c>
      <c r="R3636" s="44" t="str">
        <f>VLOOKUP(F3636,'Set up'!$A$2:$E$64,5,FALSE)</f>
        <v>Trsf</v>
      </c>
    </row>
    <row r="3637" spans="1:21" ht="16.2" customHeight="1" x14ac:dyDescent="0.3">
      <c r="A3637" s="140">
        <v>45681</v>
      </c>
      <c r="B3637" s="5">
        <f t="shared" si="1020"/>
        <v>1</v>
      </c>
      <c r="C3637" s="5">
        <f t="shared" si="1021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18"/>
        <v>45681</v>
      </c>
      <c r="L3637" s="5">
        <f t="shared" si="1015"/>
        <v>1</v>
      </c>
      <c r="M3637" s="5">
        <f t="shared" si="1016"/>
        <v>2025</v>
      </c>
      <c r="N3637" s="135">
        <v>125</v>
      </c>
      <c r="O3637" s="12"/>
      <c r="P3637" s="12">
        <f t="shared" si="1017"/>
        <v>125</v>
      </c>
      <c r="Q3637" s="7">
        <f t="shared" si="1019"/>
        <v>5961752.8500000006</v>
      </c>
      <c r="R3637" s="44" t="str">
        <f>VLOOKUP(F3637,'Set up'!$A$2:$E$64,5,FALSE)</f>
        <v>Trsf</v>
      </c>
    </row>
    <row r="3638" spans="1:21" ht="16.2" customHeight="1" x14ac:dyDescent="0.3">
      <c r="A3638" s="140">
        <v>45681</v>
      </c>
      <c r="B3638" s="5">
        <f t="shared" si="1020"/>
        <v>1</v>
      </c>
      <c r="C3638" s="5">
        <f t="shared" si="1021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18"/>
        <v>45681</v>
      </c>
      <c r="L3638" s="5">
        <f t="shared" si="1015"/>
        <v>1</v>
      </c>
      <c r="M3638" s="5">
        <f t="shared" si="1016"/>
        <v>2025</v>
      </c>
      <c r="N3638" s="135">
        <v>160</v>
      </c>
      <c r="O3638" s="12"/>
      <c r="P3638" s="12">
        <f t="shared" si="1017"/>
        <v>160</v>
      </c>
      <c r="Q3638" s="7">
        <f t="shared" si="1019"/>
        <v>5961912.8500000006</v>
      </c>
      <c r="R3638" s="44" t="str">
        <f>VLOOKUP(F3638,'Set up'!$A$2:$E$64,5,FALSE)</f>
        <v>Trsf</v>
      </c>
    </row>
    <row r="3639" spans="1:21" ht="16.2" customHeight="1" x14ac:dyDescent="0.3">
      <c r="A3639" s="140">
        <v>45682</v>
      </c>
      <c r="B3639" s="5">
        <f t="shared" si="1020"/>
        <v>1</v>
      </c>
      <c r="C3639" s="5">
        <f t="shared" si="1021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18"/>
        <v>45727</v>
      </c>
      <c r="L3639" s="5">
        <f t="shared" si="1015"/>
        <v>3</v>
      </c>
      <c r="M3639" s="5">
        <f t="shared" si="1016"/>
        <v>2025</v>
      </c>
      <c r="N3639" s="135">
        <v>1755</v>
      </c>
      <c r="O3639" s="12">
        <f>-1000-755</f>
        <v>-1755</v>
      </c>
      <c r="P3639" s="12">
        <f t="shared" si="1017"/>
        <v>0</v>
      </c>
      <c r="Q3639" s="7">
        <f t="shared" si="1019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" customHeight="1" x14ac:dyDescent="0.3">
      <c r="A3640" s="140">
        <v>45682</v>
      </c>
      <c r="B3640" s="5">
        <f t="shared" si="1020"/>
        <v>1</v>
      </c>
      <c r="C3640" s="5">
        <f t="shared" si="1021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18"/>
        <v>45727</v>
      </c>
      <c r="L3640" s="5">
        <f t="shared" si="1015"/>
        <v>3</v>
      </c>
      <c r="M3640" s="5">
        <f t="shared" si="1016"/>
        <v>2025</v>
      </c>
      <c r="N3640" s="135">
        <v>220</v>
      </c>
      <c r="O3640" s="6">
        <f>-N3640</f>
        <v>-220</v>
      </c>
      <c r="P3640" s="12">
        <f t="shared" si="1017"/>
        <v>0</v>
      </c>
      <c r="Q3640" s="7">
        <f t="shared" si="1019"/>
        <v>5963887.8500000006</v>
      </c>
      <c r="R3640" s="44" t="str">
        <f>VLOOKUP(F3640,'Set up'!$A$2:$E$64,5,FALSE)</f>
        <v>PD Chq</v>
      </c>
      <c r="S3640" s="1" t="s">
        <v>3688</v>
      </c>
    </row>
    <row r="3641" spans="1:21" ht="16.2" customHeight="1" x14ac:dyDescent="0.3">
      <c r="A3641" s="140">
        <v>45682</v>
      </c>
      <c r="B3641" s="5">
        <f t="shared" si="1020"/>
        <v>1</v>
      </c>
      <c r="C3641" s="5">
        <f t="shared" si="1021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18"/>
        <v>45727</v>
      </c>
      <c r="L3641" s="5">
        <f t="shared" si="1015"/>
        <v>3</v>
      </c>
      <c r="M3641" s="5">
        <f t="shared" si="1016"/>
        <v>2025</v>
      </c>
      <c r="N3641" s="135">
        <v>130</v>
      </c>
      <c r="O3641" s="6">
        <f>-N3641</f>
        <v>-130</v>
      </c>
      <c r="P3641" s="12">
        <f t="shared" si="1017"/>
        <v>0</v>
      </c>
      <c r="Q3641" s="7">
        <f t="shared" si="1019"/>
        <v>5964017.8500000006</v>
      </c>
      <c r="R3641" s="44" t="str">
        <f>VLOOKUP(F3641,'Set up'!$A$2:$E$64,5,FALSE)</f>
        <v>PD Chq</v>
      </c>
      <c r="S3641" s="1" t="s">
        <v>3689</v>
      </c>
    </row>
    <row r="3642" spans="1:21" ht="16.2" customHeight="1" x14ac:dyDescent="0.3">
      <c r="A3642" s="140">
        <v>45682</v>
      </c>
      <c r="B3642" s="5">
        <f t="shared" si="1020"/>
        <v>1</v>
      </c>
      <c r="C3642" s="5">
        <f t="shared" si="1021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18"/>
        <v>45682</v>
      </c>
      <c r="L3642" s="5">
        <f t="shared" si="1015"/>
        <v>1</v>
      </c>
      <c r="M3642" s="5">
        <f t="shared" si="1016"/>
        <v>2025</v>
      </c>
      <c r="N3642" s="136">
        <v>3082.5</v>
      </c>
      <c r="O3642" s="6">
        <f t="shared" ref="O3642" si="1022">-N3642</f>
        <v>-3082.5</v>
      </c>
      <c r="P3642" s="1">
        <f t="shared" si="1017"/>
        <v>0</v>
      </c>
      <c r="Q3642" s="7">
        <f t="shared" si="1019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" customHeight="1" x14ac:dyDescent="0.3">
      <c r="A3643" s="140">
        <v>45682</v>
      </c>
      <c r="B3643" s="5">
        <f t="shared" si="1020"/>
        <v>1</v>
      </c>
      <c r="C3643" s="5">
        <f t="shared" si="1021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18"/>
        <v>45682</v>
      </c>
      <c r="L3643" s="5">
        <f t="shared" si="1015"/>
        <v>1</v>
      </c>
      <c r="M3643" s="5">
        <f t="shared" si="1016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19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" customHeight="1" x14ac:dyDescent="0.3">
      <c r="A3644" s="140">
        <v>45682</v>
      </c>
      <c r="B3644" s="5">
        <f t="shared" si="1020"/>
        <v>1</v>
      </c>
      <c r="C3644" s="5">
        <f t="shared" si="1021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18"/>
        <v>45682</v>
      </c>
      <c r="L3644" s="5">
        <f t="shared" si="1015"/>
        <v>1</v>
      </c>
      <c r="M3644" s="5">
        <f t="shared" si="1016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19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" customHeight="1" x14ac:dyDescent="0.3">
      <c r="A3645" s="140">
        <v>45682</v>
      </c>
      <c r="B3645" s="5">
        <f t="shared" si="1020"/>
        <v>1</v>
      </c>
      <c r="C3645" s="5">
        <f t="shared" si="1021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18"/>
        <v>45682</v>
      </c>
      <c r="L3645" s="5">
        <f t="shared" si="1015"/>
        <v>1</v>
      </c>
      <c r="M3645" s="5">
        <f t="shared" si="1016"/>
        <v>2025</v>
      </c>
      <c r="N3645" s="135">
        <v>62.5</v>
      </c>
      <c r="O3645" s="6">
        <f>-N3645</f>
        <v>-62.5</v>
      </c>
      <c r="P3645" s="12">
        <f t="shared" si="1017"/>
        <v>0</v>
      </c>
      <c r="Q3645" s="7">
        <f t="shared" si="1019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" customHeight="1" x14ac:dyDescent="0.3">
      <c r="A3646" s="140">
        <v>45684</v>
      </c>
      <c r="B3646" s="5">
        <f t="shared" si="1020"/>
        <v>1</v>
      </c>
      <c r="C3646" s="5">
        <f t="shared" si="1021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18"/>
        <v>45684</v>
      </c>
      <c r="L3646" s="5">
        <f t="shared" si="1015"/>
        <v>1</v>
      </c>
      <c r="M3646" s="5">
        <f t="shared" si="1016"/>
        <v>2025</v>
      </c>
      <c r="N3646" s="135">
        <v>187.5</v>
      </c>
      <c r="O3646" s="12"/>
      <c r="P3646" s="12">
        <f t="shared" si="1017"/>
        <v>187.5</v>
      </c>
      <c r="Q3646" s="7">
        <f t="shared" si="1019"/>
        <v>5969482.8500000006</v>
      </c>
      <c r="R3646" s="44" t="str">
        <f>VLOOKUP(F3646,'Set up'!$A$2:$E$64,5,FALSE)</f>
        <v>Trsf</v>
      </c>
    </row>
    <row r="3647" spans="1:21" ht="16.2" customHeight="1" x14ac:dyDescent="0.3">
      <c r="A3647" s="140">
        <v>45684</v>
      </c>
      <c r="B3647" s="5">
        <f t="shared" si="1020"/>
        <v>1</v>
      </c>
      <c r="C3647" s="5">
        <f t="shared" si="1021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18"/>
        <v>45684</v>
      </c>
      <c r="L3647" s="5">
        <f t="shared" si="1015"/>
        <v>1</v>
      </c>
      <c r="M3647" s="5">
        <f t="shared" si="1016"/>
        <v>2025</v>
      </c>
      <c r="N3647" s="135">
        <v>11340</v>
      </c>
      <c r="O3647" s="12"/>
      <c r="P3647" s="12">
        <f t="shared" si="1017"/>
        <v>11340</v>
      </c>
      <c r="Q3647" s="7">
        <f t="shared" si="1019"/>
        <v>5980822.8500000006</v>
      </c>
      <c r="R3647" s="44" t="str">
        <f>VLOOKUP(F3647,'Set up'!$A$2:$E$64,5,FALSE)</f>
        <v>Trsf</v>
      </c>
    </row>
    <row r="3648" spans="1:21" ht="16.2" customHeight="1" x14ac:dyDescent="0.3">
      <c r="A3648" s="140">
        <v>45684</v>
      </c>
      <c r="B3648" s="5">
        <f t="shared" si="1020"/>
        <v>1</v>
      </c>
      <c r="C3648" s="5">
        <f t="shared" si="1021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18"/>
        <v>45684</v>
      </c>
      <c r="L3648" s="5">
        <f t="shared" si="1015"/>
        <v>1</v>
      </c>
      <c r="M3648" s="5">
        <f t="shared" si="1016"/>
        <v>2025</v>
      </c>
      <c r="N3648" s="135">
        <v>3480</v>
      </c>
      <c r="O3648" s="12"/>
      <c r="P3648" s="12">
        <f t="shared" si="1017"/>
        <v>3480</v>
      </c>
      <c r="Q3648" s="7">
        <f t="shared" si="1019"/>
        <v>5984302.8500000006</v>
      </c>
      <c r="R3648" s="44" t="str">
        <f>VLOOKUP(F3648,'Set up'!$A$2:$E$64,5,FALSE)</f>
        <v>Trsf</v>
      </c>
    </row>
    <row r="3649" spans="1:19" ht="16.2" customHeight="1" x14ac:dyDescent="0.3">
      <c r="A3649" s="140">
        <v>45684</v>
      </c>
      <c r="B3649" s="5">
        <f t="shared" si="1020"/>
        <v>1</v>
      </c>
      <c r="C3649" s="5">
        <f t="shared" si="1021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18"/>
        <v>45684</v>
      </c>
      <c r="L3649" s="5">
        <f t="shared" si="1015"/>
        <v>1</v>
      </c>
      <c r="M3649" s="5">
        <f t="shared" si="1016"/>
        <v>2025</v>
      </c>
      <c r="N3649" s="135">
        <v>2475</v>
      </c>
      <c r="O3649" s="12"/>
      <c r="P3649" s="12">
        <f t="shared" si="1017"/>
        <v>2475</v>
      </c>
      <c r="Q3649" s="7">
        <f t="shared" si="1019"/>
        <v>5986777.8500000006</v>
      </c>
      <c r="R3649" s="44" t="str">
        <f>VLOOKUP(F3649,'Set up'!$A$2:$E$64,5,FALSE)</f>
        <v>Trsf</v>
      </c>
    </row>
    <row r="3650" spans="1:19" ht="16.2" customHeight="1" x14ac:dyDescent="0.3">
      <c r="A3650" s="140">
        <v>45684</v>
      </c>
      <c r="B3650" s="5">
        <f t="shared" si="1020"/>
        <v>1</v>
      </c>
      <c r="C3650" s="5">
        <f t="shared" si="1021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18"/>
        <v>45684</v>
      </c>
      <c r="L3650" s="5">
        <f t="shared" si="1015"/>
        <v>1</v>
      </c>
      <c r="M3650" s="5">
        <f t="shared" si="1016"/>
        <v>2025</v>
      </c>
      <c r="N3650" s="135">
        <v>1000</v>
      </c>
      <c r="O3650" s="12"/>
      <c r="P3650" s="12">
        <f t="shared" si="1017"/>
        <v>1000</v>
      </c>
      <c r="Q3650" s="7">
        <f t="shared" si="1019"/>
        <v>5987777.8500000006</v>
      </c>
      <c r="R3650" s="44" t="str">
        <f>VLOOKUP(F3650,'Set up'!$A$2:$E$64,5,FALSE)</f>
        <v>Trsf</v>
      </c>
    </row>
    <row r="3651" spans="1:19" ht="16.2" customHeight="1" x14ac:dyDescent="0.3">
      <c r="A3651" s="140">
        <v>45691</v>
      </c>
      <c r="B3651" s="5">
        <f t="shared" si="1020"/>
        <v>2</v>
      </c>
      <c r="C3651" s="5">
        <f t="shared" si="1021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18"/>
        <v>45736</v>
      </c>
      <c r="L3651" s="5">
        <f t="shared" ref="L3651:L3714" si="1023">MONTH(K3651)</f>
        <v>3</v>
      </c>
      <c r="M3651" s="5">
        <f t="shared" ref="M3651:M3714" si="1024">YEAR(K3651)</f>
        <v>2025</v>
      </c>
      <c r="N3651" s="135">
        <v>1450</v>
      </c>
      <c r="O3651" s="6">
        <f>-N3651</f>
        <v>-1450</v>
      </c>
      <c r="P3651" s="12">
        <f t="shared" si="1017"/>
        <v>0</v>
      </c>
      <c r="Q3651" s="7">
        <f t="shared" si="1019"/>
        <v>5989227.8500000006</v>
      </c>
      <c r="R3651" s="44" t="str">
        <f>VLOOKUP(F3651,'Set up'!$A$2:$E$64,5,FALSE)</f>
        <v>PD Chq</v>
      </c>
      <c r="S3651" s="1" t="s">
        <v>3687</v>
      </c>
    </row>
    <row r="3652" spans="1:19" ht="16.2" customHeight="1" x14ac:dyDescent="0.3">
      <c r="A3652" s="140">
        <v>45691</v>
      </c>
      <c r="B3652" s="5">
        <f t="shared" si="1020"/>
        <v>2</v>
      </c>
      <c r="C3652" s="5">
        <f t="shared" si="1021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18"/>
        <v>45691</v>
      </c>
      <c r="L3652" s="5">
        <f t="shared" si="1023"/>
        <v>2</v>
      </c>
      <c r="M3652" s="5">
        <f t="shared" si="1024"/>
        <v>2025</v>
      </c>
      <c r="N3652" s="135">
        <v>125</v>
      </c>
      <c r="O3652" s="99"/>
      <c r="P3652" s="12">
        <f t="shared" si="1017"/>
        <v>125</v>
      </c>
      <c r="Q3652" s="7">
        <f t="shared" si="1019"/>
        <v>5989352.8500000006</v>
      </c>
      <c r="R3652" s="44" t="str">
        <f>VLOOKUP(F3652,'Set up'!$A$2:$E$64,5,FALSE)</f>
        <v>Trsf</v>
      </c>
    </row>
    <row r="3653" spans="1:19" ht="16.2" customHeight="1" x14ac:dyDescent="0.3">
      <c r="A3653" s="140">
        <v>45691</v>
      </c>
      <c r="B3653" s="5">
        <f t="shared" si="1020"/>
        <v>2</v>
      </c>
      <c r="C3653" s="5">
        <f t="shared" si="1021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18"/>
        <v>45691</v>
      </c>
      <c r="L3653" s="5">
        <f t="shared" si="1023"/>
        <v>2</v>
      </c>
      <c r="M3653" s="5">
        <f t="shared" si="1024"/>
        <v>2025</v>
      </c>
      <c r="N3653" s="135">
        <v>6480</v>
      </c>
      <c r="O3653" s="99"/>
      <c r="P3653" s="12">
        <f t="shared" si="1017"/>
        <v>6480</v>
      </c>
      <c r="Q3653" s="7">
        <f t="shared" si="1019"/>
        <v>5995832.8500000006</v>
      </c>
      <c r="R3653" s="44" t="str">
        <f>VLOOKUP(F3653,'Set up'!$A$2:$E$64,5,FALSE)</f>
        <v>Trsf</v>
      </c>
    </row>
    <row r="3654" spans="1:19" ht="16.2" customHeight="1" x14ac:dyDescent="0.3">
      <c r="A3654" s="140">
        <v>45691</v>
      </c>
      <c r="B3654" s="5">
        <f t="shared" si="1020"/>
        <v>2</v>
      </c>
      <c r="C3654" s="5">
        <f t="shared" si="1021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18"/>
        <v>45691</v>
      </c>
      <c r="L3654" s="5">
        <f t="shared" si="1023"/>
        <v>2</v>
      </c>
      <c r="M3654" s="5">
        <f t="shared" si="1024"/>
        <v>2025</v>
      </c>
      <c r="N3654" s="135">
        <v>2088</v>
      </c>
      <c r="O3654" s="99"/>
      <c r="P3654" s="12">
        <f t="shared" si="1017"/>
        <v>2088</v>
      </c>
      <c r="Q3654" s="7">
        <f t="shared" si="1019"/>
        <v>5997920.8500000006</v>
      </c>
      <c r="R3654" s="44" t="str">
        <f>VLOOKUP(F3654,'Set up'!$A$2:$E$64,5,FALSE)</f>
        <v>Trsf</v>
      </c>
    </row>
    <row r="3655" spans="1:19" ht="16.2" customHeight="1" x14ac:dyDescent="0.3">
      <c r="A3655" s="140">
        <v>45691</v>
      </c>
      <c r="B3655" s="5">
        <f t="shared" si="1020"/>
        <v>2</v>
      </c>
      <c r="C3655" s="5">
        <f t="shared" si="1021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18"/>
        <v>45691</v>
      </c>
      <c r="L3655" s="5">
        <f t="shared" si="1023"/>
        <v>2</v>
      </c>
      <c r="M3655" s="5">
        <f t="shared" si="1024"/>
        <v>2025</v>
      </c>
      <c r="N3655" s="135">
        <v>1485</v>
      </c>
      <c r="O3655" s="99"/>
      <c r="P3655" s="12">
        <f t="shared" si="1017"/>
        <v>1485</v>
      </c>
      <c r="Q3655" s="7">
        <f t="shared" si="1019"/>
        <v>5999405.8500000006</v>
      </c>
      <c r="R3655" s="44" t="str">
        <f>VLOOKUP(F3655,'Set up'!$A$2:$E$64,5,FALSE)</f>
        <v>Trsf</v>
      </c>
    </row>
    <row r="3656" spans="1:19" ht="16.2" customHeight="1" x14ac:dyDescent="0.3">
      <c r="A3656" s="140">
        <v>45691</v>
      </c>
      <c r="B3656" s="5">
        <f t="shared" si="1020"/>
        <v>2</v>
      </c>
      <c r="C3656" s="5">
        <f t="shared" si="1021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18"/>
        <v>45691</v>
      </c>
      <c r="L3656" s="5">
        <f t="shared" si="1023"/>
        <v>2</v>
      </c>
      <c r="M3656" s="5">
        <f t="shared" si="1024"/>
        <v>2025</v>
      </c>
      <c r="N3656" s="135">
        <v>460</v>
      </c>
      <c r="O3656" s="99"/>
      <c r="P3656" s="12">
        <f t="shared" si="1017"/>
        <v>460</v>
      </c>
      <c r="Q3656" s="7">
        <f t="shared" si="1019"/>
        <v>5999865.8500000006</v>
      </c>
      <c r="R3656" s="44" t="str">
        <f>VLOOKUP(F3656,'Set up'!$A$2:$E$64,5,FALSE)</f>
        <v>Trsf</v>
      </c>
    </row>
    <row r="3657" spans="1:19" ht="16.2" customHeight="1" x14ac:dyDescent="0.3">
      <c r="A3657" s="140">
        <v>45691</v>
      </c>
      <c r="B3657" s="5">
        <f t="shared" si="1020"/>
        <v>2</v>
      </c>
      <c r="C3657" s="5">
        <f t="shared" si="1021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18"/>
        <v>45691</v>
      </c>
      <c r="L3657" s="5">
        <f t="shared" si="1023"/>
        <v>2</v>
      </c>
      <c r="M3657" s="5">
        <f t="shared" si="1024"/>
        <v>2025</v>
      </c>
      <c r="N3657" s="135">
        <v>1000</v>
      </c>
      <c r="O3657" s="99"/>
      <c r="P3657" s="12">
        <f t="shared" si="1017"/>
        <v>1000</v>
      </c>
      <c r="Q3657" s="7">
        <f t="shared" si="1019"/>
        <v>6000865.8500000006</v>
      </c>
      <c r="R3657" s="44" t="str">
        <f>VLOOKUP(F3657,'Set up'!$A$2:$E$64,5,FALSE)</f>
        <v>Trsf</v>
      </c>
    </row>
    <row r="3658" spans="1:19" ht="16.2" customHeight="1" x14ac:dyDescent="0.3">
      <c r="A3658" s="140">
        <v>45693</v>
      </c>
      <c r="B3658" s="5">
        <f t="shared" si="1020"/>
        <v>2</v>
      </c>
      <c r="C3658" s="5">
        <f t="shared" si="1021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18"/>
        <v>45693</v>
      </c>
      <c r="L3658" s="5">
        <f t="shared" si="1023"/>
        <v>2</v>
      </c>
      <c r="M3658" s="5">
        <f t="shared" si="1024"/>
        <v>2025</v>
      </c>
      <c r="N3658" s="135">
        <v>62.5</v>
      </c>
      <c r="O3658" s="99"/>
      <c r="P3658" s="12">
        <f t="shared" si="1017"/>
        <v>62.5</v>
      </c>
      <c r="Q3658" s="7">
        <f t="shared" si="1019"/>
        <v>6000928.3500000006</v>
      </c>
      <c r="R3658" s="44" t="str">
        <f>VLOOKUP(F3658,'Set up'!$A$2:$E$64,5,FALSE)</f>
        <v>Trsf</v>
      </c>
    </row>
    <row r="3659" spans="1:19" ht="16.2" customHeight="1" x14ac:dyDescent="0.3">
      <c r="A3659" s="140">
        <v>45693</v>
      </c>
      <c r="B3659" s="5">
        <f t="shared" si="1020"/>
        <v>2</v>
      </c>
      <c r="C3659" s="5">
        <f t="shared" si="1021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18"/>
        <v>45693</v>
      </c>
      <c r="L3659" s="5">
        <f t="shared" si="1023"/>
        <v>2</v>
      </c>
      <c r="M3659" s="5">
        <f t="shared" si="1024"/>
        <v>2025</v>
      </c>
      <c r="N3659" s="135">
        <v>4860</v>
      </c>
      <c r="O3659" s="99"/>
      <c r="P3659" s="12">
        <f t="shared" si="1017"/>
        <v>4860</v>
      </c>
      <c r="Q3659" s="7">
        <f t="shared" si="1019"/>
        <v>6005788.3500000006</v>
      </c>
      <c r="R3659" s="44" t="str">
        <f>VLOOKUP(F3659,'Set up'!$A$2:$E$64,5,FALSE)</f>
        <v>Trsf</v>
      </c>
    </row>
    <row r="3660" spans="1:19" ht="16.2" customHeight="1" x14ac:dyDescent="0.3">
      <c r="A3660" s="140">
        <v>45693</v>
      </c>
      <c r="B3660" s="5">
        <f t="shared" si="1020"/>
        <v>2</v>
      </c>
      <c r="C3660" s="5">
        <f t="shared" si="1021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18"/>
        <v>45693</v>
      </c>
      <c r="L3660" s="5">
        <f t="shared" si="1023"/>
        <v>2</v>
      </c>
      <c r="M3660" s="5">
        <f t="shared" si="1024"/>
        <v>2025</v>
      </c>
      <c r="N3660" s="135">
        <v>1566</v>
      </c>
      <c r="O3660" s="99"/>
      <c r="P3660" s="12">
        <f t="shared" si="1017"/>
        <v>1566</v>
      </c>
      <c r="Q3660" s="7">
        <f t="shared" si="1019"/>
        <v>6007354.3500000006</v>
      </c>
      <c r="R3660" s="44" t="str">
        <f>VLOOKUP(F3660,'Set up'!$A$2:$E$64,5,FALSE)</f>
        <v>Trsf</v>
      </c>
    </row>
    <row r="3661" spans="1:19" ht="16.2" customHeight="1" x14ac:dyDescent="0.3">
      <c r="A3661" s="140">
        <v>45693</v>
      </c>
      <c r="B3661" s="5">
        <f t="shared" si="1020"/>
        <v>2</v>
      </c>
      <c r="C3661" s="5">
        <f t="shared" si="1021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18"/>
        <v>45693</v>
      </c>
      <c r="L3661" s="5">
        <f t="shared" si="1023"/>
        <v>2</v>
      </c>
      <c r="M3661" s="5">
        <f t="shared" si="1024"/>
        <v>2025</v>
      </c>
      <c r="N3661" s="135">
        <v>990</v>
      </c>
      <c r="O3661" s="99"/>
      <c r="P3661" s="12">
        <f t="shared" si="1017"/>
        <v>990</v>
      </c>
      <c r="Q3661" s="7">
        <f t="shared" si="1019"/>
        <v>6008344.3500000006</v>
      </c>
      <c r="R3661" s="44" t="str">
        <f>VLOOKUP(F3661,'Set up'!$A$2:$E$64,5,FALSE)</f>
        <v>Trsf</v>
      </c>
    </row>
    <row r="3662" spans="1:19" ht="16.2" customHeight="1" x14ac:dyDescent="0.3">
      <c r="A3662" s="140">
        <v>45695</v>
      </c>
      <c r="B3662" s="5">
        <f t="shared" si="1020"/>
        <v>2</v>
      </c>
      <c r="C3662" s="5">
        <f t="shared" si="1021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18"/>
        <v>45695</v>
      </c>
      <c r="L3662" s="5">
        <f t="shared" si="1023"/>
        <v>2</v>
      </c>
      <c r="M3662" s="5">
        <f t="shared" si="1024"/>
        <v>2025</v>
      </c>
      <c r="N3662" s="135">
        <v>300</v>
      </c>
      <c r="O3662" s="99"/>
      <c r="P3662" s="12">
        <f t="shared" si="1017"/>
        <v>300</v>
      </c>
      <c r="Q3662" s="7">
        <f t="shared" si="1019"/>
        <v>6008644.3500000006</v>
      </c>
      <c r="R3662" s="44" t="str">
        <f>VLOOKUP(F3662,'Set up'!$A$2:$E$64,5,FALSE)</f>
        <v>Cash</v>
      </c>
    </row>
    <row r="3663" spans="1:19" ht="16.2" customHeight="1" x14ac:dyDescent="0.3">
      <c r="A3663" s="140">
        <v>45695</v>
      </c>
      <c r="B3663" s="5">
        <f t="shared" si="1020"/>
        <v>2</v>
      </c>
      <c r="C3663" s="5">
        <f t="shared" si="1021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18"/>
        <v>45695</v>
      </c>
      <c r="L3663" s="5">
        <f t="shared" si="1023"/>
        <v>2</v>
      </c>
      <c r="M3663" s="5">
        <f t="shared" si="1024"/>
        <v>2025</v>
      </c>
      <c r="N3663" s="135">
        <v>225</v>
      </c>
      <c r="O3663" s="99"/>
      <c r="P3663" s="12">
        <f t="shared" si="1017"/>
        <v>225</v>
      </c>
      <c r="Q3663" s="7">
        <f t="shared" si="1019"/>
        <v>6008869.3500000006</v>
      </c>
      <c r="R3663" s="44" t="str">
        <f>VLOOKUP(F3663,'Set up'!$A$2:$E$64,5,FALSE)</f>
        <v>Cash</v>
      </c>
    </row>
    <row r="3664" spans="1:19" ht="16.2" customHeight="1" x14ac:dyDescent="0.3">
      <c r="A3664" s="140">
        <v>45695</v>
      </c>
      <c r="B3664" s="5">
        <f t="shared" si="1020"/>
        <v>2</v>
      </c>
      <c r="C3664" s="5">
        <f t="shared" si="1021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18"/>
        <v>45695</v>
      </c>
      <c r="L3664" s="5">
        <f t="shared" si="1023"/>
        <v>2</v>
      </c>
      <c r="M3664" s="5">
        <f t="shared" si="1024"/>
        <v>2025</v>
      </c>
      <c r="N3664" s="135">
        <v>1755</v>
      </c>
      <c r="O3664" s="99"/>
      <c r="P3664" s="12">
        <f t="shared" si="1017"/>
        <v>1755</v>
      </c>
      <c r="Q3664" s="7">
        <f t="shared" si="1019"/>
        <v>6010624.3500000006</v>
      </c>
      <c r="R3664" s="44" t="str">
        <f>VLOOKUP(F3664,'Set up'!$A$2:$E$64,5,FALSE)</f>
        <v>Trsf</v>
      </c>
    </row>
    <row r="3665" spans="1:19" ht="16.2" customHeight="1" x14ac:dyDescent="0.3">
      <c r="A3665" s="140">
        <v>45695</v>
      </c>
      <c r="B3665" s="5">
        <f t="shared" si="1020"/>
        <v>2</v>
      </c>
      <c r="C3665" s="5">
        <f t="shared" si="1021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18"/>
        <v>45695</v>
      </c>
      <c r="L3665" s="5">
        <f t="shared" si="1023"/>
        <v>2</v>
      </c>
      <c r="M3665" s="5">
        <f t="shared" si="1024"/>
        <v>2025</v>
      </c>
      <c r="N3665" s="135">
        <v>405</v>
      </c>
      <c r="O3665" s="99"/>
      <c r="P3665" s="12">
        <f t="shared" si="1017"/>
        <v>405</v>
      </c>
      <c r="Q3665" s="7">
        <f t="shared" si="1019"/>
        <v>6011029.3500000006</v>
      </c>
      <c r="R3665" s="44" t="str">
        <f>VLOOKUP(F3665,'Set up'!$A$2:$E$64,5,FALSE)</f>
        <v>Trsf</v>
      </c>
    </row>
    <row r="3666" spans="1:19" ht="16.2" customHeight="1" x14ac:dyDescent="0.3">
      <c r="A3666" s="140">
        <v>45695</v>
      </c>
      <c r="B3666" s="5">
        <f t="shared" si="1020"/>
        <v>2</v>
      </c>
      <c r="C3666" s="5">
        <f t="shared" si="1021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18"/>
        <v>45695</v>
      </c>
      <c r="L3666" s="5">
        <f t="shared" si="1023"/>
        <v>2</v>
      </c>
      <c r="M3666" s="5">
        <f t="shared" si="1024"/>
        <v>2025</v>
      </c>
      <c r="N3666" s="135">
        <v>110</v>
      </c>
      <c r="O3666" s="99"/>
      <c r="P3666" s="12">
        <f t="shared" si="1017"/>
        <v>110</v>
      </c>
      <c r="Q3666" s="7">
        <f t="shared" si="1019"/>
        <v>6011139.3500000006</v>
      </c>
      <c r="R3666" s="44" t="str">
        <f>VLOOKUP(F3666,'Set up'!$A$2:$E$64,5,FALSE)</f>
        <v>Trsf</v>
      </c>
    </row>
    <row r="3667" spans="1:19" ht="16.2" customHeight="1" x14ac:dyDescent="0.3">
      <c r="A3667" s="140">
        <v>45695</v>
      </c>
      <c r="B3667" s="5">
        <f t="shared" si="1020"/>
        <v>2</v>
      </c>
      <c r="C3667" s="5">
        <f t="shared" si="1021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18"/>
        <v>45695</v>
      </c>
      <c r="L3667" s="5">
        <f t="shared" si="1023"/>
        <v>2</v>
      </c>
      <c r="M3667" s="5">
        <f t="shared" si="1024"/>
        <v>2025</v>
      </c>
      <c r="N3667" s="135">
        <v>187.5</v>
      </c>
      <c r="O3667" s="99"/>
      <c r="P3667" s="12">
        <f t="shared" si="1017"/>
        <v>187.5</v>
      </c>
      <c r="Q3667" s="7">
        <f t="shared" si="1019"/>
        <v>6011326.8500000006</v>
      </c>
      <c r="R3667" s="44" t="str">
        <f>VLOOKUP(F3667,'Set up'!$A$2:$E$64,5,FALSE)</f>
        <v>Trsf</v>
      </c>
    </row>
    <row r="3668" spans="1:19" ht="16.2" customHeight="1" x14ac:dyDescent="0.3">
      <c r="A3668" s="140">
        <v>45699</v>
      </c>
      <c r="B3668" s="5">
        <f t="shared" si="1020"/>
        <v>2</v>
      </c>
      <c r="C3668" s="5">
        <f t="shared" si="1021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18"/>
        <v>45699</v>
      </c>
      <c r="L3668" s="5">
        <f t="shared" si="1023"/>
        <v>2</v>
      </c>
      <c r="M3668" s="5">
        <f t="shared" si="1024"/>
        <v>2025</v>
      </c>
      <c r="N3668" s="135">
        <v>375</v>
      </c>
      <c r="O3668" s="99"/>
      <c r="P3668" s="12">
        <f t="shared" si="1017"/>
        <v>375</v>
      </c>
      <c r="Q3668" s="7">
        <f t="shared" si="1019"/>
        <v>6011701.8500000006</v>
      </c>
      <c r="R3668" s="44" t="str">
        <f>VLOOKUP(F3668,'Set up'!$A$2:$E$64,5,FALSE)</f>
        <v>Trsf</v>
      </c>
    </row>
    <row r="3669" spans="1:19" ht="16.2" customHeight="1" x14ac:dyDescent="0.3">
      <c r="A3669" s="140">
        <v>45699</v>
      </c>
      <c r="B3669" s="5">
        <f t="shared" si="1020"/>
        <v>2</v>
      </c>
      <c r="C3669" s="5">
        <f t="shared" si="1021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18"/>
        <v>45699</v>
      </c>
      <c r="L3669" s="5">
        <f t="shared" si="1023"/>
        <v>2</v>
      </c>
      <c r="M3669" s="5">
        <f t="shared" si="1024"/>
        <v>2025</v>
      </c>
      <c r="N3669" s="135">
        <v>19440</v>
      </c>
      <c r="O3669" s="99"/>
      <c r="P3669" s="12">
        <f t="shared" si="1017"/>
        <v>19440</v>
      </c>
      <c r="Q3669" s="7">
        <f t="shared" si="1019"/>
        <v>6031141.8500000006</v>
      </c>
      <c r="R3669" s="44" t="str">
        <f>VLOOKUP(F3669,'Set up'!$A$2:$E$64,5,FALSE)</f>
        <v>Trsf</v>
      </c>
    </row>
    <row r="3670" spans="1:19" ht="16.2" customHeight="1" x14ac:dyDescent="0.3">
      <c r="A3670" s="140">
        <v>45699</v>
      </c>
      <c r="B3670" s="5">
        <f t="shared" si="1020"/>
        <v>2</v>
      </c>
      <c r="C3670" s="5">
        <f t="shared" si="1021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18"/>
        <v>45699</v>
      </c>
      <c r="L3670" s="5">
        <f t="shared" si="1023"/>
        <v>2</v>
      </c>
      <c r="M3670" s="5">
        <f t="shared" si="1024"/>
        <v>2025</v>
      </c>
      <c r="N3670" s="135">
        <v>6264</v>
      </c>
      <c r="O3670" s="99"/>
      <c r="P3670" s="12">
        <f t="shared" si="1017"/>
        <v>6264</v>
      </c>
      <c r="Q3670" s="7">
        <f t="shared" si="1019"/>
        <v>6037405.8500000006</v>
      </c>
      <c r="R3670" s="44" t="str">
        <f>VLOOKUP(F3670,'Set up'!$A$2:$E$64,5,FALSE)</f>
        <v>Trsf</v>
      </c>
    </row>
    <row r="3671" spans="1:19" ht="16.2" customHeight="1" x14ac:dyDescent="0.3">
      <c r="A3671" s="140">
        <v>45699</v>
      </c>
      <c r="B3671" s="5">
        <f t="shared" si="1020"/>
        <v>2</v>
      </c>
      <c r="C3671" s="5">
        <f t="shared" si="1021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18"/>
        <v>45699</v>
      </c>
      <c r="L3671" s="5">
        <f t="shared" si="1023"/>
        <v>2</v>
      </c>
      <c r="M3671" s="5">
        <f t="shared" si="1024"/>
        <v>2025</v>
      </c>
      <c r="N3671" s="135">
        <v>4455</v>
      </c>
      <c r="O3671" s="99"/>
      <c r="P3671" s="12">
        <f t="shared" si="1017"/>
        <v>4455</v>
      </c>
      <c r="Q3671" s="7">
        <f t="shared" si="1019"/>
        <v>6041860.8500000006</v>
      </c>
      <c r="R3671" s="44" t="str">
        <f>VLOOKUP(F3671,'Set up'!$A$2:$E$64,5,FALSE)</f>
        <v>Trsf</v>
      </c>
    </row>
    <row r="3672" spans="1:19" ht="16.2" customHeight="1" x14ac:dyDescent="0.3">
      <c r="A3672" s="140">
        <v>45699</v>
      </c>
      <c r="B3672" s="5">
        <f t="shared" si="1020"/>
        <v>2</v>
      </c>
      <c r="C3672" s="5">
        <f t="shared" si="1021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18"/>
        <v>45699</v>
      </c>
      <c r="L3672" s="5">
        <f t="shared" si="1023"/>
        <v>2</v>
      </c>
      <c r="M3672" s="5">
        <f t="shared" si="1024"/>
        <v>2025</v>
      </c>
      <c r="N3672" s="135">
        <v>920</v>
      </c>
      <c r="O3672" s="99"/>
      <c r="P3672" s="12">
        <f t="shared" si="1017"/>
        <v>920</v>
      </c>
      <c r="Q3672" s="7">
        <f t="shared" si="1019"/>
        <v>6042780.8500000006</v>
      </c>
      <c r="R3672" s="44" t="str">
        <f>VLOOKUP(F3672,'Set up'!$A$2:$E$64,5,FALSE)</f>
        <v>Trsf</v>
      </c>
    </row>
    <row r="3673" spans="1:19" ht="16.2" customHeight="1" x14ac:dyDescent="0.3">
      <c r="A3673" s="140">
        <v>45699</v>
      </c>
      <c r="B3673" s="5">
        <f t="shared" si="1020"/>
        <v>2</v>
      </c>
      <c r="C3673" s="5">
        <f t="shared" si="1021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18"/>
        <v>45699</v>
      </c>
      <c r="L3673" s="5">
        <f t="shared" si="1023"/>
        <v>2</v>
      </c>
      <c r="M3673" s="5">
        <f t="shared" si="1024"/>
        <v>2025</v>
      </c>
      <c r="N3673" s="135">
        <v>1950</v>
      </c>
      <c r="O3673" s="99"/>
      <c r="P3673" s="12">
        <f t="shared" si="1017"/>
        <v>1950</v>
      </c>
      <c r="Q3673" s="7">
        <f t="shared" si="1019"/>
        <v>6044730.8500000006</v>
      </c>
      <c r="R3673" s="44" t="str">
        <f>VLOOKUP(F3673,'Set up'!$A$2:$E$64,5,FALSE)</f>
        <v>Trsf</v>
      </c>
    </row>
    <row r="3674" spans="1:19" ht="16.2" customHeight="1" x14ac:dyDescent="0.3">
      <c r="A3674" s="140">
        <v>45700</v>
      </c>
      <c r="B3674" s="5">
        <f t="shared" si="1020"/>
        <v>2</v>
      </c>
      <c r="C3674" s="5">
        <f t="shared" si="1021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18"/>
        <v>45700</v>
      </c>
      <c r="L3674" s="5">
        <f t="shared" si="1023"/>
        <v>2</v>
      </c>
      <c r="M3674" s="5">
        <f t="shared" si="1024"/>
        <v>2025</v>
      </c>
      <c r="N3674" s="135">
        <v>185</v>
      </c>
      <c r="O3674" s="6">
        <f t="shared" ref="O3674" si="1025">-N3674</f>
        <v>-185</v>
      </c>
      <c r="P3674" s="12">
        <f t="shared" si="1017"/>
        <v>0</v>
      </c>
      <c r="Q3674" s="7">
        <f t="shared" si="1019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" customHeight="1" x14ac:dyDescent="0.3">
      <c r="A3675" s="140">
        <v>45700</v>
      </c>
      <c r="B3675" s="5">
        <f t="shared" si="1020"/>
        <v>2</v>
      </c>
      <c r="C3675" s="5">
        <f t="shared" si="1021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18"/>
        <v>45700</v>
      </c>
      <c r="L3675" s="5">
        <f t="shared" si="1023"/>
        <v>2</v>
      </c>
      <c r="M3675" s="5">
        <f t="shared" si="1024"/>
        <v>2025</v>
      </c>
      <c r="N3675" s="135">
        <v>250</v>
      </c>
      <c r="O3675" s="6">
        <f>-N3675</f>
        <v>-250</v>
      </c>
      <c r="P3675" s="12">
        <f t="shared" si="1017"/>
        <v>0</v>
      </c>
      <c r="Q3675" s="7">
        <f t="shared" si="1019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" customHeight="1" x14ac:dyDescent="0.3">
      <c r="A3676" s="140">
        <v>45700</v>
      </c>
      <c r="B3676" s="5">
        <f t="shared" si="1020"/>
        <v>2</v>
      </c>
      <c r="C3676" s="5">
        <f t="shared" si="1021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18"/>
        <v>45700</v>
      </c>
      <c r="L3676" s="5">
        <f t="shared" si="1023"/>
        <v>2</v>
      </c>
      <c r="M3676" s="5">
        <f t="shared" si="1024"/>
        <v>2025</v>
      </c>
      <c r="N3676" s="135">
        <v>432</v>
      </c>
      <c r="O3676" s="6">
        <f>-N3676</f>
        <v>-432</v>
      </c>
      <c r="P3676" s="12">
        <f t="shared" si="1017"/>
        <v>0</v>
      </c>
      <c r="Q3676" s="7">
        <f t="shared" si="1019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" customHeight="1" x14ac:dyDescent="0.3">
      <c r="A3677" s="140">
        <v>45700</v>
      </c>
      <c r="B3677" s="5">
        <f t="shared" si="1020"/>
        <v>2</v>
      </c>
      <c r="C3677" s="5">
        <f t="shared" si="1021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18"/>
        <v>45700</v>
      </c>
      <c r="L3677" s="5">
        <f t="shared" si="1023"/>
        <v>2</v>
      </c>
      <c r="M3677" s="5">
        <f t="shared" si="1024"/>
        <v>2025</v>
      </c>
      <c r="N3677" s="135">
        <v>280</v>
      </c>
      <c r="O3677" s="6">
        <f>-N3677</f>
        <v>-280</v>
      </c>
      <c r="P3677" s="12">
        <f t="shared" si="1017"/>
        <v>0</v>
      </c>
      <c r="Q3677" s="7">
        <f t="shared" si="1019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" customHeight="1" x14ac:dyDescent="0.3">
      <c r="A3678" s="140">
        <v>45700</v>
      </c>
      <c r="B3678" s="5">
        <f t="shared" si="1020"/>
        <v>2</v>
      </c>
      <c r="C3678" s="5">
        <f t="shared" si="1021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18"/>
        <v>45700</v>
      </c>
      <c r="L3678" s="5">
        <f t="shared" si="1023"/>
        <v>2</v>
      </c>
      <c r="M3678" s="5">
        <f t="shared" si="1024"/>
        <v>2025</v>
      </c>
      <c r="N3678" s="135">
        <v>110</v>
      </c>
      <c r="O3678" s="6">
        <f>-N3678</f>
        <v>-110</v>
      </c>
      <c r="P3678" s="12">
        <f t="shared" si="1017"/>
        <v>0</v>
      </c>
      <c r="Q3678" s="7">
        <f t="shared" si="1019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" customHeight="1" x14ac:dyDescent="0.3">
      <c r="A3679" s="140">
        <v>45700</v>
      </c>
      <c r="B3679" s="5">
        <f t="shared" si="1020"/>
        <v>2</v>
      </c>
      <c r="C3679" s="5">
        <f t="shared" si="1021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18"/>
        <v>45700</v>
      </c>
      <c r="L3679" s="5">
        <f t="shared" si="1023"/>
        <v>2</v>
      </c>
      <c r="M3679" s="5">
        <f t="shared" si="1024"/>
        <v>2025</v>
      </c>
      <c r="N3679" s="135">
        <v>875</v>
      </c>
      <c r="O3679" s="6">
        <f>-N3679</f>
        <v>-875</v>
      </c>
      <c r="P3679" s="12">
        <f t="shared" si="1017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" customHeight="1" x14ac:dyDescent="0.3">
      <c r="A3680" s="140">
        <v>45702</v>
      </c>
      <c r="B3680" s="5">
        <f t="shared" si="1020"/>
        <v>2</v>
      </c>
      <c r="C3680" s="5">
        <f t="shared" si="1021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18"/>
        <v>45702</v>
      </c>
      <c r="L3680" s="5">
        <f t="shared" si="1023"/>
        <v>2</v>
      </c>
      <c r="M3680" s="5">
        <f t="shared" si="1024"/>
        <v>2025</v>
      </c>
      <c r="N3680" s="98">
        <v>390</v>
      </c>
      <c r="O3680" s="99"/>
      <c r="P3680" s="12">
        <f t="shared" si="1017"/>
        <v>390</v>
      </c>
      <c r="Q3680" s="7">
        <f t="shared" ref="Q3680:Q3681" si="1026">SUM(Q3679+N3680)</f>
        <v>6047252.8500000006</v>
      </c>
      <c r="R3680" s="44" t="str">
        <f>VLOOKUP(F3680,'Set up'!$A$2:$E$64,5,FALSE)</f>
        <v>Trsf</v>
      </c>
    </row>
    <row r="3681" spans="1:19" ht="16.2" customHeight="1" x14ac:dyDescent="0.3">
      <c r="A3681" s="140">
        <v>45702</v>
      </c>
      <c r="B3681" s="5">
        <f t="shared" si="1020"/>
        <v>2</v>
      </c>
      <c r="C3681" s="5">
        <f t="shared" si="1021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18"/>
        <v>45702</v>
      </c>
      <c r="L3681" s="5">
        <f t="shared" si="1023"/>
        <v>2</v>
      </c>
      <c r="M3681" s="5">
        <f t="shared" si="1024"/>
        <v>2025</v>
      </c>
      <c r="N3681" s="98">
        <v>283.8</v>
      </c>
      <c r="O3681" s="99"/>
      <c r="P3681" s="12">
        <f t="shared" si="1017"/>
        <v>283.8</v>
      </c>
      <c r="Q3681" s="7">
        <f t="shared" si="1026"/>
        <v>6047536.6500000004</v>
      </c>
      <c r="R3681" s="44" t="str">
        <f>VLOOKUP(F3681,'Set up'!$A$2:$E$64,5,FALSE)</f>
        <v>Trsf</v>
      </c>
    </row>
    <row r="3682" spans="1:19" ht="16.2" customHeight="1" x14ac:dyDescent="0.3">
      <c r="A3682" s="140">
        <v>45702</v>
      </c>
      <c r="B3682" s="5">
        <f t="shared" si="1020"/>
        <v>2</v>
      </c>
      <c r="C3682" s="5">
        <f t="shared" si="1021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18"/>
        <v>45702</v>
      </c>
      <c r="L3682" s="5">
        <f t="shared" si="1023"/>
        <v>2</v>
      </c>
      <c r="M3682" s="5">
        <f t="shared" si="1024"/>
        <v>2025</v>
      </c>
      <c r="N3682" s="135">
        <v>500</v>
      </c>
      <c r="O3682" s="6">
        <f>-N3682</f>
        <v>-500</v>
      </c>
      <c r="P3682" s="12">
        <f t="shared" si="1017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" customHeight="1" x14ac:dyDescent="0.3">
      <c r="A3683" s="140">
        <v>45702</v>
      </c>
      <c r="B3683" s="5">
        <f t="shared" si="1020"/>
        <v>2</v>
      </c>
      <c r="C3683" s="5">
        <f t="shared" si="1021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18"/>
        <v>45702</v>
      </c>
      <c r="L3683" s="5">
        <f t="shared" si="1023"/>
        <v>2</v>
      </c>
      <c r="M3683" s="5">
        <f t="shared" si="1024"/>
        <v>2025</v>
      </c>
      <c r="N3683" s="135">
        <v>200</v>
      </c>
      <c r="O3683" s="6">
        <f>-N3683</f>
        <v>-200</v>
      </c>
      <c r="P3683" s="12">
        <f t="shared" ref="P3683:P3723" si="1027">SUM(N3683+O3683)</f>
        <v>0</v>
      </c>
      <c r="Q3683" s="7">
        <f t="shared" si="1019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" customHeight="1" x14ac:dyDescent="0.3">
      <c r="A3684" s="140">
        <v>45705</v>
      </c>
      <c r="B3684" s="5">
        <f t="shared" si="1020"/>
        <v>2</v>
      </c>
      <c r="C3684" s="5">
        <f t="shared" si="1021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ref="K3684:K3747" si="1028">A3684+J3684</f>
        <v>45705</v>
      </c>
      <c r="L3684" s="5">
        <f t="shared" si="1023"/>
        <v>2</v>
      </c>
      <c r="M3684" s="5">
        <f t="shared" si="1024"/>
        <v>2025</v>
      </c>
      <c r="N3684" s="96">
        <v>1755</v>
      </c>
      <c r="O3684" s="6">
        <f t="shared" ref="O3684:O3686" si="1029">-N3684</f>
        <v>-1755</v>
      </c>
      <c r="P3684" s="12">
        <f t="shared" si="1027"/>
        <v>0</v>
      </c>
      <c r="Q3684" s="7">
        <f t="shared" ref="Q3684:Q3686" si="1030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" customHeight="1" x14ac:dyDescent="0.3">
      <c r="A3685" s="140">
        <v>45705</v>
      </c>
      <c r="B3685" s="5">
        <f t="shared" si="1020"/>
        <v>2</v>
      </c>
      <c r="C3685" s="5">
        <f t="shared" si="1021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28"/>
        <v>45705</v>
      </c>
      <c r="L3685" s="5">
        <f t="shared" si="1023"/>
        <v>2</v>
      </c>
      <c r="M3685" s="5">
        <f t="shared" si="1024"/>
        <v>2025</v>
      </c>
      <c r="N3685" s="96">
        <v>277.5</v>
      </c>
      <c r="O3685" s="6">
        <f t="shared" si="1029"/>
        <v>-277.5</v>
      </c>
      <c r="P3685" s="12">
        <f t="shared" si="1027"/>
        <v>0</v>
      </c>
      <c r="Q3685" s="7">
        <f t="shared" si="1030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" customHeight="1" x14ac:dyDescent="0.3">
      <c r="A3686" s="140">
        <v>45705</v>
      </c>
      <c r="B3686" s="5">
        <f t="shared" si="1020"/>
        <v>2</v>
      </c>
      <c r="C3686" s="5">
        <f t="shared" si="1021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28"/>
        <v>45705</v>
      </c>
      <c r="L3686" s="5">
        <f t="shared" si="1023"/>
        <v>2</v>
      </c>
      <c r="M3686" s="5">
        <f t="shared" si="1024"/>
        <v>2025</v>
      </c>
      <c r="N3686" s="96">
        <v>95</v>
      </c>
      <c r="O3686" s="6">
        <f t="shared" si="1029"/>
        <v>-95</v>
      </c>
      <c r="P3686" s="12">
        <f t="shared" si="1027"/>
        <v>0</v>
      </c>
      <c r="Q3686" s="7">
        <f t="shared" si="1030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" customHeight="1" x14ac:dyDescent="0.3">
      <c r="A3687" s="140">
        <v>45705</v>
      </c>
      <c r="B3687" s="5">
        <f t="shared" si="1020"/>
        <v>2</v>
      </c>
      <c r="C3687" s="5">
        <f t="shared" si="1021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28"/>
        <v>45750</v>
      </c>
      <c r="L3687" s="5">
        <f t="shared" si="1023"/>
        <v>4</v>
      </c>
      <c r="M3687" s="5">
        <f t="shared" si="1024"/>
        <v>2025</v>
      </c>
      <c r="N3687" s="135">
        <v>1755</v>
      </c>
      <c r="O3687" s="141">
        <f>-1000-755</f>
        <v>-1755</v>
      </c>
      <c r="P3687" s="12">
        <f t="shared" si="1027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3690</v>
      </c>
    </row>
    <row r="3688" spans="1:19" ht="16.2" customHeight="1" x14ac:dyDescent="0.3">
      <c r="A3688" s="140">
        <v>45705</v>
      </c>
      <c r="B3688" s="5">
        <f t="shared" si="1020"/>
        <v>2</v>
      </c>
      <c r="C3688" s="5">
        <f t="shared" si="1021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28"/>
        <v>45750</v>
      </c>
      <c r="L3688" s="5">
        <f t="shared" si="1023"/>
        <v>4</v>
      </c>
      <c r="M3688" s="5">
        <f t="shared" si="1024"/>
        <v>2025</v>
      </c>
      <c r="N3688" s="135">
        <v>228</v>
      </c>
      <c r="O3688" s="6">
        <f>-N3688</f>
        <v>-228</v>
      </c>
      <c r="P3688" s="12">
        <f t="shared" si="1027"/>
        <v>0</v>
      </c>
      <c r="Q3688" s="7">
        <f t="shared" ref="Q3688:Q3751" si="1031">SUM(Q3687+N3688)</f>
        <v>6049545.8500000006</v>
      </c>
      <c r="R3688" s="44" t="str">
        <f>VLOOKUP(F3688,'Set up'!$A$2:$E$64,5,FALSE)</f>
        <v>PD Chq</v>
      </c>
      <c r="S3688" s="1" t="s">
        <v>3691</v>
      </c>
    </row>
    <row r="3689" spans="1:19" ht="16.2" customHeight="1" x14ac:dyDescent="0.3">
      <c r="A3689" s="140">
        <v>45705</v>
      </c>
      <c r="B3689" s="5">
        <f t="shared" si="1020"/>
        <v>2</v>
      </c>
      <c r="C3689" s="5">
        <f t="shared" si="1021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28"/>
        <v>45750</v>
      </c>
      <c r="L3689" s="5">
        <f t="shared" si="1023"/>
        <v>4</v>
      </c>
      <c r="M3689" s="5">
        <f t="shared" si="1024"/>
        <v>2025</v>
      </c>
      <c r="N3689" s="135">
        <v>220</v>
      </c>
      <c r="O3689" s="6">
        <f>-N3689</f>
        <v>-220</v>
      </c>
      <c r="P3689" s="12">
        <f t="shared" si="1027"/>
        <v>0</v>
      </c>
      <c r="Q3689" s="7">
        <f t="shared" si="1031"/>
        <v>6049765.8500000006</v>
      </c>
      <c r="R3689" s="44" t="str">
        <f>VLOOKUP(F3689,'Set up'!$A$2:$E$64,5,FALSE)</f>
        <v>PD Chq</v>
      </c>
      <c r="S3689" s="1" t="s">
        <v>3692</v>
      </c>
    </row>
    <row r="3690" spans="1:19" ht="16.2" customHeight="1" x14ac:dyDescent="0.3">
      <c r="A3690" s="140">
        <v>45705</v>
      </c>
      <c r="B3690" s="5">
        <f t="shared" si="1020"/>
        <v>2</v>
      </c>
      <c r="C3690" s="5">
        <f t="shared" si="1021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28"/>
        <v>45750</v>
      </c>
      <c r="L3690" s="5">
        <f t="shared" si="1023"/>
        <v>4</v>
      </c>
      <c r="M3690" s="5">
        <f t="shared" si="1024"/>
        <v>2025</v>
      </c>
      <c r="N3690" s="135">
        <v>130</v>
      </c>
      <c r="O3690" s="6">
        <f>-N3690</f>
        <v>-130</v>
      </c>
      <c r="P3690" s="12">
        <f t="shared" si="1027"/>
        <v>0</v>
      </c>
      <c r="Q3690" s="7">
        <f t="shared" si="1031"/>
        <v>6049895.8500000006</v>
      </c>
      <c r="R3690" s="44" t="str">
        <f>VLOOKUP(F3690,'Set up'!$A$2:$E$64,5,FALSE)</f>
        <v>PD Chq</v>
      </c>
      <c r="S3690" s="1" t="s">
        <v>3693</v>
      </c>
    </row>
    <row r="3691" spans="1:19" ht="16.2" customHeight="1" x14ac:dyDescent="0.3">
      <c r="A3691" s="140">
        <v>45705</v>
      </c>
      <c r="B3691" s="5">
        <f t="shared" ref="B3691:B3754" si="1032">MONTH(A3691)</f>
        <v>2</v>
      </c>
      <c r="C3691" s="5">
        <f t="shared" ref="C3691:C3754" si="1033">YEAR(A3691)</f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28"/>
        <v>45705</v>
      </c>
      <c r="L3691" s="5">
        <f t="shared" si="1023"/>
        <v>2</v>
      </c>
      <c r="M3691" s="5">
        <f t="shared" si="1024"/>
        <v>2025</v>
      </c>
      <c r="N3691" s="135">
        <v>125</v>
      </c>
      <c r="O3691" s="99"/>
      <c r="P3691" s="12">
        <f t="shared" si="1027"/>
        <v>125</v>
      </c>
      <c r="Q3691" s="7">
        <f t="shared" si="1031"/>
        <v>6050020.8500000006</v>
      </c>
      <c r="R3691" s="44" t="str">
        <f>VLOOKUP(F3691,'Set up'!$A$2:$E$64,5,FALSE)</f>
        <v>Trsf</v>
      </c>
    </row>
    <row r="3692" spans="1:19" ht="16.2" customHeight="1" x14ac:dyDescent="0.3">
      <c r="A3692" s="140">
        <v>45705</v>
      </c>
      <c r="B3692" s="5">
        <f t="shared" si="1032"/>
        <v>2</v>
      </c>
      <c r="C3692" s="5">
        <f t="shared" si="1033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28"/>
        <v>45705</v>
      </c>
      <c r="L3692" s="5">
        <f t="shared" si="1023"/>
        <v>2</v>
      </c>
      <c r="M3692" s="5">
        <f t="shared" si="1024"/>
        <v>2025</v>
      </c>
      <c r="N3692" s="135">
        <v>6480</v>
      </c>
      <c r="O3692" s="99"/>
      <c r="P3692" s="12">
        <f t="shared" si="1027"/>
        <v>6480</v>
      </c>
      <c r="Q3692" s="7">
        <f t="shared" si="1031"/>
        <v>6056500.8500000006</v>
      </c>
      <c r="R3692" s="44" t="str">
        <f>VLOOKUP(F3692,'Set up'!$A$2:$E$64,5,FALSE)</f>
        <v>Trsf</v>
      </c>
    </row>
    <row r="3693" spans="1:19" ht="16.2" customHeight="1" x14ac:dyDescent="0.3">
      <c r="A3693" s="140">
        <v>45705</v>
      </c>
      <c r="B3693" s="5">
        <f t="shared" si="1032"/>
        <v>2</v>
      </c>
      <c r="C3693" s="5">
        <f t="shared" si="1033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28"/>
        <v>45705</v>
      </c>
      <c r="L3693" s="5">
        <f t="shared" si="1023"/>
        <v>2</v>
      </c>
      <c r="M3693" s="5">
        <f t="shared" si="1024"/>
        <v>2025</v>
      </c>
      <c r="N3693" s="135">
        <v>1740</v>
      </c>
      <c r="O3693" s="99"/>
      <c r="P3693" s="12">
        <f t="shared" si="1027"/>
        <v>1740</v>
      </c>
      <c r="Q3693" s="7">
        <f t="shared" si="1031"/>
        <v>6058240.8500000006</v>
      </c>
      <c r="R3693" s="44" t="str">
        <f>VLOOKUP(F3693,'Set up'!$A$2:$E$64,5,FALSE)</f>
        <v>Trsf</v>
      </c>
    </row>
    <row r="3694" spans="1:19" ht="16.2" customHeight="1" x14ac:dyDescent="0.3">
      <c r="A3694" s="140">
        <v>45705</v>
      </c>
      <c r="B3694" s="5">
        <f t="shared" si="1032"/>
        <v>2</v>
      </c>
      <c r="C3694" s="5">
        <f t="shared" si="1033"/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28"/>
        <v>45705</v>
      </c>
      <c r="L3694" s="5">
        <f t="shared" si="1023"/>
        <v>2</v>
      </c>
      <c r="M3694" s="5">
        <f t="shared" si="1024"/>
        <v>2025</v>
      </c>
      <c r="N3694" s="135">
        <v>1485</v>
      </c>
      <c r="O3694" s="99"/>
      <c r="P3694" s="12">
        <f t="shared" si="1027"/>
        <v>1485</v>
      </c>
      <c r="Q3694" s="7">
        <f t="shared" si="1031"/>
        <v>6059725.8500000006</v>
      </c>
      <c r="R3694" s="44" t="str">
        <f>VLOOKUP(F3694,'Set up'!$A$2:$E$64,5,FALSE)</f>
        <v>Trsf</v>
      </c>
    </row>
    <row r="3695" spans="1:19" ht="16.2" customHeight="1" x14ac:dyDescent="0.3">
      <c r="A3695" s="140">
        <v>45707</v>
      </c>
      <c r="B3695" s="5">
        <f t="shared" si="1032"/>
        <v>2</v>
      </c>
      <c r="C3695" s="5">
        <f t="shared" si="1033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28"/>
        <v>45737</v>
      </c>
      <c r="L3695" s="5">
        <f t="shared" si="1023"/>
        <v>3</v>
      </c>
      <c r="M3695" s="5">
        <f t="shared" si="1024"/>
        <v>2025</v>
      </c>
      <c r="N3695" s="135">
        <v>5265</v>
      </c>
      <c r="O3695" s="99"/>
      <c r="P3695" s="12">
        <f t="shared" si="1027"/>
        <v>5265</v>
      </c>
      <c r="Q3695" s="7">
        <f t="shared" si="1031"/>
        <v>6064990.8500000006</v>
      </c>
      <c r="R3695" s="44" t="str">
        <f>VLOOKUP(F3695,'Set up'!$A$2:$E$64,5,FALSE)</f>
        <v>Chq</v>
      </c>
    </row>
    <row r="3696" spans="1:19" ht="16.2" customHeight="1" x14ac:dyDescent="0.3">
      <c r="A3696" s="140">
        <v>45707</v>
      </c>
      <c r="B3696" s="5">
        <f t="shared" si="1032"/>
        <v>2</v>
      </c>
      <c r="C3696" s="5">
        <f t="shared" si="1033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28"/>
        <v>45737</v>
      </c>
      <c r="L3696" s="5">
        <f t="shared" si="1023"/>
        <v>3</v>
      </c>
      <c r="M3696" s="5">
        <f t="shared" si="1024"/>
        <v>2025</v>
      </c>
      <c r="N3696" s="135">
        <v>1263.5999999999999</v>
      </c>
      <c r="O3696" s="99"/>
      <c r="P3696" s="12">
        <f t="shared" si="1027"/>
        <v>1263.5999999999999</v>
      </c>
      <c r="Q3696" s="7">
        <f t="shared" si="1031"/>
        <v>6066254.4500000002</v>
      </c>
      <c r="R3696" s="44" t="str">
        <f>VLOOKUP(F3696,'Set up'!$A$2:$E$64,5,FALSE)</f>
        <v>Chq</v>
      </c>
    </row>
    <row r="3697" spans="1:18" ht="16.2" customHeight="1" x14ac:dyDescent="0.3">
      <c r="A3697" s="140">
        <v>45707</v>
      </c>
      <c r="B3697" s="5">
        <f t="shared" si="1032"/>
        <v>2</v>
      </c>
      <c r="C3697" s="5">
        <f t="shared" si="1033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28"/>
        <v>45737</v>
      </c>
      <c r="L3697" s="5">
        <f t="shared" si="1023"/>
        <v>3</v>
      </c>
      <c r="M3697" s="5">
        <f t="shared" si="1024"/>
        <v>2025</v>
      </c>
      <c r="N3697" s="135">
        <v>842.4</v>
      </c>
      <c r="O3697" s="99"/>
      <c r="P3697" s="12">
        <f t="shared" si="1027"/>
        <v>842.4</v>
      </c>
      <c r="Q3697" s="7">
        <f t="shared" si="1031"/>
        <v>6067096.8500000006</v>
      </c>
      <c r="R3697" s="44" t="str">
        <f>VLOOKUP(F3697,'Set up'!$A$2:$E$64,5,FALSE)</f>
        <v>Chq</v>
      </c>
    </row>
    <row r="3698" spans="1:18" ht="16.2" customHeight="1" x14ac:dyDescent="0.3">
      <c r="A3698" s="140">
        <v>45707</v>
      </c>
      <c r="B3698" s="5">
        <f t="shared" si="1032"/>
        <v>2</v>
      </c>
      <c r="C3698" s="5">
        <f t="shared" si="1033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28"/>
        <v>45737</v>
      </c>
      <c r="L3698" s="5">
        <f t="shared" si="1023"/>
        <v>3</v>
      </c>
      <c r="M3698" s="5">
        <f t="shared" si="1024"/>
        <v>2025</v>
      </c>
      <c r="N3698" s="135">
        <v>180</v>
      </c>
      <c r="O3698" s="99"/>
      <c r="P3698" s="12">
        <f t="shared" si="1027"/>
        <v>180</v>
      </c>
      <c r="Q3698" s="7">
        <f t="shared" si="1031"/>
        <v>6067276.8500000006</v>
      </c>
      <c r="R3698" s="44" t="str">
        <f>VLOOKUP(F3698,'Set up'!$A$2:$E$64,5,FALSE)</f>
        <v>Chq</v>
      </c>
    </row>
    <row r="3699" spans="1:18" ht="16.2" customHeight="1" x14ac:dyDescent="0.3">
      <c r="A3699" s="140">
        <v>45707</v>
      </c>
      <c r="B3699" s="5">
        <f t="shared" si="1032"/>
        <v>2</v>
      </c>
      <c r="C3699" s="5">
        <f t="shared" si="1033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si="1028"/>
        <v>45737</v>
      </c>
      <c r="L3699" s="5">
        <f t="shared" si="1023"/>
        <v>3</v>
      </c>
      <c r="M3699" s="5">
        <f t="shared" si="1024"/>
        <v>2025</v>
      </c>
      <c r="N3699" s="135">
        <v>312.5</v>
      </c>
      <c r="O3699" s="99"/>
      <c r="P3699" s="12">
        <f t="shared" si="1027"/>
        <v>312.5</v>
      </c>
      <c r="Q3699" s="7">
        <f t="shared" si="1031"/>
        <v>6067589.3500000006</v>
      </c>
      <c r="R3699" s="44" t="str">
        <f>VLOOKUP(F3699,'Set up'!$A$2:$E$64,5,FALSE)</f>
        <v>Chq</v>
      </c>
    </row>
    <row r="3700" spans="1:18" ht="16.2" customHeight="1" x14ac:dyDescent="0.3">
      <c r="A3700" s="140">
        <v>45707</v>
      </c>
      <c r="B3700" s="5">
        <f t="shared" si="1032"/>
        <v>2</v>
      </c>
      <c r="C3700" s="5">
        <f t="shared" si="1033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28"/>
        <v>45737</v>
      </c>
      <c r="L3700" s="5">
        <f t="shared" si="1023"/>
        <v>3</v>
      </c>
      <c r="M3700" s="5">
        <f t="shared" si="1024"/>
        <v>2025</v>
      </c>
      <c r="N3700" s="135">
        <v>95</v>
      </c>
      <c r="O3700" s="99"/>
      <c r="P3700" s="12">
        <f t="shared" si="1027"/>
        <v>95</v>
      </c>
      <c r="Q3700" s="7">
        <f t="shared" si="1031"/>
        <v>6067684.3500000006</v>
      </c>
      <c r="R3700" s="44" t="str">
        <f>VLOOKUP(F3700,'Set up'!$A$2:$E$64,5,FALSE)</f>
        <v>Chq</v>
      </c>
    </row>
    <row r="3701" spans="1:18" ht="16.2" customHeight="1" x14ac:dyDescent="0.3">
      <c r="A3701" s="140">
        <v>45707</v>
      </c>
      <c r="B3701" s="5">
        <f t="shared" si="1032"/>
        <v>2</v>
      </c>
      <c r="C3701" s="5">
        <f t="shared" si="1033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28"/>
        <v>45737</v>
      </c>
      <c r="L3701" s="5">
        <f t="shared" si="1023"/>
        <v>3</v>
      </c>
      <c r="M3701" s="5">
        <f t="shared" si="1024"/>
        <v>2025</v>
      </c>
      <c r="N3701" s="135">
        <v>930</v>
      </c>
      <c r="O3701" s="99"/>
      <c r="P3701" s="12">
        <f t="shared" si="1027"/>
        <v>930</v>
      </c>
      <c r="Q3701" s="7">
        <f t="shared" si="1031"/>
        <v>6068614.3500000006</v>
      </c>
      <c r="R3701" s="44" t="str">
        <f>VLOOKUP(F3701,'Set up'!$A$2:$E$64,5,FALSE)</f>
        <v>Chq</v>
      </c>
    </row>
    <row r="3702" spans="1:18" ht="16.2" customHeight="1" x14ac:dyDescent="0.3">
      <c r="A3702" s="140">
        <v>45707</v>
      </c>
      <c r="B3702" s="5">
        <f t="shared" si="1032"/>
        <v>2</v>
      </c>
      <c r="C3702" s="5">
        <f t="shared" si="1033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28"/>
        <v>45737</v>
      </c>
      <c r="L3702" s="5">
        <f t="shared" si="1023"/>
        <v>3</v>
      </c>
      <c r="M3702" s="5">
        <f t="shared" si="1024"/>
        <v>2025</v>
      </c>
      <c r="N3702" s="135">
        <v>280</v>
      </c>
      <c r="O3702" s="99"/>
      <c r="P3702" s="12">
        <f t="shared" si="1027"/>
        <v>280</v>
      </c>
      <c r="Q3702" s="7">
        <f t="shared" si="1031"/>
        <v>6068894.3500000006</v>
      </c>
      <c r="R3702" s="44" t="str">
        <f>VLOOKUP(F3702,'Set up'!$A$2:$E$64,5,FALSE)</f>
        <v>Chq</v>
      </c>
    </row>
    <row r="3703" spans="1:18" ht="16.2" customHeight="1" x14ac:dyDescent="0.3">
      <c r="A3703" s="140">
        <v>45707</v>
      </c>
      <c r="B3703" s="5">
        <f t="shared" si="1032"/>
        <v>2</v>
      </c>
      <c r="C3703" s="5">
        <f t="shared" si="1033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28"/>
        <v>45737</v>
      </c>
      <c r="L3703" s="5">
        <f t="shared" si="1023"/>
        <v>3</v>
      </c>
      <c r="M3703" s="5">
        <f t="shared" si="1024"/>
        <v>2025</v>
      </c>
      <c r="N3703" s="139">
        <v>0</v>
      </c>
      <c r="O3703" s="99"/>
      <c r="P3703" s="12">
        <f t="shared" si="1027"/>
        <v>0</v>
      </c>
      <c r="Q3703" s="7">
        <f t="shared" si="1031"/>
        <v>6068894.3500000006</v>
      </c>
      <c r="R3703" s="44" t="str">
        <f>VLOOKUP(F3703,'Set up'!$A$2:$E$64,5,FALSE)</f>
        <v>Chq</v>
      </c>
    </row>
    <row r="3704" spans="1:18" ht="16.2" customHeight="1" x14ac:dyDescent="0.3">
      <c r="A3704" s="140">
        <v>45707</v>
      </c>
      <c r="B3704" s="5">
        <f t="shared" si="1032"/>
        <v>2</v>
      </c>
      <c r="C3704" s="5">
        <f t="shared" si="1033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28"/>
        <v>45707</v>
      </c>
      <c r="L3704" s="5">
        <f t="shared" si="1023"/>
        <v>2</v>
      </c>
      <c r="M3704" s="5">
        <f t="shared" si="1024"/>
        <v>2025</v>
      </c>
      <c r="N3704" s="135">
        <v>125</v>
      </c>
      <c r="O3704" s="99"/>
      <c r="P3704" s="12">
        <f t="shared" si="1027"/>
        <v>125</v>
      </c>
      <c r="Q3704" s="7">
        <f t="shared" si="1031"/>
        <v>6069019.3500000006</v>
      </c>
      <c r="R3704" s="44" t="str">
        <f>VLOOKUP(F3704,'Set up'!$A$2:$E$64,5,FALSE)</f>
        <v>Trsf</v>
      </c>
    </row>
    <row r="3705" spans="1:18" ht="16.2" customHeight="1" x14ac:dyDescent="0.3">
      <c r="A3705" s="140">
        <v>45707</v>
      </c>
      <c r="B3705" s="5">
        <f t="shared" si="1032"/>
        <v>2</v>
      </c>
      <c r="C3705" s="5">
        <f t="shared" si="1033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28"/>
        <v>45707</v>
      </c>
      <c r="L3705" s="5">
        <f t="shared" si="1023"/>
        <v>2</v>
      </c>
      <c r="M3705" s="5">
        <f t="shared" si="1024"/>
        <v>2025</v>
      </c>
      <c r="N3705" s="135">
        <v>6480</v>
      </c>
      <c r="O3705" s="99"/>
      <c r="P3705" s="12">
        <f t="shared" si="1027"/>
        <v>6480</v>
      </c>
      <c r="Q3705" s="7">
        <f t="shared" si="1031"/>
        <v>6075499.3500000006</v>
      </c>
      <c r="R3705" s="44" t="str">
        <f>VLOOKUP(F3705,'Set up'!$A$2:$E$64,5,FALSE)</f>
        <v>Trsf</v>
      </c>
    </row>
    <row r="3706" spans="1:18" ht="16.2" customHeight="1" x14ac:dyDescent="0.3">
      <c r="A3706" s="140">
        <v>45707</v>
      </c>
      <c r="B3706" s="5">
        <f t="shared" si="1032"/>
        <v>2</v>
      </c>
      <c r="C3706" s="5">
        <f t="shared" si="1033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28"/>
        <v>45707</v>
      </c>
      <c r="L3706" s="5">
        <f t="shared" si="1023"/>
        <v>2</v>
      </c>
      <c r="M3706" s="5">
        <f t="shared" si="1024"/>
        <v>2025</v>
      </c>
      <c r="N3706" s="135">
        <v>2088</v>
      </c>
      <c r="O3706" s="99"/>
      <c r="P3706" s="12">
        <f t="shared" si="1027"/>
        <v>2088</v>
      </c>
      <c r="Q3706" s="7">
        <f t="shared" si="1031"/>
        <v>6077587.3500000006</v>
      </c>
      <c r="R3706" s="44" t="str">
        <f>VLOOKUP(F3706,'Set up'!$A$2:$E$64,5,FALSE)</f>
        <v>Trsf</v>
      </c>
    </row>
    <row r="3707" spans="1:18" ht="16.2" customHeight="1" x14ac:dyDescent="0.3">
      <c r="A3707" s="140">
        <v>45707</v>
      </c>
      <c r="B3707" s="5">
        <f t="shared" si="1032"/>
        <v>2</v>
      </c>
      <c r="C3707" s="5">
        <f t="shared" si="1033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28"/>
        <v>45707</v>
      </c>
      <c r="L3707" s="5">
        <f t="shared" si="1023"/>
        <v>2</v>
      </c>
      <c r="M3707" s="5">
        <f t="shared" si="1024"/>
        <v>2025</v>
      </c>
      <c r="N3707" s="135">
        <v>1485</v>
      </c>
      <c r="O3707" s="99"/>
      <c r="P3707" s="12">
        <f t="shared" si="1027"/>
        <v>1485</v>
      </c>
      <c r="Q3707" s="7">
        <f t="shared" si="1031"/>
        <v>6079072.3500000006</v>
      </c>
      <c r="R3707" s="44" t="str">
        <f>VLOOKUP(F3707,'Set up'!$A$2:$E$64,5,FALSE)</f>
        <v>Trsf</v>
      </c>
    </row>
    <row r="3708" spans="1:18" ht="16.2" customHeight="1" x14ac:dyDescent="0.3">
      <c r="A3708" s="140">
        <v>45707</v>
      </c>
      <c r="B3708" s="5">
        <f t="shared" si="1032"/>
        <v>2</v>
      </c>
      <c r="C3708" s="5">
        <f t="shared" si="1033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28"/>
        <v>45707</v>
      </c>
      <c r="L3708" s="5">
        <f t="shared" si="1023"/>
        <v>2</v>
      </c>
      <c r="M3708" s="5">
        <f t="shared" si="1024"/>
        <v>2025</v>
      </c>
      <c r="N3708" s="135">
        <v>690</v>
      </c>
      <c r="O3708" s="99"/>
      <c r="P3708" s="12">
        <f t="shared" si="1027"/>
        <v>690</v>
      </c>
      <c r="Q3708" s="7">
        <f t="shared" si="1031"/>
        <v>6079762.3500000006</v>
      </c>
      <c r="R3708" s="44" t="str">
        <f>VLOOKUP(F3708,'Set up'!$A$2:$E$64,5,FALSE)</f>
        <v>Trsf</v>
      </c>
    </row>
    <row r="3709" spans="1:18" ht="16.2" customHeight="1" x14ac:dyDescent="0.3">
      <c r="A3709" s="140">
        <v>45707</v>
      </c>
      <c r="B3709" s="5">
        <f t="shared" si="1032"/>
        <v>2</v>
      </c>
      <c r="C3709" s="5">
        <f t="shared" si="1033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28"/>
        <v>45707</v>
      </c>
      <c r="L3709" s="5">
        <f t="shared" si="1023"/>
        <v>2</v>
      </c>
      <c r="M3709" s="5">
        <f t="shared" si="1024"/>
        <v>2025</v>
      </c>
      <c r="N3709" s="135">
        <v>1000</v>
      </c>
      <c r="O3709" s="99"/>
      <c r="P3709" s="12">
        <f t="shared" si="1027"/>
        <v>1000</v>
      </c>
      <c r="Q3709" s="7">
        <f t="shared" si="1031"/>
        <v>6080762.3500000006</v>
      </c>
      <c r="R3709" s="44" t="str">
        <f>VLOOKUP(F3709,'Set up'!$A$2:$E$64,5,FALSE)</f>
        <v>Trsf</v>
      </c>
    </row>
    <row r="3710" spans="1:18" ht="16.2" customHeight="1" x14ac:dyDescent="0.3">
      <c r="A3710" s="140">
        <v>45712</v>
      </c>
      <c r="B3710" s="5">
        <f t="shared" si="1032"/>
        <v>2</v>
      </c>
      <c r="C3710" s="5">
        <f t="shared" si="1033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28"/>
        <v>45712</v>
      </c>
      <c r="L3710" s="5">
        <f t="shared" si="1023"/>
        <v>2</v>
      </c>
      <c r="M3710" s="5">
        <f t="shared" si="1024"/>
        <v>2025</v>
      </c>
      <c r="N3710" s="135">
        <v>312.5</v>
      </c>
      <c r="O3710" s="99"/>
      <c r="P3710" s="12">
        <f t="shared" si="1027"/>
        <v>312.5</v>
      </c>
      <c r="Q3710" s="7">
        <f t="shared" si="1031"/>
        <v>6081074.8500000006</v>
      </c>
      <c r="R3710" s="44" t="str">
        <f>VLOOKUP(F3710,'Set up'!$A$2:$E$64,5,FALSE)</f>
        <v>Trsf</v>
      </c>
    </row>
    <row r="3711" spans="1:18" ht="16.2" customHeight="1" x14ac:dyDescent="0.3">
      <c r="A3711" s="140">
        <v>45712</v>
      </c>
      <c r="B3711" s="5">
        <f t="shared" si="1032"/>
        <v>2</v>
      </c>
      <c r="C3711" s="5">
        <f t="shared" si="1033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28"/>
        <v>45712</v>
      </c>
      <c r="L3711" s="5">
        <f t="shared" si="1023"/>
        <v>2</v>
      </c>
      <c r="M3711" s="5">
        <f t="shared" si="1024"/>
        <v>2025</v>
      </c>
      <c r="N3711" s="135">
        <v>16200</v>
      </c>
      <c r="O3711" s="99"/>
      <c r="P3711" s="12">
        <f t="shared" si="1027"/>
        <v>16200</v>
      </c>
      <c r="Q3711" s="7">
        <f t="shared" si="1031"/>
        <v>6097274.8500000006</v>
      </c>
      <c r="R3711" s="44" t="str">
        <f>VLOOKUP(F3711,'Set up'!$A$2:$E$64,5,FALSE)</f>
        <v>Trsf</v>
      </c>
    </row>
    <row r="3712" spans="1:18" ht="16.2" customHeight="1" x14ac:dyDescent="0.3">
      <c r="A3712" s="140">
        <v>45712</v>
      </c>
      <c r="B3712" s="5">
        <f t="shared" si="1032"/>
        <v>2</v>
      </c>
      <c r="C3712" s="5">
        <f t="shared" si="1033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28"/>
        <v>45712</v>
      </c>
      <c r="L3712" s="5">
        <f t="shared" si="1023"/>
        <v>2</v>
      </c>
      <c r="M3712" s="5">
        <f t="shared" si="1024"/>
        <v>2025</v>
      </c>
      <c r="N3712" s="135">
        <v>4350</v>
      </c>
      <c r="O3712" s="99"/>
      <c r="P3712" s="12">
        <f t="shared" si="1027"/>
        <v>4350</v>
      </c>
      <c r="Q3712" s="7">
        <f t="shared" si="1031"/>
        <v>6101624.8500000006</v>
      </c>
      <c r="R3712" s="44" t="str">
        <f>VLOOKUP(F3712,'Set up'!$A$2:$E$64,5,FALSE)</f>
        <v>Trsf</v>
      </c>
    </row>
    <row r="3713" spans="1:19" ht="16.2" customHeight="1" x14ac:dyDescent="0.3">
      <c r="A3713" s="140">
        <v>45712</v>
      </c>
      <c r="B3713" s="5">
        <f t="shared" si="1032"/>
        <v>2</v>
      </c>
      <c r="C3713" s="5">
        <f t="shared" si="1033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28"/>
        <v>45712</v>
      </c>
      <c r="L3713" s="5">
        <f t="shared" si="1023"/>
        <v>2</v>
      </c>
      <c r="M3713" s="5">
        <f t="shared" si="1024"/>
        <v>2025</v>
      </c>
      <c r="N3713" s="135">
        <v>3712.5</v>
      </c>
      <c r="O3713" s="99"/>
      <c r="P3713" s="12">
        <f t="shared" si="1027"/>
        <v>3712.5</v>
      </c>
      <c r="Q3713" s="7">
        <f t="shared" si="1031"/>
        <v>6105337.3500000006</v>
      </c>
      <c r="R3713" s="44" t="str">
        <f>VLOOKUP(F3713,'Set up'!$A$2:$E$64,5,FALSE)</f>
        <v>Trsf</v>
      </c>
    </row>
    <row r="3714" spans="1:19" ht="16.2" customHeight="1" x14ac:dyDescent="0.3">
      <c r="A3714" s="140">
        <v>45712</v>
      </c>
      <c r="B3714" s="5">
        <f t="shared" si="1032"/>
        <v>2</v>
      </c>
      <c r="C3714" s="5">
        <f t="shared" si="1033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28"/>
        <v>45712</v>
      </c>
      <c r="L3714" s="5">
        <f t="shared" si="1023"/>
        <v>2</v>
      </c>
      <c r="M3714" s="5">
        <f t="shared" si="1024"/>
        <v>2025</v>
      </c>
      <c r="N3714" s="135">
        <v>460</v>
      </c>
      <c r="O3714" s="99"/>
      <c r="P3714" s="12">
        <f t="shared" si="1027"/>
        <v>460</v>
      </c>
      <c r="Q3714" s="7">
        <f t="shared" si="1031"/>
        <v>6105797.3500000006</v>
      </c>
      <c r="R3714" s="44" t="str">
        <f>VLOOKUP(F3714,'Set up'!$A$2:$E$64,5,FALSE)</f>
        <v>Trsf</v>
      </c>
    </row>
    <row r="3715" spans="1:19" ht="16.2" customHeight="1" x14ac:dyDescent="0.3">
      <c r="A3715" s="140">
        <v>45712</v>
      </c>
      <c r="B3715" s="5">
        <f t="shared" si="1032"/>
        <v>2</v>
      </c>
      <c r="C3715" s="5">
        <f t="shared" si="1033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28"/>
        <v>45712</v>
      </c>
      <c r="L3715" s="5">
        <f t="shared" ref="L3715:L3778" si="1034">MONTH(K3715)</f>
        <v>2</v>
      </c>
      <c r="M3715" s="5">
        <f t="shared" ref="M3715:M3778" si="1035">YEAR(K3715)</f>
        <v>2025</v>
      </c>
      <c r="N3715" s="135">
        <v>1000</v>
      </c>
      <c r="O3715" s="99"/>
      <c r="P3715" s="12">
        <f t="shared" si="1027"/>
        <v>1000</v>
      </c>
      <c r="Q3715" s="7">
        <f t="shared" si="1031"/>
        <v>6106797.3500000006</v>
      </c>
      <c r="R3715" s="44" t="str">
        <f>VLOOKUP(F3715,'Set up'!$A$2:$E$64,5,FALSE)</f>
        <v>Trsf</v>
      </c>
    </row>
    <row r="3716" spans="1:19" ht="16.2" customHeight="1" x14ac:dyDescent="0.3">
      <c r="A3716" s="140">
        <v>45712</v>
      </c>
      <c r="B3716" s="5">
        <f t="shared" si="1032"/>
        <v>2</v>
      </c>
      <c r="C3716" s="5">
        <f t="shared" si="1033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28"/>
        <v>45712</v>
      </c>
      <c r="L3716" s="5">
        <f t="shared" si="1034"/>
        <v>2</v>
      </c>
      <c r="M3716" s="5">
        <f t="shared" si="1035"/>
        <v>2025</v>
      </c>
      <c r="N3716" s="135">
        <v>250</v>
      </c>
      <c r="O3716" s="99"/>
      <c r="P3716" s="12">
        <f t="shared" si="1027"/>
        <v>250</v>
      </c>
      <c r="Q3716" s="7">
        <f t="shared" si="1031"/>
        <v>6107047.3500000006</v>
      </c>
      <c r="R3716" s="44" t="str">
        <f>VLOOKUP(F3716,'Set up'!$A$2:$E$64,5,FALSE)</f>
        <v>Trsf</v>
      </c>
    </row>
    <row r="3717" spans="1:19" ht="16.2" customHeight="1" x14ac:dyDescent="0.3">
      <c r="A3717" s="140">
        <v>45712</v>
      </c>
      <c r="B3717" s="5">
        <f t="shared" si="1032"/>
        <v>2</v>
      </c>
      <c r="C3717" s="5">
        <f t="shared" si="1033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28"/>
        <v>45712</v>
      </c>
      <c r="L3717" s="5">
        <f t="shared" si="1034"/>
        <v>2</v>
      </c>
      <c r="M3717" s="5">
        <f t="shared" si="1035"/>
        <v>2025</v>
      </c>
      <c r="N3717" s="135">
        <v>1755</v>
      </c>
      <c r="O3717" s="99"/>
      <c r="P3717" s="12">
        <f t="shared" si="1027"/>
        <v>1755</v>
      </c>
      <c r="Q3717" s="7">
        <f t="shared" si="1031"/>
        <v>6108802.3500000006</v>
      </c>
      <c r="R3717" s="44" t="str">
        <f>VLOOKUP(F3717,'Set up'!$A$2:$E$64,5,FALSE)</f>
        <v>Trsf</v>
      </c>
    </row>
    <row r="3718" spans="1:19" ht="16.2" customHeight="1" x14ac:dyDescent="0.3">
      <c r="A3718" s="140">
        <v>45712</v>
      </c>
      <c r="B3718" s="5">
        <f t="shared" si="1032"/>
        <v>2</v>
      </c>
      <c r="C3718" s="5">
        <f t="shared" si="1033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28"/>
        <v>45712</v>
      </c>
      <c r="L3718" s="5">
        <f t="shared" si="1034"/>
        <v>2</v>
      </c>
      <c r="M3718" s="5">
        <f t="shared" si="1035"/>
        <v>2025</v>
      </c>
      <c r="N3718" s="135">
        <v>405</v>
      </c>
      <c r="O3718" s="99"/>
      <c r="P3718" s="12">
        <f t="shared" si="1027"/>
        <v>405</v>
      </c>
      <c r="Q3718" s="7">
        <f t="shared" si="1031"/>
        <v>6109207.3500000006</v>
      </c>
      <c r="R3718" s="44" t="str">
        <f>VLOOKUP(F3718,'Set up'!$A$2:$E$64,5,FALSE)</f>
        <v>Trsf</v>
      </c>
    </row>
    <row r="3719" spans="1:19" ht="16.2" customHeight="1" x14ac:dyDescent="0.3">
      <c r="A3719" s="140">
        <v>45713</v>
      </c>
      <c r="B3719" s="5">
        <f t="shared" si="1032"/>
        <v>2</v>
      </c>
      <c r="C3719" s="5">
        <f t="shared" si="1033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28"/>
        <v>45713</v>
      </c>
      <c r="L3719" s="5">
        <f t="shared" si="1034"/>
        <v>2</v>
      </c>
      <c r="M3719" s="5">
        <f t="shared" si="1035"/>
        <v>2025</v>
      </c>
      <c r="N3719" s="135">
        <v>1732.5</v>
      </c>
      <c r="O3719" s="6">
        <f>-N3719</f>
        <v>-1732.5</v>
      </c>
      <c r="P3719" s="12">
        <f t="shared" si="1027"/>
        <v>0</v>
      </c>
      <c r="Q3719" s="7">
        <f t="shared" si="1031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" customHeight="1" x14ac:dyDescent="0.3">
      <c r="A3720" s="140">
        <v>45713</v>
      </c>
      <c r="B3720" s="5">
        <f t="shared" si="1032"/>
        <v>2</v>
      </c>
      <c r="C3720" s="5">
        <f t="shared" si="1033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28"/>
        <v>45713</v>
      </c>
      <c r="L3720" s="5">
        <f t="shared" si="1034"/>
        <v>2</v>
      </c>
      <c r="M3720" s="5">
        <f t="shared" si="1035"/>
        <v>2025</v>
      </c>
      <c r="N3720" s="135">
        <v>432</v>
      </c>
      <c r="O3720" s="141">
        <f>-431.5</f>
        <v>-431.5</v>
      </c>
      <c r="P3720" s="12">
        <f t="shared" si="1027"/>
        <v>0.5</v>
      </c>
      <c r="Q3720" s="7">
        <f t="shared" si="1031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" customHeight="1" x14ac:dyDescent="0.3">
      <c r="A3721" s="140">
        <v>45717</v>
      </c>
      <c r="B3721" s="5">
        <f t="shared" si="1032"/>
        <v>3</v>
      </c>
      <c r="C3721" s="5">
        <f t="shared" si="1033"/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28"/>
        <v>45717</v>
      </c>
      <c r="L3721" s="5">
        <f t="shared" si="1034"/>
        <v>3</v>
      </c>
      <c r="M3721" s="5">
        <f t="shared" si="1035"/>
        <v>2025</v>
      </c>
      <c r="N3721" s="135">
        <v>1755</v>
      </c>
      <c r="O3721" s="6">
        <f t="shared" ref="O3721:O3723" si="1036">-N3721</f>
        <v>-1755</v>
      </c>
      <c r="P3721" s="12">
        <f t="shared" si="1027"/>
        <v>0</v>
      </c>
      <c r="Q3721" s="7">
        <f t="shared" si="1031"/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" customHeight="1" x14ac:dyDescent="0.3">
      <c r="A3722" s="140">
        <v>45717</v>
      </c>
      <c r="B3722" s="5">
        <f t="shared" si="1032"/>
        <v>3</v>
      </c>
      <c r="C3722" s="5">
        <f t="shared" si="1033"/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28"/>
        <v>45717</v>
      </c>
      <c r="L3722" s="5">
        <f t="shared" si="1034"/>
        <v>3</v>
      </c>
      <c r="M3722" s="5">
        <f t="shared" si="1035"/>
        <v>2025</v>
      </c>
      <c r="N3722" s="135">
        <v>832.5</v>
      </c>
      <c r="O3722" s="6">
        <f t="shared" si="1036"/>
        <v>-832.5</v>
      </c>
      <c r="P3722" s="12">
        <f t="shared" si="1027"/>
        <v>0</v>
      </c>
      <c r="Q3722" s="7">
        <f t="shared" si="1031"/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" customHeight="1" x14ac:dyDescent="0.3">
      <c r="A3723" s="140">
        <v>45717</v>
      </c>
      <c r="B3723" s="5">
        <f t="shared" si="1032"/>
        <v>3</v>
      </c>
      <c r="C3723" s="5">
        <f t="shared" si="1033"/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28"/>
        <v>45717</v>
      </c>
      <c r="L3723" s="5">
        <f t="shared" si="1034"/>
        <v>3</v>
      </c>
      <c r="M3723" s="5">
        <f t="shared" si="1035"/>
        <v>2025</v>
      </c>
      <c r="N3723" s="135">
        <v>540</v>
      </c>
      <c r="O3723" s="6">
        <f t="shared" si="1036"/>
        <v>-540</v>
      </c>
      <c r="P3723" s="12">
        <f t="shared" si="1027"/>
        <v>0</v>
      </c>
      <c r="Q3723" s="7">
        <f t="shared" si="1031"/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" customHeight="1" x14ac:dyDescent="0.3">
      <c r="A3724" s="140">
        <v>45720</v>
      </c>
      <c r="B3724" s="5">
        <f t="shared" si="1032"/>
        <v>3</v>
      </c>
      <c r="C3724" s="5">
        <f t="shared" si="1033"/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28"/>
        <v>45720</v>
      </c>
      <c r="L3724" s="5">
        <f t="shared" si="1034"/>
        <v>3</v>
      </c>
      <c r="M3724" s="5">
        <f t="shared" si="1035"/>
        <v>2025</v>
      </c>
      <c r="N3724" s="135">
        <v>5197.5</v>
      </c>
      <c r="O3724" s="6">
        <f t="shared" ref="O3724:O3738" si="1037">-N3724</f>
        <v>-5197.5</v>
      </c>
      <c r="P3724" s="6">
        <f t="shared" ref="P3724:P3807" si="1038">SUM(N3724+O3724)</f>
        <v>0</v>
      </c>
      <c r="Q3724" s="7">
        <f t="shared" si="1031"/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" customHeight="1" x14ac:dyDescent="0.3">
      <c r="A3725" s="140">
        <v>45720</v>
      </c>
      <c r="B3725" s="5">
        <f t="shared" si="1032"/>
        <v>3</v>
      </c>
      <c r="C3725" s="5">
        <f t="shared" si="1033"/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28"/>
        <v>45720</v>
      </c>
      <c r="L3725" s="5">
        <f t="shared" si="1034"/>
        <v>3</v>
      </c>
      <c r="M3725" s="5">
        <f t="shared" si="1035"/>
        <v>2025</v>
      </c>
      <c r="N3725" s="135">
        <v>1215</v>
      </c>
      <c r="O3725" s="6">
        <f t="shared" si="1037"/>
        <v>-1215</v>
      </c>
      <c r="P3725" s="6">
        <f t="shared" si="1038"/>
        <v>0</v>
      </c>
      <c r="Q3725" s="7">
        <f t="shared" si="1031"/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" customHeight="1" x14ac:dyDescent="0.3">
      <c r="A3726" s="140">
        <v>45720</v>
      </c>
      <c r="B3726" s="5">
        <f t="shared" si="1032"/>
        <v>3</v>
      </c>
      <c r="C3726" s="5">
        <f t="shared" si="1033"/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28"/>
        <v>45720</v>
      </c>
      <c r="L3726" s="5">
        <f t="shared" si="1034"/>
        <v>3</v>
      </c>
      <c r="M3726" s="5">
        <f t="shared" si="1035"/>
        <v>2025</v>
      </c>
      <c r="N3726" s="135">
        <v>2025</v>
      </c>
      <c r="O3726" s="6">
        <f t="shared" si="1037"/>
        <v>-2025</v>
      </c>
      <c r="P3726" s="6">
        <f t="shared" si="1038"/>
        <v>0</v>
      </c>
      <c r="Q3726" s="7">
        <f t="shared" si="1031"/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" customHeight="1" x14ac:dyDescent="0.3">
      <c r="A3727" s="140">
        <v>45720</v>
      </c>
      <c r="B3727" s="5">
        <f t="shared" si="1032"/>
        <v>3</v>
      </c>
      <c r="C3727" s="5">
        <f t="shared" si="1033"/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28"/>
        <v>45720</v>
      </c>
      <c r="L3727" s="5">
        <f t="shared" si="1034"/>
        <v>3</v>
      </c>
      <c r="M3727" s="5">
        <f t="shared" si="1035"/>
        <v>2025</v>
      </c>
      <c r="N3727" s="135">
        <v>2270.4</v>
      </c>
      <c r="O3727" s="6">
        <f t="shared" si="1037"/>
        <v>-2270.4</v>
      </c>
      <c r="P3727" s="6">
        <f t="shared" si="1038"/>
        <v>0</v>
      </c>
      <c r="Q3727" s="7">
        <f t="shared" si="1031"/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" customHeight="1" x14ac:dyDescent="0.3">
      <c r="A3728" s="140">
        <v>45720</v>
      </c>
      <c r="B3728" s="5">
        <f t="shared" si="1032"/>
        <v>3</v>
      </c>
      <c r="C3728" s="5">
        <f t="shared" si="1033"/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28"/>
        <v>45720</v>
      </c>
      <c r="L3728" s="5">
        <f t="shared" si="1034"/>
        <v>3</v>
      </c>
      <c r="M3728" s="5">
        <f t="shared" si="1035"/>
        <v>2025</v>
      </c>
      <c r="N3728" s="135">
        <v>1750</v>
      </c>
      <c r="O3728" s="6">
        <f t="shared" si="1037"/>
        <v>-1750</v>
      </c>
      <c r="P3728" s="6">
        <f t="shared" si="1038"/>
        <v>0</v>
      </c>
      <c r="Q3728" s="7">
        <f t="shared" si="1031"/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" customHeight="1" x14ac:dyDescent="0.3">
      <c r="A3729" s="140">
        <v>45720</v>
      </c>
      <c r="B3729" s="5">
        <f t="shared" si="1032"/>
        <v>3</v>
      </c>
      <c r="C3729" s="5">
        <f t="shared" si="1033"/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28"/>
        <v>45720</v>
      </c>
      <c r="L3729" s="5">
        <f t="shared" si="1034"/>
        <v>3</v>
      </c>
      <c r="M3729" s="5">
        <f t="shared" si="1035"/>
        <v>2025</v>
      </c>
      <c r="N3729" s="135">
        <v>55.2</v>
      </c>
      <c r="O3729" s="6">
        <f t="shared" si="1037"/>
        <v>-55.2</v>
      </c>
      <c r="P3729" s="6">
        <f t="shared" si="1038"/>
        <v>0</v>
      </c>
      <c r="Q3729" s="7">
        <f t="shared" si="1031"/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" customHeight="1" x14ac:dyDescent="0.3">
      <c r="A3730" s="140">
        <v>45720</v>
      </c>
      <c r="B3730" s="5">
        <f t="shared" si="1032"/>
        <v>3</v>
      </c>
      <c r="C3730" s="5">
        <f t="shared" si="1033"/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28"/>
        <v>45720</v>
      </c>
      <c r="L3730" s="5">
        <f t="shared" si="1034"/>
        <v>3</v>
      </c>
      <c r="M3730" s="5">
        <f t="shared" si="1035"/>
        <v>2025</v>
      </c>
      <c r="N3730" s="135">
        <v>1108.4000000000001</v>
      </c>
      <c r="O3730" s="6">
        <f t="shared" si="1037"/>
        <v>-1108.4000000000001</v>
      </c>
      <c r="P3730" s="6">
        <f t="shared" si="1038"/>
        <v>0</v>
      </c>
      <c r="Q3730" s="7">
        <f t="shared" si="1031"/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" customHeight="1" x14ac:dyDescent="0.3">
      <c r="A3731" s="140">
        <v>45720</v>
      </c>
      <c r="B3731" s="5">
        <f t="shared" si="1032"/>
        <v>3</v>
      </c>
      <c r="C3731" s="5">
        <f t="shared" si="1033"/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28"/>
        <v>45720</v>
      </c>
      <c r="L3731" s="5">
        <f t="shared" si="1034"/>
        <v>3</v>
      </c>
      <c r="M3731" s="5">
        <f t="shared" si="1035"/>
        <v>2025</v>
      </c>
      <c r="N3731" s="135">
        <v>260</v>
      </c>
      <c r="O3731" s="6">
        <f t="shared" si="1037"/>
        <v>-260</v>
      </c>
      <c r="P3731" s="6">
        <f t="shared" si="1038"/>
        <v>0</v>
      </c>
      <c r="Q3731" s="7">
        <f t="shared" si="1031"/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" customHeight="1" x14ac:dyDescent="0.3">
      <c r="A3732" s="140">
        <v>45720</v>
      </c>
      <c r="B3732" s="5">
        <f t="shared" si="1032"/>
        <v>3</v>
      </c>
      <c r="C3732" s="5">
        <f t="shared" si="1033"/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28"/>
        <v>45720</v>
      </c>
      <c r="L3732" s="5">
        <f t="shared" si="1034"/>
        <v>3</v>
      </c>
      <c r="M3732" s="5">
        <f t="shared" si="1035"/>
        <v>2025</v>
      </c>
      <c r="N3732" s="135">
        <v>180</v>
      </c>
      <c r="O3732" s="6">
        <f t="shared" si="1037"/>
        <v>-180</v>
      </c>
      <c r="P3732" s="6">
        <f t="shared" si="1038"/>
        <v>0</v>
      </c>
      <c r="Q3732" s="7">
        <f t="shared" si="1031"/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" customHeight="1" x14ac:dyDescent="0.3">
      <c r="A3733" s="140">
        <v>45720</v>
      </c>
      <c r="B3733" s="5">
        <f t="shared" si="1032"/>
        <v>3</v>
      </c>
      <c r="C3733" s="5">
        <f t="shared" si="1033"/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28"/>
        <v>45720</v>
      </c>
      <c r="L3733" s="5">
        <f t="shared" si="1034"/>
        <v>3</v>
      </c>
      <c r="M3733" s="5">
        <f t="shared" si="1035"/>
        <v>2025</v>
      </c>
      <c r="N3733" s="135">
        <v>1290</v>
      </c>
      <c r="O3733" s="6">
        <f t="shared" si="1037"/>
        <v>-1290</v>
      </c>
      <c r="P3733" s="6">
        <f t="shared" si="1038"/>
        <v>0</v>
      </c>
      <c r="Q3733" s="7">
        <f t="shared" si="1031"/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" customHeight="1" x14ac:dyDescent="0.3">
      <c r="A3734" s="140">
        <v>45720</v>
      </c>
      <c r="B3734" s="5">
        <f t="shared" si="1032"/>
        <v>3</v>
      </c>
      <c r="C3734" s="5">
        <f t="shared" si="1033"/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28"/>
        <v>45720</v>
      </c>
      <c r="L3734" s="5">
        <f t="shared" si="1034"/>
        <v>3</v>
      </c>
      <c r="M3734" s="5">
        <f t="shared" si="1035"/>
        <v>2025</v>
      </c>
      <c r="N3734" s="135">
        <v>420</v>
      </c>
      <c r="O3734" s="6">
        <f t="shared" si="1037"/>
        <v>-420</v>
      </c>
      <c r="P3734" s="6">
        <f t="shared" si="1038"/>
        <v>0</v>
      </c>
      <c r="Q3734" s="7">
        <f t="shared" si="1031"/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" customHeight="1" x14ac:dyDescent="0.3">
      <c r="A3735" s="140">
        <v>45720</v>
      </c>
      <c r="B3735" s="5">
        <f t="shared" si="1032"/>
        <v>3</v>
      </c>
      <c r="C3735" s="5">
        <f t="shared" si="1033"/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28"/>
        <v>45720</v>
      </c>
      <c r="L3735" s="5">
        <f t="shared" si="1034"/>
        <v>3</v>
      </c>
      <c r="M3735" s="5">
        <f t="shared" si="1035"/>
        <v>2025</v>
      </c>
      <c r="N3735" s="135">
        <v>345</v>
      </c>
      <c r="O3735" s="6">
        <f t="shared" si="1037"/>
        <v>-345</v>
      </c>
      <c r="P3735" s="6">
        <f t="shared" si="1038"/>
        <v>0</v>
      </c>
      <c r="Q3735" s="7">
        <f t="shared" si="1031"/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" customHeight="1" x14ac:dyDescent="0.3">
      <c r="A3736" s="140">
        <v>45720</v>
      </c>
      <c r="B3736" s="5">
        <f t="shared" si="1032"/>
        <v>3</v>
      </c>
      <c r="C3736" s="5">
        <f t="shared" si="1033"/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28"/>
        <v>45720</v>
      </c>
      <c r="L3736" s="5">
        <f t="shared" si="1034"/>
        <v>3</v>
      </c>
      <c r="M3736" s="5">
        <f t="shared" si="1035"/>
        <v>2025</v>
      </c>
      <c r="N3736" s="135">
        <v>70</v>
      </c>
      <c r="O3736" s="6">
        <f t="shared" si="1037"/>
        <v>-70</v>
      </c>
      <c r="P3736" s="6">
        <f t="shared" si="1038"/>
        <v>0</v>
      </c>
      <c r="Q3736" s="7">
        <f t="shared" si="1031"/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" customHeight="1" x14ac:dyDescent="0.3">
      <c r="A3737" s="140">
        <v>45720</v>
      </c>
      <c r="B3737" s="5">
        <f t="shared" si="1032"/>
        <v>3</v>
      </c>
      <c r="C3737" s="5">
        <f t="shared" si="1033"/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28"/>
        <v>45720</v>
      </c>
      <c r="L3737" s="5">
        <f t="shared" si="1034"/>
        <v>3</v>
      </c>
      <c r="M3737" s="5">
        <f t="shared" si="1035"/>
        <v>2025</v>
      </c>
      <c r="N3737" s="135">
        <v>430</v>
      </c>
      <c r="O3737" s="6">
        <f t="shared" si="1037"/>
        <v>-430</v>
      </c>
      <c r="P3737" s="6">
        <f t="shared" si="1038"/>
        <v>0</v>
      </c>
      <c r="Q3737" s="7">
        <f t="shared" si="1031"/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" customHeight="1" x14ac:dyDescent="0.3">
      <c r="A3738" s="140">
        <v>45720</v>
      </c>
      <c r="B3738" s="5">
        <f t="shared" si="1032"/>
        <v>3</v>
      </c>
      <c r="C3738" s="5">
        <f t="shared" si="1033"/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28"/>
        <v>45720</v>
      </c>
      <c r="L3738" s="5">
        <f t="shared" si="1034"/>
        <v>3</v>
      </c>
      <c r="M3738" s="5">
        <f t="shared" si="1035"/>
        <v>2025</v>
      </c>
      <c r="N3738" s="135">
        <v>280</v>
      </c>
      <c r="O3738" s="6">
        <f t="shared" si="1037"/>
        <v>-280</v>
      </c>
      <c r="P3738" s="6">
        <f t="shared" si="1038"/>
        <v>0</v>
      </c>
      <c r="Q3738" s="7">
        <f t="shared" si="1031"/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" customHeight="1" x14ac:dyDescent="0.3">
      <c r="A3739" s="140">
        <v>45720</v>
      </c>
      <c r="B3739" s="5">
        <f t="shared" si="1032"/>
        <v>3</v>
      </c>
      <c r="C3739" s="5">
        <f t="shared" si="1033"/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28"/>
        <v>45720</v>
      </c>
      <c r="L3739" s="5">
        <f t="shared" si="1034"/>
        <v>3</v>
      </c>
      <c r="M3739" s="5">
        <f t="shared" si="1035"/>
        <v>2025</v>
      </c>
      <c r="N3739" s="135">
        <v>312.5</v>
      </c>
      <c r="O3739" s="141"/>
      <c r="P3739" s="12">
        <f t="shared" si="1038"/>
        <v>312.5</v>
      </c>
      <c r="Q3739" s="7">
        <f t="shared" si="1031"/>
        <v>6131708.3500000015</v>
      </c>
      <c r="R3739" s="44" t="str">
        <f>VLOOKUP(F3739,'Set up'!$A$2:$E$64,5,FALSE)</f>
        <v>Trsf</v>
      </c>
    </row>
    <row r="3740" spans="1:19" ht="16.2" customHeight="1" x14ac:dyDescent="0.3">
      <c r="A3740" s="140">
        <v>45720</v>
      </c>
      <c r="B3740" s="5">
        <f t="shared" si="1032"/>
        <v>3</v>
      </c>
      <c r="C3740" s="5">
        <f t="shared" si="1033"/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28"/>
        <v>45720</v>
      </c>
      <c r="L3740" s="5">
        <f t="shared" si="1034"/>
        <v>3</v>
      </c>
      <c r="M3740" s="5">
        <f t="shared" si="1035"/>
        <v>2025</v>
      </c>
      <c r="N3740" s="135">
        <v>16200</v>
      </c>
      <c r="O3740" s="141"/>
      <c r="P3740" s="12">
        <f t="shared" si="1038"/>
        <v>16200</v>
      </c>
      <c r="Q3740" s="7">
        <f t="shared" si="1031"/>
        <v>6147908.3500000015</v>
      </c>
      <c r="R3740" s="44" t="str">
        <f>VLOOKUP(F3740,'Set up'!$A$2:$E$64,5,FALSE)</f>
        <v>Trsf</v>
      </c>
    </row>
    <row r="3741" spans="1:19" ht="16.2" customHeight="1" x14ac:dyDescent="0.3">
      <c r="A3741" s="140">
        <v>45720</v>
      </c>
      <c r="B3741" s="5">
        <f t="shared" si="1032"/>
        <v>3</v>
      </c>
      <c r="C3741" s="5">
        <f t="shared" si="1033"/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28"/>
        <v>45720</v>
      </c>
      <c r="L3741" s="5">
        <f t="shared" si="1034"/>
        <v>3</v>
      </c>
      <c r="M3741" s="5">
        <f t="shared" si="1035"/>
        <v>2025</v>
      </c>
      <c r="N3741" s="135">
        <v>6438</v>
      </c>
      <c r="O3741" s="141"/>
      <c r="P3741" s="12">
        <f t="shared" si="1038"/>
        <v>6438</v>
      </c>
      <c r="Q3741" s="7">
        <f t="shared" si="1031"/>
        <v>6154346.3500000015</v>
      </c>
      <c r="R3741" s="44" t="str">
        <f>VLOOKUP(F3741,'Set up'!$A$2:$E$64,5,FALSE)</f>
        <v>Trsf</v>
      </c>
    </row>
    <row r="3742" spans="1:19" ht="16.2" customHeight="1" x14ac:dyDescent="0.3">
      <c r="A3742" s="140">
        <v>45720</v>
      </c>
      <c r="B3742" s="5">
        <f t="shared" si="1032"/>
        <v>3</v>
      </c>
      <c r="C3742" s="5">
        <f t="shared" si="1033"/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28"/>
        <v>45720</v>
      </c>
      <c r="L3742" s="5">
        <f t="shared" si="1034"/>
        <v>3</v>
      </c>
      <c r="M3742" s="5">
        <f t="shared" si="1035"/>
        <v>2025</v>
      </c>
      <c r="N3742" s="135">
        <v>3712.5</v>
      </c>
      <c r="O3742" s="141"/>
      <c r="P3742" s="12">
        <f t="shared" si="1038"/>
        <v>3712.5</v>
      </c>
      <c r="Q3742" s="7">
        <f t="shared" si="1031"/>
        <v>6158058.8500000015</v>
      </c>
      <c r="R3742" s="44" t="str">
        <f>VLOOKUP(F3742,'Set up'!$A$2:$E$64,5,FALSE)</f>
        <v>Trsf</v>
      </c>
    </row>
    <row r="3743" spans="1:19" ht="16.2" customHeight="1" x14ac:dyDescent="0.3">
      <c r="A3743" s="140">
        <v>45720</v>
      </c>
      <c r="B3743" s="5">
        <f t="shared" si="1032"/>
        <v>3</v>
      </c>
      <c r="C3743" s="5">
        <f t="shared" si="1033"/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28"/>
        <v>45720</v>
      </c>
      <c r="L3743" s="5">
        <f t="shared" si="1034"/>
        <v>3</v>
      </c>
      <c r="M3743" s="5">
        <f t="shared" si="1035"/>
        <v>2025</v>
      </c>
      <c r="N3743" s="135">
        <v>460</v>
      </c>
      <c r="O3743" s="141"/>
      <c r="P3743" s="12">
        <f t="shared" si="1038"/>
        <v>460</v>
      </c>
      <c r="Q3743" s="7">
        <f t="shared" si="1031"/>
        <v>6158518.8500000015</v>
      </c>
      <c r="R3743" s="44" t="str">
        <f>VLOOKUP(F3743,'Set up'!$A$2:$E$64,5,FALSE)</f>
        <v>Trsf</v>
      </c>
    </row>
    <row r="3744" spans="1:19" ht="16.2" customHeight="1" x14ac:dyDescent="0.3">
      <c r="A3744" s="140">
        <v>45720</v>
      </c>
      <c r="B3744" s="5">
        <f t="shared" si="1032"/>
        <v>3</v>
      </c>
      <c r="C3744" s="5">
        <f t="shared" si="1033"/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28"/>
        <v>45720</v>
      </c>
      <c r="L3744" s="5">
        <f t="shared" si="1034"/>
        <v>3</v>
      </c>
      <c r="M3744" s="5">
        <f t="shared" si="1035"/>
        <v>2025</v>
      </c>
      <c r="N3744" s="135">
        <v>2000</v>
      </c>
      <c r="O3744" s="141"/>
      <c r="P3744" s="12">
        <f t="shared" si="1038"/>
        <v>2000</v>
      </c>
      <c r="Q3744" s="7">
        <f t="shared" si="1031"/>
        <v>6160518.8500000015</v>
      </c>
      <c r="R3744" s="44" t="str">
        <f>VLOOKUP(F3744,'Set up'!$A$2:$E$64,5,FALSE)</f>
        <v>Trsf</v>
      </c>
    </row>
    <row r="3745" spans="1:19" ht="16.2" customHeight="1" x14ac:dyDescent="0.3">
      <c r="A3745" s="140">
        <v>45722</v>
      </c>
      <c r="B3745" s="5">
        <f t="shared" si="1032"/>
        <v>3</v>
      </c>
      <c r="C3745" s="5">
        <f t="shared" si="1033"/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28"/>
        <v>45722</v>
      </c>
      <c r="L3745" s="5">
        <f t="shared" si="1034"/>
        <v>3</v>
      </c>
      <c r="M3745" s="5">
        <f t="shared" si="1035"/>
        <v>2025</v>
      </c>
      <c r="N3745" s="135">
        <v>390</v>
      </c>
      <c r="O3745" s="141"/>
      <c r="P3745" s="12">
        <f t="shared" si="1038"/>
        <v>390</v>
      </c>
      <c r="Q3745" s="7">
        <f t="shared" si="1031"/>
        <v>6160908.8500000015</v>
      </c>
      <c r="R3745" s="44" t="str">
        <f>VLOOKUP(F3745,'Set up'!$A$2:$E$64,5,FALSE)</f>
        <v>Trsf</v>
      </c>
    </row>
    <row r="3746" spans="1:19" ht="16.2" customHeight="1" x14ac:dyDescent="0.3">
      <c r="A3746" s="140">
        <v>45722</v>
      </c>
      <c r="B3746" s="5">
        <f t="shared" si="1032"/>
        <v>3</v>
      </c>
      <c r="C3746" s="5">
        <f t="shared" si="1033"/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28"/>
        <v>45722</v>
      </c>
      <c r="L3746" s="5">
        <f t="shared" si="1034"/>
        <v>3</v>
      </c>
      <c r="M3746" s="5">
        <f t="shared" si="1035"/>
        <v>2025</v>
      </c>
      <c r="N3746" s="135">
        <v>1755</v>
      </c>
      <c r="O3746" s="141"/>
      <c r="P3746" s="12">
        <f t="shared" si="1038"/>
        <v>1755</v>
      </c>
      <c r="Q3746" s="7">
        <f t="shared" si="1031"/>
        <v>6162663.8500000015</v>
      </c>
      <c r="R3746" s="44" t="str">
        <f>VLOOKUP(F3746,'Set up'!$A$2:$E$64,5,FALSE)</f>
        <v>Trsf</v>
      </c>
    </row>
    <row r="3747" spans="1:19" ht="16.2" customHeight="1" x14ac:dyDescent="0.3">
      <c r="A3747" s="140">
        <v>45722</v>
      </c>
      <c r="B3747" s="5">
        <f t="shared" si="1032"/>
        <v>3</v>
      </c>
      <c r="C3747" s="5">
        <f t="shared" si="1033"/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28"/>
        <v>45722</v>
      </c>
      <c r="L3747" s="5">
        <f t="shared" si="1034"/>
        <v>3</v>
      </c>
      <c r="M3747" s="5">
        <f t="shared" si="1035"/>
        <v>2025</v>
      </c>
      <c r="N3747" s="135">
        <v>405</v>
      </c>
      <c r="O3747" s="141"/>
      <c r="P3747" s="12">
        <f t="shared" si="1038"/>
        <v>405</v>
      </c>
      <c r="Q3747" s="7">
        <f t="shared" si="1031"/>
        <v>6163068.8500000015</v>
      </c>
      <c r="R3747" s="44" t="str">
        <f>VLOOKUP(F3747,'Set up'!$A$2:$E$64,5,FALSE)</f>
        <v>Trsf</v>
      </c>
    </row>
    <row r="3748" spans="1:19" ht="16.2" customHeight="1" x14ac:dyDescent="0.3">
      <c r="A3748" s="140">
        <v>45722</v>
      </c>
      <c r="B3748" s="5">
        <f t="shared" si="1032"/>
        <v>3</v>
      </c>
      <c r="C3748" s="5">
        <f t="shared" si="1033"/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ref="K3748:K3811" si="1039">A3748+J3748</f>
        <v>45722</v>
      </c>
      <c r="L3748" s="5">
        <f t="shared" si="1034"/>
        <v>3</v>
      </c>
      <c r="M3748" s="5">
        <f t="shared" si="1035"/>
        <v>2025</v>
      </c>
      <c r="N3748" s="135">
        <v>187.5</v>
      </c>
      <c r="O3748" s="141"/>
      <c r="P3748" s="12">
        <f t="shared" si="1038"/>
        <v>187.5</v>
      </c>
      <c r="Q3748" s="7">
        <f t="shared" si="1031"/>
        <v>6163256.3500000015</v>
      </c>
      <c r="R3748" s="44" t="str">
        <f>VLOOKUP(F3748,'Set up'!$A$2:$E$64,5,FALSE)</f>
        <v>Trsf</v>
      </c>
    </row>
    <row r="3749" spans="1:19" ht="16.2" customHeight="1" x14ac:dyDescent="0.3">
      <c r="A3749" s="140">
        <v>45722</v>
      </c>
      <c r="B3749" s="5">
        <f t="shared" si="1032"/>
        <v>3</v>
      </c>
      <c r="C3749" s="5">
        <f t="shared" si="1033"/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39"/>
        <v>45722</v>
      </c>
      <c r="L3749" s="5">
        <f t="shared" si="1034"/>
        <v>3</v>
      </c>
      <c r="M3749" s="5">
        <f t="shared" si="1035"/>
        <v>2025</v>
      </c>
      <c r="N3749" s="135">
        <v>150</v>
      </c>
      <c r="O3749" s="141"/>
      <c r="P3749" s="12">
        <f t="shared" si="1038"/>
        <v>150</v>
      </c>
      <c r="Q3749" s="7">
        <f t="shared" si="1031"/>
        <v>6163406.3500000015</v>
      </c>
      <c r="R3749" s="44" t="str">
        <f>VLOOKUP(F3749,'Set up'!$A$2:$E$64,5,FALSE)</f>
        <v>Trsf</v>
      </c>
    </row>
    <row r="3750" spans="1:19" ht="16.2" customHeight="1" x14ac:dyDescent="0.3">
      <c r="A3750" s="140">
        <v>45722</v>
      </c>
      <c r="B3750" s="5">
        <f t="shared" si="1032"/>
        <v>3</v>
      </c>
      <c r="C3750" s="5">
        <f t="shared" si="1033"/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39"/>
        <v>45722</v>
      </c>
      <c r="L3750" s="5">
        <f t="shared" si="1034"/>
        <v>3</v>
      </c>
      <c r="M3750" s="5">
        <f t="shared" si="1035"/>
        <v>2025</v>
      </c>
      <c r="N3750" s="135">
        <v>260</v>
      </c>
      <c r="O3750" s="141"/>
      <c r="P3750" s="12">
        <f t="shared" si="1038"/>
        <v>260</v>
      </c>
      <c r="Q3750" s="7">
        <f t="shared" si="1031"/>
        <v>6163666.3500000015</v>
      </c>
      <c r="R3750" s="44" t="str">
        <f>VLOOKUP(F3750,'Set up'!$A$2:$E$64,5,FALSE)</f>
        <v>Trsf</v>
      </c>
    </row>
    <row r="3751" spans="1:19" ht="16.2" customHeight="1" x14ac:dyDescent="0.3">
      <c r="A3751" s="140">
        <v>45722</v>
      </c>
      <c r="B3751" s="5">
        <f t="shared" si="1032"/>
        <v>3</v>
      </c>
      <c r="C3751" s="5">
        <f t="shared" si="1033"/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39"/>
        <v>45722</v>
      </c>
      <c r="L3751" s="5">
        <f t="shared" si="1034"/>
        <v>3</v>
      </c>
      <c r="M3751" s="5">
        <f t="shared" si="1035"/>
        <v>2025</v>
      </c>
      <c r="N3751" s="135">
        <v>110</v>
      </c>
      <c r="O3751" s="141"/>
      <c r="P3751" s="12">
        <f t="shared" si="1038"/>
        <v>110</v>
      </c>
      <c r="Q3751" s="7">
        <f t="shared" si="1031"/>
        <v>6163776.3500000015</v>
      </c>
      <c r="R3751" s="44" t="str">
        <f>VLOOKUP(F3751,'Set up'!$A$2:$E$64,5,FALSE)</f>
        <v>Trsf</v>
      </c>
    </row>
    <row r="3752" spans="1:19" ht="16.2" customHeight="1" x14ac:dyDescent="0.3">
      <c r="A3752" s="140">
        <v>45723</v>
      </c>
      <c r="B3752" s="5">
        <f t="shared" si="1032"/>
        <v>3</v>
      </c>
      <c r="C3752" s="5">
        <f t="shared" si="1033"/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39"/>
        <v>45753</v>
      </c>
      <c r="L3752" s="5">
        <f t="shared" si="1034"/>
        <v>4</v>
      </c>
      <c r="M3752" s="5">
        <f t="shared" si="1035"/>
        <v>2025</v>
      </c>
      <c r="N3752" s="135">
        <v>144</v>
      </c>
      <c r="O3752" s="6">
        <f t="shared" ref="O3752" si="1040">-N3752</f>
        <v>-144</v>
      </c>
      <c r="P3752" s="12">
        <f t="shared" si="1038"/>
        <v>0</v>
      </c>
      <c r="Q3752" s="7">
        <f t="shared" ref="Q3752:Q3815" si="1041">SUM(Q3751+N3752)</f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" customHeight="1" x14ac:dyDescent="0.3">
      <c r="A3753" s="140">
        <v>45723</v>
      </c>
      <c r="B3753" s="5">
        <f t="shared" si="1032"/>
        <v>3</v>
      </c>
      <c r="C3753" s="5">
        <f t="shared" si="1033"/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39"/>
        <v>45723</v>
      </c>
      <c r="L3753" s="5">
        <f t="shared" si="1034"/>
        <v>3</v>
      </c>
      <c r="M3753" s="5">
        <f t="shared" si="1035"/>
        <v>2025</v>
      </c>
      <c r="N3753" s="135">
        <v>460</v>
      </c>
      <c r="O3753" s="141"/>
      <c r="P3753" s="12">
        <f t="shared" si="1038"/>
        <v>460</v>
      </c>
      <c r="Q3753" s="7">
        <f t="shared" si="1041"/>
        <v>6164380.3500000015</v>
      </c>
      <c r="R3753" s="44" t="str">
        <f>VLOOKUP(F3753,'Set up'!$A$2:$E$64,5,FALSE)</f>
        <v>Trsf</v>
      </c>
    </row>
    <row r="3754" spans="1:19" ht="16.2" customHeight="1" x14ac:dyDescent="0.3">
      <c r="A3754" s="140">
        <v>45726</v>
      </c>
      <c r="B3754" s="5">
        <f t="shared" si="1032"/>
        <v>3</v>
      </c>
      <c r="C3754" s="5">
        <f t="shared" si="1033"/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39"/>
        <v>45726</v>
      </c>
      <c r="L3754" s="5">
        <f t="shared" si="1034"/>
        <v>3</v>
      </c>
      <c r="M3754" s="5">
        <f t="shared" si="1035"/>
        <v>2025</v>
      </c>
      <c r="N3754" s="135">
        <v>125</v>
      </c>
      <c r="O3754" s="141"/>
      <c r="P3754" s="12">
        <f t="shared" si="1038"/>
        <v>125</v>
      </c>
      <c r="Q3754" s="7">
        <f t="shared" si="1041"/>
        <v>6164505.3500000015</v>
      </c>
      <c r="R3754" s="44" t="str">
        <f>VLOOKUP(F3754,'Set up'!$A$2:$E$64,5,FALSE)</f>
        <v>Trsf</v>
      </c>
    </row>
    <row r="3755" spans="1:19" ht="16.2" customHeight="1" x14ac:dyDescent="0.3">
      <c r="A3755" s="140">
        <v>45726</v>
      </c>
      <c r="B3755" s="5">
        <f t="shared" ref="B3755:B3818" si="1042">MONTH(A3755)</f>
        <v>3</v>
      </c>
      <c r="C3755" s="5">
        <f t="shared" ref="C3755:C3818" si="1043">YEAR(A3755)</f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39"/>
        <v>45726</v>
      </c>
      <c r="L3755" s="5">
        <f t="shared" si="1034"/>
        <v>3</v>
      </c>
      <c r="M3755" s="5">
        <f t="shared" si="1035"/>
        <v>2025</v>
      </c>
      <c r="N3755" s="135">
        <v>8100</v>
      </c>
      <c r="O3755" s="141"/>
      <c r="P3755" s="12">
        <f t="shared" si="1038"/>
        <v>8100</v>
      </c>
      <c r="Q3755" s="7">
        <f t="shared" si="1041"/>
        <v>6172605.3500000015</v>
      </c>
      <c r="R3755" s="44" t="str">
        <f>VLOOKUP(F3755,'Set up'!$A$2:$E$64,5,FALSE)</f>
        <v>Trsf</v>
      </c>
    </row>
    <row r="3756" spans="1:19" ht="16.2" customHeight="1" x14ac:dyDescent="0.3">
      <c r="A3756" s="140">
        <v>45726</v>
      </c>
      <c r="B3756" s="5">
        <f t="shared" si="1042"/>
        <v>3</v>
      </c>
      <c r="C3756" s="5">
        <f t="shared" si="1043"/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39"/>
        <v>45726</v>
      </c>
      <c r="L3756" s="5">
        <f t="shared" si="1034"/>
        <v>3</v>
      </c>
      <c r="M3756" s="5">
        <f t="shared" si="1035"/>
        <v>2025</v>
      </c>
      <c r="N3756" s="135">
        <v>3219</v>
      </c>
      <c r="O3756" s="141"/>
      <c r="P3756" s="12">
        <f t="shared" si="1038"/>
        <v>3219</v>
      </c>
      <c r="Q3756" s="7">
        <f t="shared" si="1041"/>
        <v>6175824.3500000015</v>
      </c>
      <c r="R3756" s="44" t="str">
        <f>VLOOKUP(F3756,'Set up'!$A$2:$E$64,5,FALSE)</f>
        <v>Trsf</v>
      </c>
    </row>
    <row r="3757" spans="1:19" ht="16.2" customHeight="1" x14ac:dyDescent="0.3">
      <c r="A3757" s="140">
        <v>45726</v>
      </c>
      <c r="B3757" s="5">
        <f t="shared" si="1042"/>
        <v>3</v>
      </c>
      <c r="C3757" s="5">
        <f t="shared" si="1043"/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39"/>
        <v>45726</v>
      </c>
      <c r="L3757" s="5">
        <f t="shared" si="1034"/>
        <v>3</v>
      </c>
      <c r="M3757" s="5">
        <f t="shared" si="1035"/>
        <v>2025</v>
      </c>
      <c r="N3757" s="135">
        <v>1980</v>
      </c>
      <c r="O3757" s="141"/>
      <c r="P3757" s="12">
        <f t="shared" si="1038"/>
        <v>1980</v>
      </c>
      <c r="Q3757" s="7">
        <f t="shared" si="1041"/>
        <v>6177804.3500000015</v>
      </c>
      <c r="R3757" s="44" t="str">
        <f>VLOOKUP(F3757,'Set up'!$A$2:$E$64,5,FALSE)</f>
        <v>Trsf</v>
      </c>
    </row>
    <row r="3758" spans="1:19" ht="16.2" customHeight="1" x14ac:dyDescent="0.3">
      <c r="A3758" s="140">
        <v>45726</v>
      </c>
      <c r="B3758" s="5">
        <f t="shared" si="1042"/>
        <v>3</v>
      </c>
      <c r="C3758" s="5">
        <f t="shared" si="1043"/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39"/>
        <v>45726</v>
      </c>
      <c r="L3758" s="5">
        <f t="shared" si="1034"/>
        <v>3</v>
      </c>
      <c r="M3758" s="5">
        <f t="shared" si="1035"/>
        <v>2025</v>
      </c>
      <c r="N3758" s="135">
        <v>460</v>
      </c>
      <c r="O3758" s="141"/>
      <c r="P3758" s="12">
        <f t="shared" si="1038"/>
        <v>460</v>
      </c>
      <c r="Q3758" s="7">
        <f t="shared" si="1041"/>
        <v>6178264.3500000015</v>
      </c>
      <c r="R3758" s="44" t="str">
        <f>VLOOKUP(F3758,'Set up'!$A$2:$E$64,5,FALSE)</f>
        <v>Trsf</v>
      </c>
    </row>
    <row r="3759" spans="1:19" ht="16.2" customHeight="1" x14ac:dyDescent="0.3">
      <c r="A3759" s="140">
        <v>45726</v>
      </c>
      <c r="B3759" s="5">
        <f t="shared" si="1042"/>
        <v>3</v>
      </c>
      <c r="C3759" s="5">
        <f t="shared" si="1043"/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39"/>
        <v>45726</v>
      </c>
      <c r="L3759" s="5">
        <f t="shared" si="1034"/>
        <v>3</v>
      </c>
      <c r="M3759" s="5">
        <f t="shared" si="1035"/>
        <v>2025</v>
      </c>
      <c r="N3759" s="135">
        <v>1000</v>
      </c>
      <c r="O3759" s="141"/>
      <c r="P3759" s="12">
        <f t="shared" si="1038"/>
        <v>1000</v>
      </c>
      <c r="Q3759" s="7">
        <f t="shared" si="1041"/>
        <v>6179264.3500000015</v>
      </c>
      <c r="R3759" s="44" t="str">
        <f>VLOOKUP(F3759,'Set up'!$A$2:$E$64,5,FALSE)</f>
        <v>Trsf</v>
      </c>
    </row>
    <row r="3760" spans="1:19" ht="16.2" customHeight="1" x14ac:dyDescent="0.3">
      <c r="A3760" s="140">
        <v>45728</v>
      </c>
      <c r="B3760" s="5">
        <f t="shared" si="1042"/>
        <v>3</v>
      </c>
      <c r="C3760" s="5">
        <f t="shared" si="1043"/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39"/>
        <v>45728</v>
      </c>
      <c r="L3760" s="5">
        <f t="shared" si="1034"/>
        <v>3</v>
      </c>
      <c r="M3760" s="5">
        <f t="shared" si="1035"/>
        <v>2025</v>
      </c>
      <c r="N3760" s="135">
        <v>3420</v>
      </c>
      <c r="O3760" s="141"/>
      <c r="P3760" s="12">
        <f t="shared" si="1038"/>
        <v>3420</v>
      </c>
      <c r="Q3760" s="7">
        <f t="shared" si="1041"/>
        <v>6182684.3500000015</v>
      </c>
      <c r="R3760" s="44" t="str">
        <f>VLOOKUP(F3760,'Set up'!$A$2:$E$64,5,FALSE)</f>
        <v>Chq</v>
      </c>
    </row>
    <row r="3761" spans="1:19" ht="16.2" customHeight="1" x14ac:dyDescent="0.3">
      <c r="A3761" s="140">
        <v>45728</v>
      </c>
      <c r="B3761" s="5">
        <f t="shared" si="1042"/>
        <v>3</v>
      </c>
      <c r="C3761" s="5">
        <f t="shared" si="1043"/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39"/>
        <v>45728</v>
      </c>
      <c r="L3761" s="5">
        <f t="shared" si="1034"/>
        <v>3</v>
      </c>
      <c r="M3761" s="5">
        <f t="shared" si="1035"/>
        <v>2025</v>
      </c>
      <c r="N3761" s="135">
        <v>648</v>
      </c>
      <c r="O3761" s="141"/>
      <c r="P3761" s="12">
        <f t="shared" si="1038"/>
        <v>648</v>
      </c>
      <c r="Q3761" s="7">
        <f t="shared" si="1041"/>
        <v>6183332.3500000015</v>
      </c>
      <c r="R3761" s="44" t="str">
        <f>VLOOKUP(F3761,'Set up'!$A$2:$E$64,5,FALSE)</f>
        <v>Chq</v>
      </c>
    </row>
    <row r="3762" spans="1:19" ht="16.2" customHeight="1" x14ac:dyDescent="0.3">
      <c r="A3762" s="140">
        <v>45728</v>
      </c>
      <c r="B3762" s="5">
        <f t="shared" si="1042"/>
        <v>3</v>
      </c>
      <c r="C3762" s="5">
        <f t="shared" si="1043"/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39"/>
        <v>45728</v>
      </c>
      <c r="L3762" s="5">
        <f t="shared" si="1034"/>
        <v>3</v>
      </c>
      <c r="M3762" s="5">
        <f t="shared" si="1035"/>
        <v>2025</v>
      </c>
      <c r="N3762" s="135">
        <v>230</v>
      </c>
      <c r="O3762" s="141"/>
      <c r="P3762" s="12">
        <f t="shared" si="1038"/>
        <v>230</v>
      </c>
      <c r="Q3762" s="7">
        <f t="shared" si="1041"/>
        <v>6183562.3500000015</v>
      </c>
      <c r="R3762" s="44" t="str">
        <f>VLOOKUP(F3762,'Set up'!$A$2:$E$64,5,FALSE)</f>
        <v>Chq</v>
      </c>
    </row>
    <row r="3763" spans="1:19" ht="16.2" customHeight="1" x14ac:dyDescent="0.3">
      <c r="A3763" s="140">
        <v>45728</v>
      </c>
      <c r="B3763" s="5">
        <f t="shared" si="1042"/>
        <v>3</v>
      </c>
      <c r="C3763" s="5">
        <f t="shared" si="1043"/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si="1039"/>
        <v>45728</v>
      </c>
      <c r="L3763" s="5">
        <f t="shared" si="1034"/>
        <v>3</v>
      </c>
      <c r="M3763" s="5">
        <f t="shared" si="1035"/>
        <v>2025</v>
      </c>
      <c r="N3763" s="135">
        <v>325</v>
      </c>
      <c r="O3763" s="141"/>
      <c r="P3763" s="12">
        <f t="shared" si="1038"/>
        <v>325</v>
      </c>
      <c r="Q3763" s="7">
        <f t="shared" si="1041"/>
        <v>6183887.3500000015</v>
      </c>
      <c r="R3763" s="44" t="str">
        <f>VLOOKUP(F3763,'Set up'!$A$2:$E$64,5,FALSE)</f>
        <v>Chq</v>
      </c>
    </row>
    <row r="3764" spans="1:19" ht="16.2" customHeight="1" x14ac:dyDescent="0.3">
      <c r="A3764" s="140">
        <v>45729</v>
      </c>
      <c r="B3764" s="5">
        <f t="shared" si="1042"/>
        <v>3</v>
      </c>
      <c r="C3764" s="5">
        <f t="shared" si="1043"/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39"/>
        <v>45729</v>
      </c>
      <c r="L3764" s="5">
        <f t="shared" si="1034"/>
        <v>3</v>
      </c>
      <c r="M3764" s="5">
        <f t="shared" si="1035"/>
        <v>2025</v>
      </c>
      <c r="N3764" s="135">
        <v>1755</v>
      </c>
      <c r="O3764" s="6">
        <f t="shared" ref="O3764:O3767" si="1044">-N3764</f>
        <v>-1755</v>
      </c>
      <c r="P3764" s="12">
        <f t="shared" si="1038"/>
        <v>0</v>
      </c>
      <c r="Q3764" s="7">
        <f t="shared" si="1041"/>
        <v>6185642.3500000015</v>
      </c>
      <c r="R3764" s="44" t="str">
        <f>VLOOKUP(F3764,'Set up'!$A$2:$E$64,5,FALSE)</f>
        <v>Cash</v>
      </c>
      <c r="S3764" s="1" t="s">
        <v>3677</v>
      </c>
    </row>
    <row r="3765" spans="1:19" ht="16.2" customHeight="1" x14ac:dyDescent="0.3">
      <c r="A3765" s="140">
        <v>45729</v>
      </c>
      <c r="B3765" s="5">
        <f t="shared" si="1042"/>
        <v>3</v>
      </c>
      <c r="C3765" s="5">
        <f t="shared" si="1043"/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39"/>
        <v>45729</v>
      </c>
      <c r="L3765" s="5">
        <f t="shared" si="1034"/>
        <v>3</v>
      </c>
      <c r="M3765" s="5">
        <f t="shared" si="1035"/>
        <v>2025</v>
      </c>
      <c r="N3765" s="135">
        <v>555</v>
      </c>
      <c r="O3765" s="6">
        <f t="shared" si="1044"/>
        <v>-555</v>
      </c>
      <c r="P3765" s="12">
        <f t="shared" si="1038"/>
        <v>0</v>
      </c>
      <c r="Q3765" s="7">
        <f t="shared" si="1041"/>
        <v>6186197.3500000015</v>
      </c>
      <c r="R3765" s="44" t="str">
        <f>VLOOKUP(F3765,'Set up'!$A$2:$E$64,5,FALSE)</f>
        <v>Cash</v>
      </c>
      <c r="S3765" s="1" t="s">
        <v>3677</v>
      </c>
    </row>
    <row r="3766" spans="1:19" ht="16.2" customHeight="1" x14ac:dyDescent="0.3">
      <c r="A3766" s="140">
        <v>45729</v>
      </c>
      <c r="B3766" s="5">
        <f t="shared" si="1042"/>
        <v>3</v>
      </c>
      <c r="C3766" s="5">
        <f t="shared" si="1043"/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39"/>
        <v>45729</v>
      </c>
      <c r="L3766" s="5">
        <f t="shared" si="1034"/>
        <v>3</v>
      </c>
      <c r="M3766" s="5">
        <f t="shared" si="1035"/>
        <v>2025</v>
      </c>
      <c r="N3766" s="135">
        <v>95</v>
      </c>
      <c r="O3766" s="6">
        <f t="shared" si="1044"/>
        <v>-95</v>
      </c>
      <c r="P3766" s="12">
        <f t="shared" si="1038"/>
        <v>0</v>
      </c>
      <c r="Q3766" s="7">
        <f t="shared" si="1041"/>
        <v>6186292.3500000015</v>
      </c>
      <c r="R3766" s="44" t="str">
        <f>VLOOKUP(F3766,'Set up'!$A$2:$E$64,5,FALSE)</f>
        <v>Cash</v>
      </c>
      <c r="S3766" s="1" t="s">
        <v>3677</v>
      </c>
    </row>
    <row r="3767" spans="1:19" ht="16.2" customHeight="1" x14ac:dyDescent="0.3">
      <c r="A3767" s="140">
        <v>45729</v>
      </c>
      <c r="B3767" s="5">
        <f t="shared" si="1042"/>
        <v>3</v>
      </c>
      <c r="C3767" s="5">
        <f t="shared" si="1043"/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39"/>
        <v>45729</v>
      </c>
      <c r="L3767" s="5">
        <f t="shared" si="1034"/>
        <v>3</v>
      </c>
      <c r="M3767" s="5">
        <f t="shared" si="1035"/>
        <v>2025</v>
      </c>
      <c r="N3767" s="135">
        <v>625</v>
      </c>
      <c r="O3767" s="6">
        <f t="shared" si="1044"/>
        <v>-625</v>
      </c>
      <c r="P3767" s="12">
        <f t="shared" si="1038"/>
        <v>0</v>
      </c>
      <c r="Q3767" s="7">
        <f t="shared" si="1041"/>
        <v>6186917.3500000015</v>
      </c>
      <c r="R3767" s="44" t="str">
        <f>VLOOKUP(F3767,'Set up'!$A$2:$E$64,5,FALSE)</f>
        <v>Cash</v>
      </c>
      <c r="S3767" s="1" t="s">
        <v>3677</v>
      </c>
    </row>
    <row r="3768" spans="1:19" ht="16.2" customHeight="1" x14ac:dyDescent="0.3">
      <c r="A3768" s="140">
        <v>45729</v>
      </c>
      <c r="B3768" s="5">
        <f t="shared" si="1042"/>
        <v>3</v>
      </c>
      <c r="C3768" s="5">
        <f t="shared" si="1043"/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39"/>
        <v>45729</v>
      </c>
      <c r="L3768" s="5">
        <f t="shared" si="1034"/>
        <v>3</v>
      </c>
      <c r="M3768" s="5">
        <f t="shared" si="1035"/>
        <v>2025</v>
      </c>
      <c r="N3768" s="135">
        <v>1575</v>
      </c>
      <c r="O3768" s="6">
        <f t="shared" ref="O3768:O3769" si="1045">-N3768</f>
        <v>-1575</v>
      </c>
      <c r="P3768" s="12">
        <f t="shared" si="1038"/>
        <v>0</v>
      </c>
      <c r="Q3768" s="7">
        <f t="shared" si="1041"/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" customHeight="1" x14ac:dyDescent="0.3">
      <c r="A3769" s="140">
        <v>45729</v>
      </c>
      <c r="B3769" s="5">
        <f t="shared" si="1042"/>
        <v>3</v>
      </c>
      <c r="C3769" s="5">
        <f t="shared" si="1043"/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39"/>
        <v>45729</v>
      </c>
      <c r="L3769" s="5">
        <f t="shared" si="1034"/>
        <v>3</v>
      </c>
      <c r="M3769" s="5">
        <f t="shared" si="1035"/>
        <v>2025</v>
      </c>
      <c r="N3769" s="135">
        <v>858.4</v>
      </c>
      <c r="O3769" s="6">
        <f t="shared" si="1045"/>
        <v>-858.4</v>
      </c>
      <c r="P3769" s="12">
        <f t="shared" si="1038"/>
        <v>0</v>
      </c>
      <c r="Q3769" s="7">
        <f t="shared" si="1041"/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" customHeight="1" x14ac:dyDescent="0.3">
      <c r="A3770" s="143">
        <v>45730</v>
      </c>
      <c r="B3770" s="5">
        <f t="shared" si="1042"/>
        <v>3</v>
      </c>
      <c r="C3770" s="5">
        <f t="shared" si="1043"/>
        <v>2025</v>
      </c>
      <c r="D3770" s="145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6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39"/>
        <v>45730</v>
      </c>
      <c r="L3770" s="5">
        <f t="shared" si="1034"/>
        <v>3</v>
      </c>
      <c r="M3770" s="5">
        <f t="shared" si="1035"/>
        <v>2025</v>
      </c>
      <c r="N3770" s="147">
        <v>0</v>
      </c>
      <c r="O3770" s="148"/>
      <c r="P3770" s="34">
        <f t="shared" si="1038"/>
        <v>0</v>
      </c>
      <c r="Q3770" s="7">
        <f t="shared" si="1041"/>
        <v>6189350.7500000019</v>
      </c>
      <c r="R3770" s="44" t="str">
        <f>VLOOKUP(F3770,'Set up'!$A$2:$E$64,5,FALSE)</f>
        <v>Chq</v>
      </c>
    </row>
    <row r="3771" spans="1:19" ht="16.2" customHeight="1" x14ac:dyDescent="0.3">
      <c r="A3771" s="140">
        <v>45730</v>
      </c>
      <c r="B3771" s="5">
        <f t="shared" si="1042"/>
        <v>3</v>
      </c>
      <c r="C3771" s="5">
        <f t="shared" si="1043"/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39"/>
        <v>45730</v>
      </c>
      <c r="L3771" s="5">
        <f t="shared" si="1034"/>
        <v>3</v>
      </c>
      <c r="M3771" s="5">
        <f t="shared" si="1035"/>
        <v>2025</v>
      </c>
      <c r="N3771" s="135">
        <v>1710</v>
      </c>
      <c r="O3771" s="6">
        <f t="shared" ref="O3771:O3772" si="1046">-N3771</f>
        <v>-1710</v>
      </c>
      <c r="P3771" s="12">
        <f t="shared" si="1038"/>
        <v>0</v>
      </c>
      <c r="Q3771" s="7">
        <f t="shared" si="1041"/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" customHeight="1" x14ac:dyDescent="0.3">
      <c r="A3772" s="140">
        <v>45730</v>
      </c>
      <c r="B3772" s="5">
        <f t="shared" si="1042"/>
        <v>3</v>
      </c>
      <c r="C3772" s="5">
        <f t="shared" si="1043"/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39"/>
        <v>45730</v>
      </c>
      <c r="L3772" s="5">
        <f t="shared" si="1034"/>
        <v>3</v>
      </c>
      <c r="M3772" s="5">
        <f t="shared" si="1035"/>
        <v>2025</v>
      </c>
      <c r="N3772" s="135">
        <v>313.2</v>
      </c>
      <c r="O3772" s="6">
        <f t="shared" si="1046"/>
        <v>-313.2</v>
      </c>
      <c r="P3772" s="12">
        <f t="shared" si="1038"/>
        <v>0</v>
      </c>
      <c r="Q3772" s="7">
        <f t="shared" si="1041"/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" customHeight="1" x14ac:dyDescent="0.3">
      <c r="A3773" s="140">
        <v>45731</v>
      </c>
      <c r="B3773" s="5">
        <f t="shared" si="1042"/>
        <v>3</v>
      </c>
      <c r="C3773" s="5">
        <f t="shared" si="1043"/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39"/>
        <v>45731</v>
      </c>
      <c r="L3773" s="5">
        <f t="shared" si="1034"/>
        <v>3</v>
      </c>
      <c r="M3773" s="5">
        <f t="shared" si="1035"/>
        <v>2025</v>
      </c>
      <c r="N3773" s="135">
        <v>187.5</v>
      </c>
      <c r="O3773" s="141"/>
      <c r="P3773" s="12">
        <f t="shared" si="1038"/>
        <v>187.5</v>
      </c>
      <c r="Q3773" s="7">
        <f t="shared" si="1041"/>
        <v>6191561.450000002</v>
      </c>
      <c r="R3773" s="44" t="str">
        <f>VLOOKUP(F3773,'Set up'!$A$2:$E$64,5,FALSE)</f>
        <v>Trsf</v>
      </c>
    </row>
    <row r="3774" spans="1:19" ht="16.2" customHeight="1" x14ac:dyDescent="0.3">
      <c r="A3774" s="140">
        <v>45731</v>
      </c>
      <c r="B3774" s="5">
        <f t="shared" si="1042"/>
        <v>3</v>
      </c>
      <c r="C3774" s="5">
        <f t="shared" si="1043"/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39"/>
        <v>45731</v>
      </c>
      <c r="L3774" s="5">
        <f t="shared" si="1034"/>
        <v>3</v>
      </c>
      <c r="M3774" s="5">
        <f t="shared" si="1035"/>
        <v>2025</v>
      </c>
      <c r="N3774" s="135">
        <v>8100</v>
      </c>
      <c r="O3774" s="141"/>
      <c r="P3774" s="12">
        <f t="shared" si="1038"/>
        <v>8100</v>
      </c>
      <c r="Q3774" s="7">
        <f t="shared" si="1041"/>
        <v>6199661.450000002</v>
      </c>
      <c r="R3774" s="44" t="str">
        <f>VLOOKUP(F3774,'Set up'!$A$2:$E$64,5,FALSE)</f>
        <v>Trsf</v>
      </c>
    </row>
    <row r="3775" spans="1:19" ht="16.2" customHeight="1" x14ac:dyDescent="0.3">
      <c r="A3775" s="140">
        <v>45731</v>
      </c>
      <c r="B3775" s="5">
        <f t="shared" si="1042"/>
        <v>3</v>
      </c>
      <c r="C3775" s="5">
        <f t="shared" si="1043"/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39"/>
        <v>45731</v>
      </c>
      <c r="L3775" s="5">
        <f t="shared" si="1034"/>
        <v>3</v>
      </c>
      <c r="M3775" s="5">
        <f t="shared" si="1035"/>
        <v>2025</v>
      </c>
      <c r="N3775" s="135">
        <v>975</v>
      </c>
      <c r="O3775" s="141"/>
      <c r="P3775" s="12">
        <f t="shared" si="1038"/>
        <v>975</v>
      </c>
      <c r="Q3775" s="7">
        <f t="shared" si="1041"/>
        <v>6200636.450000002</v>
      </c>
      <c r="R3775" s="44" t="str">
        <f>VLOOKUP(F3775,'Set up'!$A$2:$E$64,5,FALSE)</f>
        <v>Trsf</v>
      </c>
    </row>
    <row r="3776" spans="1:19" ht="16.2" customHeight="1" x14ac:dyDescent="0.3">
      <c r="A3776" s="140">
        <v>45733</v>
      </c>
      <c r="B3776" s="5">
        <f t="shared" si="1042"/>
        <v>3</v>
      </c>
      <c r="C3776" s="5">
        <f t="shared" si="1043"/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39"/>
        <v>45778</v>
      </c>
      <c r="L3776" s="5">
        <f t="shared" si="1034"/>
        <v>5</v>
      </c>
      <c r="M3776" s="5">
        <f t="shared" si="1035"/>
        <v>2025</v>
      </c>
      <c r="N3776" s="135">
        <v>1755</v>
      </c>
      <c r="O3776" s="141">
        <f>-1000</f>
        <v>-1000</v>
      </c>
      <c r="P3776" s="12">
        <f t="shared" si="1038"/>
        <v>755</v>
      </c>
      <c r="Q3776" s="7">
        <f t="shared" si="1041"/>
        <v>6202391.450000002</v>
      </c>
      <c r="R3776" s="44" t="str">
        <f>VLOOKUP(F3776,'Set up'!$A$2:$E$64,5,FALSE)</f>
        <v>PD Chq</v>
      </c>
      <c r="S3776" s="1" t="s">
        <v>3694</v>
      </c>
    </row>
    <row r="3777" spans="1:19" ht="16.2" customHeight="1" x14ac:dyDescent="0.3">
      <c r="A3777" s="140">
        <v>45733</v>
      </c>
      <c r="B3777" s="5">
        <f t="shared" si="1042"/>
        <v>3</v>
      </c>
      <c r="C3777" s="5">
        <f t="shared" si="1043"/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39"/>
        <v>45778</v>
      </c>
      <c r="L3777" s="5">
        <f t="shared" si="1034"/>
        <v>5</v>
      </c>
      <c r="M3777" s="5">
        <f t="shared" si="1035"/>
        <v>2025</v>
      </c>
      <c r="N3777" s="135">
        <v>220</v>
      </c>
      <c r="O3777" s="141"/>
      <c r="P3777" s="12">
        <f t="shared" si="1038"/>
        <v>220</v>
      </c>
      <c r="Q3777" s="7">
        <f t="shared" si="1041"/>
        <v>6202611.450000002</v>
      </c>
      <c r="R3777" s="44" t="str">
        <f>VLOOKUP(F3777,'Set up'!$A$2:$E$64,5,FALSE)</f>
        <v>PD Chq</v>
      </c>
    </row>
    <row r="3778" spans="1:19" ht="16.2" customHeight="1" x14ac:dyDescent="0.3">
      <c r="A3778" s="140">
        <v>45733</v>
      </c>
      <c r="B3778" s="5">
        <f t="shared" si="1042"/>
        <v>3</v>
      </c>
      <c r="C3778" s="5">
        <f t="shared" si="1043"/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39"/>
        <v>45778</v>
      </c>
      <c r="L3778" s="5">
        <f t="shared" si="1034"/>
        <v>5</v>
      </c>
      <c r="M3778" s="5">
        <f t="shared" si="1035"/>
        <v>2025</v>
      </c>
      <c r="N3778" s="135">
        <v>195</v>
      </c>
      <c r="O3778" s="141"/>
      <c r="P3778" s="12">
        <f t="shared" si="1038"/>
        <v>195</v>
      </c>
      <c r="Q3778" s="7">
        <f t="shared" si="1041"/>
        <v>6202806.450000002</v>
      </c>
      <c r="R3778" s="44" t="str">
        <f>VLOOKUP(F3778,'Set up'!$A$2:$E$64,5,FALSE)</f>
        <v>PD Chq</v>
      </c>
    </row>
    <row r="3779" spans="1:19" ht="16.2" customHeight="1" x14ac:dyDescent="0.3">
      <c r="A3779" s="140">
        <v>45735</v>
      </c>
      <c r="B3779" s="5">
        <f t="shared" si="1042"/>
        <v>3</v>
      </c>
      <c r="C3779" s="5">
        <f t="shared" si="1043"/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39"/>
        <v>45735</v>
      </c>
      <c r="L3779" s="5">
        <f t="shared" ref="L3779:L3842" si="1047">MONTH(K3779)</f>
        <v>3</v>
      </c>
      <c r="M3779" s="5">
        <f t="shared" ref="M3779:M3842" si="1048">YEAR(K3779)</f>
        <v>2025</v>
      </c>
      <c r="N3779" s="135">
        <v>1755</v>
      </c>
      <c r="O3779" s="141"/>
      <c r="P3779" s="12">
        <f t="shared" si="1038"/>
        <v>1755</v>
      </c>
      <c r="Q3779" s="7">
        <f t="shared" si="1041"/>
        <v>6204561.450000002</v>
      </c>
      <c r="R3779" s="44" t="str">
        <f>VLOOKUP(F3779,'Set up'!$A$2:$E$64,5,FALSE)</f>
        <v>Trsf</v>
      </c>
    </row>
    <row r="3780" spans="1:19" ht="16.2" customHeight="1" x14ac:dyDescent="0.3">
      <c r="A3780" s="140">
        <v>45735</v>
      </c>
      <c r="B3780" s="5">
        <f t="shared" si="1042"/>
        <v>3</v>
      </c>
      <c r="C3780" s="5">
        <f t="shared" si="1043"/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39"/>
        <v>45735</v>
      </c>
      <c r="L3780" s="5">
        <f t="shared" si="1047"/>
        <v>3</v>
      </c>
      <c r="M3780" s="5">
        <f t="shared" si="1048"/>
        <v>2025</v>
      </c>
      <c r="N3780" s="135">
        <v>405</v>
      </c>
      <c r="O3780" s="141"/>
      <c r="P3780" s="12">
        <f t="shared" si="1038"/>
        <v>405</v>
      </c>
      <c r="Q3780" s="7">
        <f t="shared" si="1041"/>
        <v>6204966.450000002</v>
      </c>
      <c r="R3780" s="44" t="str">
        <f>VLOOKUP(F3780,'Set up'!$A$2:$E$64,5,FALSE)</f>
        <v>Trsf</v>
      </c>
    </row>
    <row r="3781" spans="1:19" ht="16.2" customHeight="1" x14ac:dyDescent="0.3">
      <c r="A3781" s="140">
        <v>45735</v>
      </c>
      <c r="B3781" s="5">
        <f t="shared" si="1042"/>
        <v>3</v>
      </c>
      <c r="C3781" s="5">
        <f t="shared" si="1043"/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39"/>
        <v>45735</v>
      </c>
      <c r="L3781" s="5">
        <f t="shared" si="1047"/>
        <v>3</v>
      </c>
      <c r="M3781" s="5">
        <f t="shared" si="1048"/>
        <v>2025</v>
      </c>
      <c r="N3781" s="135">
        <v>110</v>
      </c>
      <c r="O3781" s="141"/>
      <c r="P3781" s="12">
        <f t="shared" si="1038"/>
        <v>110</v>
      </c>
      <c r="Q3781" s="7">
        <f t="shared" si="1041"/>
        <v>6205076.450000002</v>
      </c>
      <c r="R3781" s="44" t="str">
        <f>VLOOKUP(F3781,'Set up'!$A$2:$E$64,5,FALSE)</f>
        <v>Trsf</v>
      </c>
    </row>
    <row r="3782" spans="1:19" ht="16.2" customHeight="1" x14ac:dyDescent="0.3">
      <c r="A3782" s="140">
        <v>45735</v>
      </c>
      <c r="B3782" s="5">
        <f t="shared" si="1042"/>
        <v>3</v>
      </c>
      <c r="C3782" s="5">
        <f t="shared" si="1043"/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39"/>
        <v>45735</v>
      </c>
      <c r="L3782" s="5">
        <f t="shared" si="1047"/>
        <v>3</v>
      </c>
      <c r="M3782" s="5">
        <f t="shared" si="1048"/>
        <v>2025</v>
      </c>
      <c r="N3782" s="135">
        <v>390</v>
      </c>
      <c r="O3782" s="141"/>
      <c r="P3782" s="12">
        <f t="shared" si="1038"/>
        <v>390</v>
      </c>
      <c r="Q3782" s="7">
        <f t="shared" si="1041"/>
        <v>6205466.450000002</v>
      </c>
      <c r="R3782" s="44" t="str">
        <f>VLOOKUP(F3782,'Set up'!$A$2:$E$64,5,FALSE)</f>
        <v>Trsf</v>
      </c>
    </row>
    <row r="3783" spans="1:19" ht="16.2" customHeight="1" x14ac:dyDescent="0.3">
      <c r="A3783" s="140">
        <v>45735</v>
      </c>
      <c r="B3783" s="5">
        <f t="shared" si="1042"/>
        <v>3</v>
      </c>
      <c r="C3783" s="5">
        <f t="shared" si="1043"/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39"/>
        <v>45735</v>
      </c>
      <c r="L3783" s="5">
        <f t="shared" si="1047"/>
        <v>3</v>
      </c>
      <c r="M3783" s="5">
        <f t="shared" si="1048"/>
        <v>2025</v>
      </c>
      <c r="N3783" s="135">
        <v>125</v>
      </c>
      <c r="O3783" s="141"/>
      <c r="P3783" s="12">
        <f t="shared" si="1038"/>
        <v>125</v>
      </c>
      <c r="Q3783" s="7">
        <f t="shared" si="1041"/>
        <v>6205591.450000002</v>
      </c>
      <c r="R3783" s="44" t="str">
        <f>VLOOKUP(F3783,'Set up'!$A$2:$E$64,5,FALSE)</f>
        <v>Trsf</v>
      </c>
    </row>
    <row r="3784" spans="1:19" ht="16.2" customHeight="1" x14ac:dyDescent="0.3">
      <c r="A3784" s="140">
        <v>45735</v>
      </c>
      <c r="B3784" s="5">
        <f t="shared" si="1042"/>
        <v>3</v>
      </c>
      <c r="C3784" s="5">
        <f t="shared" si="1043"/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39"/>
        <v>45735</v>
      </c>
      <c r="L3784" s="5">
        <f t="shared" si="1047"/>
        <v>3</v>
      </c>
      <c r="M3784" s="5">
        <f t="shared" si="1048"/>
        <v>2025</v>
      </c>
      <c r="N3784" s="135">
        <v>420</v>
      </c>
      <c r="O3784" s="141"/>
      <c r="P3784" s="12">
        <f t="shared" si="1038"/>
        <v>420</v>
      </c>
      <c r="Q3784" s="7">
        <f t="shared" si="1041"/>
        <v>6206011.450000002</v>
      </c>
      <c r="R3784" s="44" t="str">
        <f>VLOOKUP(F3784,'Set up'!$A$2:$E$64,5,FALSE)</f>
        <v>Trsf</v>
      </c>
    </row>
    <row r="3785" spans="1:19" ht="16.2" customHeight="1" x14ac:dyDescent="0.3">
      <c r="A3785" s="143">
        <v>45735</v>
      </c>
      <c r="B3785" s="5">
        <f t="shared" si="1042"/>
        <v>3</v>
      </c>
      <c r="C3785" s="5">
        <f t="shared" si="1043"/>
        <v>2025</v>
      </c>
      <c r="D3785" s="145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6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39"/>
        <v>45735</v>
      </c>
      <c r="L3785" s="5">
        <f t="shared" si="1047"/>
        <v>3</v>
      </c>
      <c r="M3785" s="5">
        <f t="shared" si="1048"/>
        <v>2025</v>
      </c>
      <c r="N3785" s="147">
        <v>0</v>
      </c>
      <c r="O3785" s="148"/>
      <c r="P3785" s="34">
        <f t="shared" si="1038"/>
        <v>0</v>
      </c>
      <c r="Q3785" s="7">
        <f t="shared" si="1041"/>
        <v>6206011.450000002</v>
      </c>
      <c r="R3785" s="44" t="str">
        <f>VLOOKUP(F3785,'Set up'!$A$2:$E$64,5,FALSE)</f>
        <v>Trsf</v>
      </c>
    </row>
    <row r="3786" spans="1:19" ht="16.2" customHeight="1" x14ac:dyDescent="0.3">
      <c r="A3786" s="140">
        <v>45736</v>
      </c>
      <c r="B3786" s="5">
        <f t="shared" si="1042"/>
        <v>3</v>
      </c>
      <c r="C3786" s="5">
        <f t="shared" si="1043"/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39"/>
        <v>45736</v>
      </c>
      <c r="L3786" s="5">
        <f t="shared" si="1047"/>
        <v>3</v>
      </c>
      <c r="M3786" s="5">
        <f t="shared" si="1048"/>
        <v>2025</v>
      </c>
      <c r="N3786" s="135">
        <v>1597.5</v>
      </c>
      <c r="O3786" s="6">
        <f t="shared" ref="O3786:O3790" si="1049">-N3786</f>
        <v>-1597.5</v>
      </c>
      <c r="P3786" s="12">
        <f t="shared" si="1038"/>
        <v>0</v>
      </c>
      <c r="Q3786" s="7">
        <f t="shared" si="1041"/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" customHeight="1" x14ac:dyDescent="0.3">
      <c r="A3787" s="140">
        <v>45736</v>
      </c>
      <c r="B3787" s="5">
        <f t="shared" si="1042"/>
        <v>3</v>
      </c>
      <c r="C3787" s="5">
        <f t="shared" si="1043"/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39"/>
        <v>45736</v>
      </c>
      <c r="L3787" s="5">
        <f t="shared" si="1047"/>
        <v>3</v>
      </c>
      <c r="M3787" s="5">
        <f t="shared" si="1048"/>
        <v>2025</v>
      </c>
      <c r="N3787" s="135">
        <v>313.2</v>
      </c>
      <c r="O3787" s="141">
        <f>-303.2-10</f>
        <v>-313.2</v>
      </c>
      <c r="P3787" s="12">
        <f t="shared" si="1038"/>
        <v>0</v>
      </c>
      <c r="Q3787" s="7">
        <f t="shared" si="1041"/>
        <v>6207922.1500000022</v>
      </c>
      <c r="R3787" s="44" t="str">
        <f>VLOOKUP(F3787,'Set up'!$A$2:$E$64,5,FALSE)</f>
        <v>Cash</v>
      </c>
      <c r="S3787" s="1" t="s">
        <v>3679</v>
      </c>
    </row>
    <row r="3788" spans="1:19" ht="16.2" customHeight="1" x14ac:dyDescent="0.3">
      <c r="A3788" s="140">
        <v>45736</v>
      </c>
      <c r="B3788" s="5">
        <f t="shared" si="1042"/>
        <v>3</v>
      </c>
      <c r="C3788" s="5">
        <f t="shared" si="1043"/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39"/>
        <v>45736</v>
      </c>
      <c r="L3788" s="5">
        <f t="shared" si="1047"/>
        <v>3</v>
      </c>
      <c r="M3788" s="5">
        <f t="shared" si="1048"/>
        <v>2025</v>
      </c>
      <c r="N3788" s="135">
        <v>115</v>
      </c>
      <c r="O3788" s="6">
        <f t="shared" si="1049"/>
        <v>-115</v>
      </c>
      <c r="P3788" s="12">
        <f t="shared" si="1038"/>
        <v>0</v>
      </c>
      <c r="Q3788" s="7">
        <f t="shared" si="1041"/>
        <v>6208037.1500000022</v>
      </c>
      <c r="R3788" s="44" t="str">
        <f>VLOOKUP(F3788,'Set up'!$A$2:$E$64,5,FALSE)</f>
        <v>Cash</v>
      </c>
      <c r="S3788" s="1" t="s">
        <v>3680</v>
      </c>
    </row>
    <row r="3789" spans="1:19" ht="16.2" customHeight="1" x14ac:dyDescent="0.3">
      <c r="A3789" s="140">
        <v>45736</v>
      </c>
      <c r="B3789" s="5">
        <f t="shared" si="1042"/>
        <v>3</v>
      </c>
      <c r="C3789" s="5">
        <f t="shared" si="1043"/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39"/>
        <v>45736</v>
      </c>
      <c r="L3789" s="5">
        <f t="shared" si="1047"/>
        <v>3</v>
      </c>
      <c r="M3789" s="5">
        <f t="shared" si="1048"/>
        <v>2025</v>
      </c>
      <c r="N3789" s="135">
        <v>115</v>
      </c>
      <c r="O3789" s="6">
        <f t="shared" si="1049"/>
        <v>-115</v>
      </c>
      <c r="P3789" s="12">
        <f t="shared" si="1038"/>
        <v>0</v>
      </c>
      <c r="Q3789" s="7">
        <f t="shared" si="1041"/>
        <v>6208152.1500000022</v>
      </c>
      <c r="R3789" s="44" t="str">
        <f>VLOOKUP(F3789,'Set up'!$A$2:$E$64,5,FALSE)</f>
        <v>Cash</v>
      </c>
      <c r="S3789" s="1" t="s">
        <v>3680</v>
      </c>
    </row>
    <row r="3790" spans="1:19" ht="16.2" customHeight="1" x14ac:dyDescent="0.3">
      <c r="A3790" s="140">
        <v>45736</v>
      </c>
      <c r="B3790" s="5">
        <f t="shared" si="1042"/>
        <v>3</v>
      </c>
      <c r="C3790" s="5">
        <f t="shared" si="1043"/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39"/>
        <v>45736</v>
      </c>
      <c r="L3790" s="5">
        <f t="shared" si="1047"/>
        <v>3</v>
      </c>
      <c r="M3790" s="5">
        <f t="shared" si="1048"/>
        <v>2025</v>
      </c>
      <c r="N3790" s="135">
        <v>60</v>
      </c>
      <c r="O3790" s="6">
        <f t="shared" si="1049"/>
        <v>-60</v>
      </c>
      <c r="P3790" s="12">
        <f t="shared" si="1038"/>
        <v>0</v>
      </c>
      <c r="Q3790" s="7">
        <f t="shared" si="1041"/>
        <v>6208212.1500000022</v>
      </c>
      <c r="R3790" s="44" t="str">
        <f>VLOOKUP(F3790,'Set up'!$A$2:$E$64,5,FALSE)</f>
        <v>Cash</v>
      </c>
      <c r="S3790" s="1" t="s">
        <v>3681</v>
      </c>
    </row>
    <row r="3791" spans="1:19" ht="16.2" customHeight="1" x14ac:dyDescent="0.3">
      <c r="A3791" s="140">
        <v>45736</v>
      </c>
      <c r="B3791" s="5">
        <f t="shared" si="1042"/>
        <v>3</v>
      </c>
      <c r="C3791" s="5">
        <f t="shared" si="1043"/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39"/>
        <v>45736</v>
      </c>
      <c r="L3791" s="5">
        <f t="shared" si="1047"/>
        <v>3</v>
      </c>
      <c r="M3791" s="5">
        <f t="shared" si="1048"/>
        <v>2025</v>
      </c>
      <c r="N3791" s="135">
        <v>187.5</v>
      </c>
      <c r="O3791" s="141"/>
      <c r="P3791" s="12">
        <f t="shared" si="1038"/>
        <v>187.5</v>
      </c>
      <c r="Q3791" s="7">
        <f t="shared" si="1041"/>
        <v>6208399.6500000022</v>
      </c>
      <c r="R3791" s="44" t="str">
        <f>VLOOKUP(F3791,'Set up'!$A$2:$E$64,5,FALSE)</f>
        <v>Trsf</v>
      </c>
    </row>
    <row r="3792" spans="1:19" ht="16.2" customHeight="1" x14ac:dyDescent="0.3">
      <c r="A3792" s="140">
        <v>45736</v>
      </c>
      <c r="B3792" s="5">
        <f t="shared" si="1042"/>
        <v>3</v>
      </c>
      <c r="C3792" s="5">
        <f t="shared" si="1043"/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39"/>
        <v>45736</v>
      </c>
      <c r="L3792" s="5">
        <f t="shared" si="1047"/>
        <v>3</v>
      </c>
      <c r="M3792" s="5">
        <f t="shared" si="1048"/>
        <v>2025</v>
      </c>
      <c r="N3792" s="135">
        <v>11340</v>
      </c>
      <c r="O3792" s="141"/>
      <c r="P3792" s="12">
        <f t="shared" si="1038"/>
        <v>11340</v>
      </c>
      <c r="Q3792" s="7">
        <f t="shared" si="1041"/>
        <v>6219739.6500000022</v>
      </c>
      <c r="R3792" s="44" t="str">
        <f>VLOOKUP(F3792,'Set up'!$A$2:$E$64,5,FALSE)</f>
        <v>Trsf</v>
      </c>
    </row>
    <row r="3793" spans="1:19" ht="16.2" customHeight="1" x14ac:dyDescent="0.3">
      <c r="A3793" s="140">
        <v>45736</v>
      </c>
      <c r="B3793" s="5">
        <f t="shared" si="1042"/>
        <v>3</v>
      </c>
      <c r="C3793" s="5">
        <f t="shared" si="1043"/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39"/>
        <v>45736</v>
      </c>
      <c r="L3793" s="5">
        <f t="shared" si="1047"/>
        <v>3</v>
      </c>
      <c r="M3793" s="5">
        <f t="shared" si="1048"/>
        <v>2025</v>
      </c>
      <c r="N3793" s="135">
        <v>3862.8</v>
      </c>
      <c r="O3793" s="141"/>
      <c r="P3793" s="12">
        <f t="shared" si="1038"/>
        <v>3862.8</v>
      </c>
      <c r="Q3793" s="7">
        <f t="shared" si="1041"/>
        <v>6223602.450000002</v>
      </c>
      <c r="R3793" s="44" t="str">
        <f>VLOOKUP(F3793,'Set up'!$A$2:$E$64,5,FALSE)</f>
        <v>Trsf</v>
      </c>
    </row>
    <row r="3794" spans="1:19" ht="16.2" customHeight="1" x14ac:dyDescent="0.3">
      <c r="A3794" s="140">
        <v>45736</v>
      </c>
      <c r="B3794" s="5">
        <f t="shared" si="1042"/>
        <v>3</v>
      </c>
      <c r="C3794" s="5">
        <f t="shared" si="1043"/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39"/>
        <v>45736</v>
      </c>
      <c r="L3794" s="5">
        <f t="shared" si="1047"/>
        <v>3</v>
      </c>
      <c r="M3794" s="5">
        <f t="shared" si="1048"/>
        <v>2025</v>
      </c>
      <c r="N3794" s="135">
        <v>2227.5</v>
      </c>
      <c r="O3794" s="141"/>
      <c r="P3794" s="12">
        <f t="shared" si="1038"/>
        <v>2227.5</v>
      </c>
      <c r="Q3794" s="7">
        <f t="shared" si="1041"/>
        <v>6225829.950000002</v>
      </c>
      <c r="R3794" s="44" t="str">
        <f>VLOOKUP(F3794,'Set up'!$A$2:$E$64,5,FALSE)</f>
        <v>Trsf</v>
      </c>
    </row>
    <row r="3795" spans="1:19" ht="16.2" customHeight="1" x14ac:dyDescent="0.3">
      <c r="A3795" s="140">
        <v>45736</v>
      </c>
      <c r="B3795" s="5">
        <f t="shared" si="1042"/>
        <v>3</v>
      </c>
      <c r="C3795" s="5">
        <f t="shared" si="1043"/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39"/>
        <v>45736</v>
      </c>
      <c r="L3795" s="5">
        <f t="shared" si="1047"/>
        <v>3</v>
      </c>
      <c r="M3795" s="5">
        <f t="shared" si="1048"/>
        <v>2025</v>
      </c>
      <c r="N3795" s="135">
        <v>460</v>
      </c>
      <c r="O3795" s="141"/>
      <c r="P3795" s="12">
        <f t="shared" si="1038"/>
        <v>460</v>
      </c>
      <c r="Q3795" s="7">
        <f t="shared" si="1041"/>
        <v>6226289.950000002</v>
      </c>
      <c r="R3795" s="44" t="str">
        <f>VLOOKUP(F3795,'Set up'!$A$2:$E$64,5,FALSE)</f>
        <v>Trsf</v>
      </c>
    </row>
    <row r="3796" spans="1:19" ht="16.2" customHeight="1" x14ac:dyDescent="0.3">
      <c r="A3796" s="140">
        <v>45738</v>
      </c>
      <c r="B3796" s="5">
        <f t="shared" si="1042"/>
        <v>3</v>
      </c>
      <c r="C3796" s="5">
        <f t="shared" si="1043"/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39"/>
        <v>45738</v>
      </c>
      <c r="L3796" s="5">
        <f t="shared" si="1047"/>
        <v>3</v>
      </c>
      <c r="M3796" s="5">
        <f t="shared" si="1048"/>
        <v>2025</v>
      </c>
      <c r="N3796" s="135">
        <v>990</v>
      </c>
      <c r="O3796" s="141"/>
      <c r="P3796" s="12">
        <f t="shared" si="1038"/>
        <v>990</v>
      </c>
      <c r="Q3796" s="7">
        <f t="shared" si="1041"/>
        <v>6227279.950000002</v>
      </c>
      <c r="R3796" s="44" t="str">
        <f>VLOOKUP(F3796,'Set up'!$A$2:$E$64,5,FALSE)</f>
        <v>Trsf</v>
      </c>
    </row>
    <row r="3797" spans="1:19" ht="16.2" customHeight="1" x14ac:dyDescent="0.3">
      <c r="A3797" s="140">
        <v>45738</v>
      </c>
      <c r="B3797" s="5">
        <f t="shared" si="1042"/>
        <v>3</v>
      </c>
      <c r="C3797" s="5">
        <f t="shared" si="1043"/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39"/>
        <v>45738</v>
      </c>
      <c r="L3797" s="5">
        <f t="shared" si="1047"/>
        <v>3</v>
      </c>
      <c r="M3797" s="5">
        <f t="shared" si="1048"/>
        <v>2025</v>
      </c>
      <c r="N3797" s="135">
        <v>1000</v>
      </c>
      <c r="O3797" s="141"/>
      <c r="P3797" s="12">
        <f t="shared" si="1038"/>
        <v>1000</v>
      </c>
      <c r="Q3797" s="7">
        <f t="shared" si="1041"/>
        <v>6228279.950000002</v>
      </c>
      <c r="R3797" s="44" t="str">
        <f>VLOOKUP(F3797,'Set up'!$A$2:$E$64,5,FALSE)</f>
        <v>Trsf</v>
      </c>
    </row>
    <row r="3798" spans="1:19" ht="16.2" customHeight="1" x14ac:dyDescent="0.3">
      <c r="A3798" s="140">
        <v>45740</v>
      </c>
      <c r="B3798" s="5">
        <f t="shared" si="1042"/>
        <v>3</v>
      </c>
      <c r="C3798" s="5">
        <f t="shared" si="1043"/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39"/>
        <v>45740</v>
      </c>
      <c r="L3798" s="5">
        <f t="shared" si="1047"/>
        <v>3</v>
      </c>
      <c r="M3798" s="5">
        <f t="shared" si="1048"/>
        <v>2025</v>
      </c>
      <c r="N3798" s="135">
        <v>1642.5</v>
      </c>
      <c r="O3798" s="6">
        <f t="shared" ref="O3798:O3801" si="1050">-N3798</f>
        <v>-1642.5</v>
      </c>
      <c r="P3798" s="12">
        <f t="shared" si="1038"/>
        <v>0</v>
      </c>
      <c r="Q3798" s="7">
        <f t="shared" si="1041"/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" customHeight="1" x14ac:dyDescent="0.3">
      <c r="A3799" s="140">
        <v>45740</v>
      </c>
      <c r="B3799" s="5">
        <f t="shared" si="1042"/>
        <v>3</v>
      </c>
      <c r="C3799" s="5">
        <f t="shared" si="1043"/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39"/>
        <v>45740</v>
      </c>
      <c r="L3799" s="5">
        <f t="shared" si="1047"/>
        <v>3</v>
      </c>
      <c r="M3799" s="5">
        <f t="shared" si="1048"/>
        <v>2025</v>
      </c>
      <c r="N3799" s="135">
        <v>313.2</v>
      </c>
      <c r="O3799" s="6">
        <f t="shared" si="1050"/>
        <v>-313.2</v>
      </c>
      <c r="P3799" s="12">
        <f t="shared" si="1038"/>
        <v>0</v>
      </c>
      <c r="Q3799" s="7">
        <f t="shared" si="1041"/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" customHeight="1" x14ac:dyDescent="0.3">
      <c r="A3800" s="140">
        <v>45740</v>
      </c>
      <c r="B3800" s="5">
        <f t="shared" si="1042"/>
        <v>3</v>
      </c>
      <c r="C3800" s="5">
        <f t="shared" si="1043"/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39"/>
        <v>45740</v>
      </c>
      <c r="L3800" s="5">
        <f t="shared" si="1047"/>
        <v>3</v>
      </c>
      <c r="M3800" s="5">
        <f t="shared" si="1048"/>
        <v>2025</v>
      </c>
      <c r="N3800" s="135">
        <v>115</v>
      </c>
      <c r="O3800" s="6">
        <f t="shared" si="1050"/>
        <v>-115</v>
      </c>
      <c r="P3800" s="12">
        <f t="shared" si="1038"/>
        <v>0</v>
      </c>
      <c r="Q3800" s="7">
        <f t="shared" si="1041"/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" customHeight="1" x14ac:dyDescent="0.3">
      <c r="A3801" s="140">
        <v>45740</v>
      </c>
      <c r="B3801" s="5">
        <f t="shared" si="1042"/>
        <v>3</v>
      </c>
      <c r="C3801" s="5">
        <f t="shared" si="1043"/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39"/>
        <v>45740</v>
      </c>
      <c r="L3801" s="5">
        <f t="shared" si="1047"/>
        <v>3</v>
      </c>
      <c r="M3801" s="5">
        <f t="shared" si="1048"/>
        <v>2025</v>
      </c>
      <c r="N3801" s="135">
        <v>172.5</v>
      </c>
      <c r="O3801" s="6">
        <f t="shared" si="1050"/>
        <v>-172.5</v>
      </c>
      <c r="P3801" s="12">
        <f t="shared" si="1038"/>
        <v>0</v>
      </c>
      <c r="Q3801" s="7">
        <f t="shared" si="1041"/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" customHeight="1" x14ac:dyDescent="0.3">
      <c r="A3802" s="140">
        <v>45740</v>
      </c>
      <c r="B3802" s="5">
        <f t="shared" si="1042"/>
        <v>3</v>
      </c>
      <c r="C3802" s="5">
        <f t="shared" si="1043"/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39"/>
        <v>45740</v>
      </c>
      <c r="L3802" s="5">
        <f t="shared" si="1047"/>
        <v>3</v>
      </c>
      <c r="M3802" s="5">
        <f t="shared" si="1048"/>
        <v>2025</v>
      </c>
      <c r="N3802" s="135">
        <v>375</v>
      </c>
      <c r="O3802" s="141"/>
      <c r="P3802" s="12">
        <f t="shared" si="1038"/>
        <v>375</v>
      </c>
      <c r="Q3802" s="7">
        <f t="shared" si="1041"/>
        <v>6230898.1500000022</v>
      </c>
      <c r="R3802" s="44" t="str">
        <f>VLOOKUP(F3802,'Set up'!$A$2:$E$64,5,FALSE)</f>
        <v>Trsf</v>
      </c>
    </row>
    <row r="3803" spans="1:19" ht="16.2" customHeight="1" x14ac:dyDescent="0.3">
      <c r="A3803" s="140">
        <v>45740</v>
      </c>
      <c r="B3803" s="5">
        <f t="shared" si="1042"/>
        <v>3</v>
      </c>
      <c r="C3803" s="5">
        <f t="shared" si="1043"/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39"/>
        <v>45740</v>
      </c>
      <c r="L3803" s="5">
        <f t="shared" si="1047"/>
        <v>3</v>
      </c>
      <c r="M3803" s="5">
        <f t="shared" si="1048"/>
        <v>2025</v>
      </c>
      <c r="N3803" s="135">
        <v>19440</v>
      </c>
      <c r="O3803" s="141"/>
      <c r="P3803" s="12">
        <f t="shared" si="1038"/>
        <v>19440</v>
      </c>
      <c r="Q3803" s="7">
        <f t="shared" si="1041"/>
        <v>6250338.1500000022</v>
      </c>
      <c r="R3803" s="44" t="str">
        <f>VLOOKUP(F3803,'Set up'!$A$2:$E$64,5,FALSE)</f>
        <v>Trsf</v>
      </c>
    </row>
    <row r="3804" spans="1:19" ht="16.2" customHeight="1" x14ac:dyDescent="0.3">
      <c r="A3804" s="140">
        <v>45740</v>
      </c>
      <c r="B3804" s="5">
        <f t="shared" si="1042"/>
        <v>3</v>
      </c>
      <c r="C3804" s="5">
        <f t="shared" si="1043"/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39"/>
        <v>45740</v>
      </c>
      <c r="L3804" s="5">
        <f t="shared" si="1047"/>
        <v>3</v>
      </c>
      <c r="M3804" s="5">
        <f t="shared" si="1048"/>
        <v>2025</v>
      </c>
      <c r="N3804" s="135">
        <v>8584</v>
      </c>
      <c r="O3804" s="141"/>
      <c r="P3804" s="12">
        <f t="shared" si="1038"/>
        <v>8584</v>
      </c>
      <c r="Q3804" s="7">
        <f t="shared" si="1041"/>
        <v>6258922.1500000022</v>
      </c>
      <c r="R3804" s="44" t="str">
        <f>VLOOKUP(F3804,'Set up'!$A$2:$E$64,5,FALSE)</f>
        <v>Trsf</v>
      </c>
    </row>
    <row r="3805" spans="1:19" ht="16.2" customHeight="1" x14ac:dyDescent="0.3">
      <c r="A3805" s="140">
        <v>45740</v>
      </c>
      <c r="B3805" s="5">
        <f t="shared" si="1042"/>
        <v>3</v>
      </c>
      <c r="C3805" s="5">
        <f t="shared" si="1043"/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39"/>
        <v>45740</v>
      </c>
      <c r="L3805" s="5">
        <f t="shared" si="1047"/>
        <v>3</v>
      </c>
      <c r="M3805" s="5">
        <f t="shared" si="1048"/>
        <v>2025</v>
      </c>
      <c r="N3805" s="135">
        <v>4950</v>
      </c>
      <c r="O3805" s="141"/>
      <c r="P3805" s="12">
        <f t="shared" si="1038"/>
        <v>4950</v>
      </c>
      <c r="Q3805" s="7">
        <f t="shared" si="1041"/>
        <v>6263872.1500000022</v>
      </c>
      <c r="R3805" s="44" t="str">
        <f>VLOOKUP(F3805,'Set up'!$A$2:$E$64,5,FALSE)</f>
        <v>Trsf</v>
      </c>
    </row>
    <row r="3806" spans="1:19" ht="16.2" customHeight="1" x14ac:dyDescent="0.3">
      <c r="A3806" s="140">
        <v>45740</v>
      </c>
      <c r="B3806" s="5">
        <f t="shared" si="1042"/>
        <v>3</v>
      </c>
      <c r="C3806" s="5">
        <f t="shared" si="1043"/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39"/>
        <v>45740</v>
      </c>
      <c r="L3806" s="5">
        <f t="shared" si="1047"/>
        <v>3</v>
      </c>
      <c r="M3806" s="5">
        <f t="shared" si="1048"/>
        <v>2025</v>
      </c>
      <c r="N3806" s="135">
        <v>460</v>
      </c>
      <c r="O3806" s="141"/>
      <c r="P3806" s="12">
        <f t="shared" si="1038"/>
        <v>460</v>
      </c>
      <c r="Q3806" s="7">
        <f t="shared" si="1041"/>
        <v>6264332.1500000022</v>
      </c>
      <c r="R3806" s="44" t="str">
        <f>VLOOKUP(F3806,'Set up'!$A$2:$E$64,5,FALSE)</f>
        <v>Trsf</v>
      </c>
    </row>
    <row r="3807" spans="1:19" ht="16.2" customHeight="1" x14ac:dyDescent="0.3">
      <c r="A3807" s="140">
        <v>45740</v>
      </c>
      <c r="B3807" s="5">
        <f t="shared" si="1042"/>
        <v>3</v>
      </c>
      <c r="C3807" s="5">
        <f t="shared" si="1043"/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39"/>
        <v>45740</v>
      </c>
      <c r="L3807" s="5">
        <f t="shared" si="1047"/>
        <v>3</v>
      </c>
      <c r="M3807" s="5">
        <f t="shared" si="1048"/>
        <v>2025</v>
      </c>
      <c r="N3807" s="135">
        <v>975</v>
      </c>
      <c r="O3807" s="141"/>
      <c r="P3807" s="12">
        <f t="shared" si="1038"/>
        <v>975</v>
      </c>
      <c r="Q3807" s="7">
        <f t="shared" si="1041"/>
        <v>6265307.1500000022</v>
      </c>
      <c r="R3807" s="44" t="str">
        <f>VLOOKUP(F3807,'Set up'!$A$2:$E$64,5,FALSE)</f>
        <v>Trsf</v>
      </c>
    </row>
    <row r="3808" spans="1:19" ht="16.2" customHeight="1" x14ac:dyDescent="0.3">
      <c r="A3808" s="140">
        <v>45743</v>
      </c>
      <c r="B3808" s="5">
        <f t="shared" si="1042"/>
        <v>3</v>
      </c>
      <c r="C3808" s="5">
        <f t="shared" si="1043"/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39"/>
        <v>45743</v>
      </c>
      <c r="L3808" s="5">
        <f t="shared" si="1047"/>
        <v>3</v>
      </c>
      <c r="M3808" s="5">
        <f t="shared" si="1048"/>
        <v>2025</v>
      </c>
      <c r="N3808" s="135">
        <v>810</v>
      </c>
      <c r="O3808" s="6">
        <f t="shared" ref="O3808:O3812" si="1051">-N3808</f>
        <v>-810</v>
      </c>
      <c r="P3808" s="6">
        <f t="shared" ref="P3808:P3871" si="1052">SUM(N3808+O3808)</f>
        <v>0</v>
      </c>
      <c r="Q3808" s="7">
        <f t="shared" si="1041"/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" customHeight="1" x14ac:dyDescent="0.3">
      <c r="A3809" s="140">
        <v>45743</v>
      </c>
      <c r="B3809" s="5">
        <f t="shared" si="1042"/>
        <v>3</v>
      </c>
      <c r="C3809" s="5">
        <f t="shared" si="1043"/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39"/>
        <v>45743</v>
      </c>
      <c r="L3809" s="5">
        <f t="shared" si="1047"/>
        <v>3</v>
      </c>
      <c r="M3809" s="5">
        <f t="shared" si="1048"/>
        <v>2025</v>
      </c>
      <c r="N3809" s="135">
        <v>1400</v>
      </c>
      <c r="O3809" s="6">
        <f t="shared" si="1051"/>
        <v>-1400</v>
      </c>
      <c r="P3809" s="6">
        <f t="shared" si="1052"/>
        <v>0</v>
      </c>
      <c r="Q3809" s="7">
        <f t="shared" si="1041"/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" customHeight="1" x14ac:dyDescent="0.3">
      <c r="A3810" s="140">
        <v>45743</v>
      </c>
      <c r="B3810" s="5">
        <f t="shared" si="1042"/>
        <v>3</v>
      </c>
      <c r="C3810" s="5">
        <f t="shared" si="1043"/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39"/>
        <v>45743</v>
      </c>
      <c r="L3810" s="5">
        <f t="shared" si="1047"/>
        <v>3</v>
      </c>
      <c r="M3810" s="5">
        <f t="shared" si="1048"/>
        <v>2025</v>
      </c>
      <c r="N3810" s="135">
        <v>55.2</v>
      </c>
      <c r="O3810" s="6">
        <f t="shared" si="1051"/>
        <v>-55.2</v>
      </c>
      <c r="P3810" s="6">
        <f t="shared" si="1052"/>
        <v>0</v>
      </c>
      <c r="Q3810" s="7">
        <f t="shared" si="1041"/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" customHeight="1" x14ac:dyDescent="0.3">
      <c r="A3811" s="140">
        <v>45743</v>
      </c>
      <c r="B3811" s="5">
        <f t="shared" si="1042"/>
        <v>3</v>
      </c>
      <c r="C3811" s="5">
        <f t="shared" si="1043"/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39"/>
        <v>45743</v>
      </c>
      <c r="L3811" s="5">
        <f t="shared" si="1047"/>
        <v>3</v>
      </c>
      <c r="M3811" s="5">
        <f t="shared" si="1048"/>
        <v>2025</v>
      </c>
      <c r="N3811" s="135">
        <v>1720</v>
      </c>
      <c r="O3811" s="6">
        <f t="shared" si="1051"/>
        <v>-1720</v>
      </c>
      <c r="P3811" s="6">
        <f t="shared" si="1052"/>
        <v>0</v>
      </c>
      <c r="Q3811" s="7">
        <f t="shared" si="1041"/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" customHeight="1" x14ac:dyDescent="0.3">
      <c r="A3812" s="140">
        <v>45743</v>
      </c>
      <c r="B3812" s="5">
        <f t="shared" si="1042"/>
        <v>3</v>
      </c>
      <c r="C3812" s="5">
        <f t="shared" si="1043"/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ref="K3812:K3875" si="1053">A3812+J3812</f>
        <v>45743</v>
      </c>
      <c r="L3812" s="5">
        <f t="shared" si="1047"/>
        <v>3</v>
      </c>
      <c r="M3812" s="5">
        <f t="shared" si="1048"/>
        <v>2025</v>
      </c>
      <c r="N3812" s="135">
        <v>2838</v>
      </c>
      <c r="O3812" s="6">
        <f t="shared" si="1051"/>
        <v>-2838</v>
      </c>
      <c r="P3812" s="6">
        <f t="shared" si="1052"/>
        <v>0</v>
      </c>
      <c r="Q3812" s="7">
        <f t="shared" si="1041"/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" customHeight="1" x14ac:dyDescent="0.3">
      <c r="A3813" s="140">
        <v>45744</v>
      </c>
      <c r="B3813" s="5">
        <f t="shared" si="1042"/>
        <v>3</v>
      </c>
      <c r="C3813" s="5">
        <f t="shared" si="1043"/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53"/>
        <v>45744</v>
      </c>
      <c r="L3813" s="5">
        <f t="shared" si="1047"/>
        <v>3</v>
      </c>
      <c r="M3813" s="5">
        <f t="shared" si="1048"/>
        <v>2025</v>
      </c>
      <c r="N3813" s="135">
        <v>375</v>
      </c>
      <c r="O3813" s="141"/>
      <c r="P3813" s="12">
        <f t="shared" si="1052"/>
        <v>375</v>
      </c>
      <c r="Q3813" s="7">
        <f t="shared" si="1041"/>
        <v>6272505.3500000024</v>
      </c>
      <c r="R3813" s="44" t="str">
        <f>VLOOKUP(F3813,'Set up'!$A$2:$E$64,5,FALSE)</f>
        <v>Trsf</v>
      </c>
    </row>
    <row r="3814" spans="1:19" ht="16.2" customHeight="1" x14ac:dyDescent="0.3">
      <c r="A3814" s="140">
        <v>45744</v>
      </c>
      <c r="B3814" s="5">
        <f t="shared" si="1042"/>
        <v>3</v>
      </c>
      <c r="C3814" s="5">
        <f t="shared" si="1043"/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53"/>
        <v>45744</v>
      </c>
      <c r="L3814" s="5">
        <f t="shared" si="1047"/>
        <v>3</v>
      </c>
      <c r="M3814" s="5">
        <f t="shared" si="1048"/>
        <v>2025</v>
      </c>
      <c r="N3814" s="135">
        <v>19440</v>
      </c>
      <c r="O3814" s="141"/>
      <c r="P3814" s="12">
        <f t="shared" si="1052"/>
        <v>19440</v>
      </c>
      <c r="Q3814" s="7">
        <f t="shared" si="1041"/>
        <v>6291945.3500000024</v>
      </c>
      <c r="R3814" s="44" t="str">
        <f>VLOOKUP(F3814,'Set up'!$A$2:$E$64,5,FALSE)</f>
        <v>Trsf</v>
      </c>
    </row>
    <row r="3815" spans="1:19" ht="16.2" customHeight="1" x14ac:dyDescent="0.3">
      <c r="A3815" s="140">
        <v>45744</v>
      </c>
      <c r="B3815" s="5">
        <f t="shared" si="1042"/>
        <v>3</v>
      </c>
      <c r="C3815" s="5">
        <f t="shared" si="1043"/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53"/>
        <v>45744</v>
      </c>
      <c r="L3815" s="5">
        <f t="shared" si="1047"/>
        <v>3</v>
      </c>
      <c r="M3815" s="5">
        <f t="shared" si="1048"/>
        <v>2025</v>
      </c>
      <c r="N3815" s="135">
        <v>7725.6</v>
      </c>
      <c r="O3815" s="141"/>
      <c r="P3815" s="12">
        <f t="shared" si="1052"/>
        <v>7725.6</v>
      </c>
      <c r="Q3815" s="7">
        <f t="shared" si="1041"/>
        <v>6299670.950000002</v>
      </c>
      <c r="R3815" s="44" t="str">
        <f>VLOOKUP(F3815,'Set up'!$A$2:$E$64,5,FALSE)</f>
        <v>Trsf</v>
      </c>
    </row>
    <row r="3816" spans="1:19" ht="16.2" customHeight="1" x14ac:dyDescent="0.3">
      <c r="A3816" s="140">
        <v>45744</v>
      </c>
      <c r="B3816" s="5">
        <f t="shared" si="1042"/>
        <v>3</v>
      </c>
      <c r="C3816" s="5">
        <f t="shared" si="1043"/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53"/>
        <v>45744</v>
      </c>
      <c r="L3816" s="5">
        <f t="shared" si="1047"/>
        <v>3</v>
      </c>
      <c r="M3816" s="5">
        <f t="shared" si="1048"/>
        <v>2025</v>
      </c>
      <c r="N3816" s="135">
        <v>2475</v>
      </c>
      <c r="O3816" s="141"/>
      <c r="P3816" s="12">
        <f t="shared" si="1052"/>
        <v>2475</v>
      </c>
      <c r="Q3816" s="7">
        <f t="shared" ref="Q3816:Q3879" si="1054">SUM(Q3815+N3816)</f>
        <v>6302145.950000002</v>
      </c>
      <c r="R3816" s="44" t="str">
        <f>VLOOKUP(F3816,'Set up'!$A$2:$E$64,5,FALSE)</f>
        <v>Trsf</v>
      </c>
    </row>
    <row r="3817" spans="1:19" ht="16.2" customHeight="1" x14ac:dyDescent="0.3">
      <c r="A3817" s="140">
        <v>45744</v>
      </c>
      <c r="B3817" s="5">
        <f t="shared" si="1042"/>
        <v>3</v>
      </c>
      <c r="C3817" s="5">
        <f t="shared" si="1043"/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53"/>
        <v>45744</v>
      </c>
      <c r="L3817" s="5">
        <f t="shared" si="1047"/>
        <v>3</v>
      </c>
      <c r="M3817" s="5">
        <f t="shared" si="1048"/>
        <v>2025</v>
      </c>
      <c r="N3817" s="135">
        <v>1760</v>
      </c>
      <c r="O3817" s="141"/>
      <c r="P3817" s="12">
        <f t="shared" si="1052"/>
        <v>1760</v>
      </c>
      <c r="Q3817" s="7">
        <f t="shared" si="1054"/>
        <v>6303905.950000002</v>
      </c>
      <c r="R3817" s="44" t="str">
        <f>VLOOKUP(F3817,'Set up'!$A$2:$E$64,5,FALSE)</f>
        <v>Trsf</v>
      </c>
    </row>
    <row r="3818" spans="1:19" ht="16.2" customHeight="1" x14ac:dyDescent="0.3">
      <c r="A3818" s="140">
        <v>45744</v>
      </c>
      <c r="B3818" s="5">
        <f t="shared" si="1042"/>
        <v>3</v>
      </c>
      <c r="C3818" s="5">
        <f t="shared" si="1043"/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53"/>
        <v>45744</v>
      </c>
      <c r="L3818" s="5">
        <f t="shared" si="1047"/>
        <v>3</v>
      </c>
      <c r="M3818" s="5">
        <f t="shared" si="1048"/>
        <v>2025</v>
      </c>
      <c r="N3818" s="135">
        <v>920</v>
      </c>
      <c r="O3818" s="141"/>
      <c r="P3818" s="12">
        <f t="shared" si="1052"/>
        <v>920</v>
      </c>
      <c r="Q3818" s="7">
        <f t="shared" si="1054"/>
        <v>6304825.950000002</v>
      </c>
      <c r="R3818" s="44" t="str">
        <f>VLOOKUP(F3818,'Set up'!$A$2:$E$64,5,FALSE)</f>
        <v>Trsf</v>
      </c>
    </row>
    <row r="3819" spans="1:19" ht="16.2" customHeight="1" x14ac:dyDescent="0.3">
      <c r="A3819" s="140">
        <v>45744</v>
      </c>
      <c r="B3819" s="5">
        <f t="shared" ref="B3819:B3882" si="1055">MONTH(A3819)</f>
        <v>3</v>
      </c>
      <c r="C3819" s="5">
        <f t="shared" ref="C3819:C3882" si="1056">YEAR(A3819)</f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53"/>
        <v>45744</v>
      </c>
      <c r="L3819" s="5">
        <f t="shared" si="1047"/>
        <v>3</v>
      </c>
      <c r="M3819" s="5">
        <f t="shared" si="1048"/>
        <v>2025</v>
      </c>
      <c r="N3819" s="135">
        <v>975</v>
      </c>
      <c r="O3819" s="141"/>
      <c r="P3819" s="12">
        <f t="shared" si="1052"/>
        <v>975</v>
      </c>
      <c r="Q3819" s="7">
        <f t="shared" si="1054"/>
        <v>6305800.950000002</v>
      </c>
      <c r="R3819" s="44" t="str">
        <f>VLOOKUP(F3819,'Set up'!$A$2:$E$64,5,FALSE)</f>
        <v>Trsf</v>
      </c>
    </row>
    <row r="3820" spans="1:19" ht="16.2" customHeight="1" x14ac:dyDescent="0.3">
      <c r="A3820" s="140">
        <v>45744</v>
      </c>
      <c r="B3820" s="5">
        <f t="shared" si="1055"/>
        <v>3</v>
      </c>
      <c r="C3820" s="5">
        <f t="shared" si="1056"/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53"/>
        <v>45744</v>
      </c>
      <c r="L3820" s="5">
        <f t="shared" si="1047"/>
        <v>3</v>
      </c>
      <c r="M3820" s="5">
        <f t="shared" si="1048"/>
        <v>2025</v>
      </c>
      <c r="N3820" s="135">
        <v>1000</v>
      </c>
      <c r="O3820" s="141"/>
      <c r="P3820" s="12">
        <f t="shared" si="1052"/>
        <v>1000</v>
      </c>
      <c r="Q3820" s="7">
        <f t="shared" si="1054"/>
        <v>6306800.950000002</v>
      </c>
      <c r="R3820" s="44" t="str">
        <f>VLOOKUP(F3820,'Set up'!$A$2:$E$64,5,FALSE)</f>
        <v>Trsf</v>
      </c>
    </row>
    <row r="3821" spans="1:19" ht="16.2" customHeight="1" x14ac:dyDescent="0.3">
      <c r="A3821" s="140">
        <v>45744</v>
      </c>
      <c r="B3821" s="5">
        <f t="shared" si="1055"/>
        <v>3</v>
      </c>
      <c r="C3821" s="5">
        <f t="shared" si="1056"/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53"/>
        <v>45744</v>
      </c>
      <c r="L3821" s="5">
        <f t="shared" si="1047"/>
        <v>3</v>
      </c>
      <c r="M3821" s="5">
        <f t="shared" si="1048"/>
        <v>2025</v>
      </c>
      <c r="N3821" s="135">
        <v>900</v>
      </c>
      <c r="O3821" s="141"/>
      <c r="P3821" s="12">
        <f t="shared" si="1052"/>
        <v>900</v>
      </c>
      <c r="Q3821" s="7">
        <f t="shared" si="1054"/>
        <v>6307700.950000002</v>
      </c>
      <c r="R3821" s="44" t="str">
        <f>VLOOKUP(F3821,'Set up'!$A$2:$E$64,5,FALSE)</f>
        <v>Trsf</v>
      </c>
    </row>
    <row r="3822" spans="1:19" ht="16.2" customHeight="1" x14ac:dyDescent="0.3">
      <c r="A3822" s="140">
        <v>45745</v>
      </c>
      <c r="B3822" s="5">
        <f t="shared" si="1055"/>
        <v>3</v>
      </c>
      <c r="C3822" s="5">
        <f t="shared" si="1056"/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53"/>
        <v>45745</v>
      </c>
      <c r="L3822" s="5">
        <f t="shared" si="1047"/>
        <v>3</v>
      </c>
      <c r="M3822" s="5">
        <f t="shared" si="1048"/>
        <v>2025</v>
      </c>
      <c r="N3822" s="135">
        <v>1755</v>
      </c>
      <c r="O3822" s="141"/>
      <c r="P3822" s="12">
        <f t="shared" si="1052"/>
        <v>1755</v>
      </c>
      <c r="Q3822" s="7">
        <f t="shared" si="1054"/>
        <v>6309455.950000002</v>
      </c>
      <c r="R3822" s="44" t="str">
        <f>VLOOKUP(F3822,'Set up'!$A$2:$E$64,5,FALSE)</f>
        <v>Trsf</v>
      </c>
    </row>
    <row r="3823" spans="1:19" ht="16.2" customHeight="1" x14ac:dyDescent="0.3">
      <c r="A3823" s="140">
        <v>45745</v>
      </c>
      <c r="B3823" s="5">
        <f t="shared" si="1055"/>
        <v>3</v>
      </c>
      <c r="C3823" s="5">
        <f t="shared" si="1056"/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53"/>
        <v>45745</v>
      </c>
      <c r="L3823" s="5">
        <f t="shared" si="1047"/>
        <v>3</v>
      </c>
      <c r="M3823" s="5">
        <f t="shared" si="1048"/>
        <v>2025</v>
      </c>
      <c r="N3823" s="135">
        <v>283.8</v>
      </c>
      <c r="O3823" s="141"/>
      <c r="P3823" s="12">
        <f t="shared" si="1052"/>
        <v>283.8</v>
      </c>
      <c r="Q3823" s="7">
        <f t="shared" si="1054"/>
        <v>6309739.7500000019</v>
      </c>
      <c r="R3823" s="44" t="str">
        <f>VLOOKUP(F3823,'Set up'!$A$2:$E$64,5,FALSE)</f>
        <v>Trsf</v>
      </c>
    </row>
    <row r="3824" spans="1:19" ht="16.2" customHeight="1" x14ac:dyDescent="0.3">
      <c r="A3824" s="140">
        <v>45745</v>
      </c>
      <c r="B3824" s="5">
        <f t="shared" si="1055"/>
        <v>3</v>
      </c>
      <c r="C3824" s="5">
        <f t="shared" si="1056"/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53"/>
        <v>45745</v>
      </c>
      <c r="L3824" s="5">
        <f t="shared" si="1047"/>
        <v>3</v>
      </c>
      <c r="M3824" s="5">
        <f t="shared" si="1048"/>
        <v>2025</v>
      </c>
      <c r="N3824" s="135">
        <v>110</v>
      </c>
      <c r="O3824" s="141"/>
      <c r="P3824" s="12">
        <f t="shared" si="1052"/>
        <v>110</v>
      </c>
      <c r="Q3824" s="7">
        <f t="shared" si="1054"/>
        <v>6309849.7500000019</v>
      </c>
      <c r="R3824" s="44" t="str">
        <f>VLOOKUP(F3824,'Set up'!$A$2:$E$64,5,FALSE)</f>
        <v>Trsf</v>
      </c>
    </row>
    <row r="3825" spans="1:19" ht="16.2" customHeight="1" x14ac:dyDescent="0.3">
      <c r="A3825" s="140">
        <v>45745</v>
      </c>
      <c r="B3825" s="5">
        <f t="shared" si="1055"/>
        <v>3</v>
      </c>
      <c r="C3825" s="5">
        <f t="shared" si="1056"/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53"/>
        <v>45745</v>
      </c>
      <c r="L3825" s="5">
        <f t="shared" si="1047"/>
        <v>3</v>
      </c>
      <c r="M3825" s="5">
        <f t="shared" si="1048"/>
        <v>2025</v>
      </c>
      <c r="N3825" s="135">
        <v>187.5</v>
      </c>
      <c r="O3825" s="141"/>
      <c r="P3825" s="12">
        <f t="shared" si="1052"/>
        <v>187.5</v>
      </c>
      <c r="Q3825" s="7">
        <f t="shared" si="1054"/>
        <v>6310037.2500000019</v>
      </c>
      <c r="R3825" s="44" t="str">
        <f>VLOOKUP(F3825,'Set up'!$A$2:$E$64,5,FALSE)</f>
        <v>Trsf</v>
      </c>
    </row>
    <row r="3826" spans="1:19" ht="16.2" customHeight="1" x14ac:dyDescent="0.3">
      <c r="A3826" s="140">
        <v>45745</v>
      </c>
      <c r="B3826" s="5">
        <f t="shared" si="1055"/>
        <v>3</v>
      </c>
      <c r="C3826" s="5">
        <f t="shared" si="1056"/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53"/>
        <v>45745</v>
      </c>
      <c r="L3826" s="5">
        <f t="shared" si="1047"/>
        <v>3</v>
      </c>
      <c r="M3826" s="5">
        <f t="shared" si="1048"/>
        <v>2025</v>
      </c>
      <c r="N3826" s="135">
        <v>120</v>
      </c>
      <c r="O3826" s="141"/>
      <c r="P3826" s="12">
        <f t="shared" si="1052"/>
        <v>120</v>
      </c>
      <c r="Q3826" s="7">
        <f t="shared" si="1054"/>
        <v>6310157.2500000019</v>
      </c>
      <c r="R3826" s="44" t="str">
        <f>VLOOKUP(F3826,'Set up'!$A$2:$E$64,5,FALSE)</f>
        <v>Trsf</v>
      </c>
    </row>
    <row r="3827" spans="1:19" ht="16.2" customHeight="1" x14ac:dyDescent="0.3">
      <c r="A3827" s="140">
        <v>45745</v>
      </c>
      <c r="B3827" s="5">
        <f t="shared" si="1055"/>
        <v>3</v>
      </c>
      <c r="C3827" s="5">
        <f t="shared" si="1056"/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si="1053"/>
        <v>45745</v>
      </c>
      <c r="L3827" s="5">
        <f t="shared" si="1047"/>
        <v>3</v>
      </c>
      <c r="M3827" s="5">
        <f t="shared" si="1048"/>
        <v>2025</v>
      </c>
      <c r="N3827" s="135">
        <v>1597.5</v>
      </c>
      <c r="O3827" s="6">
        <f t="shared" ref="O3827:O3830" si="1057">-N3827</f>
        <v>-1597.5</v>
      </c>
      <c r="P3827" s="12">
        <f t="shared" si="1052"/>
        <v>0</v>
      </c>
      <c r="Q3827" s="7">
        <f t="shared" si="1054"/>
        <v>6311754.7500000019</v>
      </c>
      <c r="R3827" s="44" t="str">
        <f>VLOOKUP(F3827,'Set up'!$A$2:$E$64,5,FALSE)</f>
        <v>Cash</v>
      </c>
      <c r="S3827" s="1" t="s">
        <v>3682</v>
      </c>
    </row>
    <row r="3828" spans="1:19" ht="16.2" customHeight="1" x14ac:dyDescent="0.3">
      <c r="A3828" s="140">
        <v>45745</v>
      </c>
      <c r="B3828" s="5">
        <f t="shared" si="1055"/>
        <v>3</v>
      </c>
      <c r="C3828" s="5">
        <f t="shared" si="1056"/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053"/>
        <v>45745</v>
      </c>
      <c r="L3828" s="5">
        <f t="shared" si="1047"/>
        <v>3</v>
      </c>
      <c r="M3828" s="5">
        <f t="shared" si="1048"/>
        <v>2025</v>
      </c>
      <c r="N3828" s="135">
        <v>313.2</v>
      </c>
      <c r="O3828" s="6">
        <f t="shared" si="1057"/>
        <v>-313.2</v>
      </c>
      <c r="P3828" s="12">
        <f t="shared" si="1052"/>
        <v>0</v>
      </c>
      <c r="Q3828" s="7">
        <f t="shared" si="1054"/>
        <v>6312067.950000002</v>
      </c>
      <c r="R3828" s="44" t="str">
        <f>VLOOKUP(F3828,'Set up'!$A$2:$E$64,5,FALSE)</f>
        <v>Cash</v>
      </c>
      <c r="S3828" s="1" t="s">
        <v>3682</v>
      </c>
    </row>
    <row r="3829" spans="1:19" ht="16.2" customHeight="1" x14ac:dyDescent="0.3">
      <c r="A3829" s="140">
        <v>45745</v>
      </c>
      <c r="B3829" s="5">
        <f t="shared" si="1055"/>
        <v>3</v>
      </c>
      <c r="C3829" s="5">
        <f t="shared" si="1056"/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053"/>
        <v>45745</v>
      </c>
      <c r="L3829" s="5">
        <f t="shared" si="1047"/>
        <v>3</v>
      </c>
      <c r="M3829" s="5">
        <f t="shared" si="1048"/>
        <v>2025</v>
      </c>
      <c r="N3829" s="135">
        <v>115</v>
      </c>
      <c r="O3829" s="6">
        <f t="shared" si="1057"/>
        <v>-115</v>
      </c>
      <c r="P3829" s="12">
        <f t="shared" si="1052"/>
        <v>0</v>
      </c>
      <c r="Q3829" s="7">
        <f t="shared" si="1054"/>
        <v>6312182.950000002</v>
      </c>
      <c r="R3829" s="44" t="str">
        <f>VLOOKUP(F3829,'Set up'!$A$2:$E$64,5,FALSE)</f>
        <v>Cash</v>
      </c>
      <c r="S3829" s="1" t="s">
        <v>3682</v>
      </c>
    </row>
    <row r="3830" spans="1:19" ht="15" customHeight="1" x14ac:dyDescent="0.3">
      <c r="A3830" s="140">
        <v>45745</v>
      </c>
      <c r="B3830" s="5">
        <f t="shared" si="1055"/>
        <v>3</v>
      </c>
      <c r="C3830" s="5">
        <f t="shared" si="1056"/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053"/>
        <v>45745</v>
      </c>
      <c r="L3830" s="5">
        <f t="shared" si="1047"/>
        <v>3</v>
      </c>
      <c r="M3830" s="5">
        <f t="shared" si="1048"/>
        <v>2025</v>
      </c>
      <c r="N3830" s="135">
        <v>172.5</v>
      </c>
      <c r="O3830" s="6">
        <f t="shared" si="1057"/>
        <v>-172.5</v>
      </c>
      <c r="P3830" s="12">
        <f t="shared" si="1052"/>
        <v>0</v>
      </c>
      <c r="Q3830" s="7">
        <f t="shared" si="1054"/>
        <v>6312355.450000002</v>
      </c>
      <c r="R3830" s="44" t="str">
        <f>VLOOKUP(F3830,'Set up'!$A$2:$E$64,5,FALSE)</f>
        <v>Cash</v>
      </c>
      <c r="S3830" s="1" t="s">
        <v>3682</v>
      </c>
    </row>
    <row r="3831" spans="1:19" ht="16.2" customHeight="1" x14ac:dyDescent="0.3">
      <c r="A3831" s="140" t="s">
        <v>3615</v>
      </c>
      <c r="B3831" s="5">
        <f t="shared" si="1055"/>
        <v>4</v>
      </c>
      <c r="C3831" s="5">
        <f t="shared" si="1056"/>
        <v>2025</v>
      </c>
      <c r="D3831" s="105" t="s">
        <v>3616</v>
      </c>
      <c r="E3831" s="5" t="str">
        <f>VLOOKUP(F3831,'Set up'!$A$2:$C$64,2,FALSE)</f>
        <v>C00000050</v>
      </c>
      <c r="F3831" s="99" t="s">
        <v>2656</v>
      </c>
      <c r="G3831" s="99" t="s">
        <v>3617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053"/>
        <v>45750</v>
      </c>
      <c r="L3831" s="5">
        <f t="shared" si="1047"/>
        <v>4</v>
      </c>
      <c r="M3831" s="5">
        <f t="shared" si="1048"/>
        <v>2025</v>
      </c>
      <c r="N3831" s="135">
        <v>1710</v>
      </c>
      <c r="O3831" s="6">
        <f t="shared" ref="O3831:O3832" si="1058">-N3831</f>
        <v>-1710</v>
      </c>
      <c r="P3831" s="12">
        <f t="shared" si="1052"/>
        <v>0</v>
      </c>
      <c r="Q3831" s="7">
        <f t="shared" si="1054"/>
        <v>6314065.450000002</v>
      </c>
      <c r="R3831" s="44" t="str">
        <f>VLOOKUP(F3831,'Set up'!$A$2:$E$64,5,FALSE)</f>
        <v>Cash</v>
      </c>
      <c r="S3831" s="1" t="s">
        <v>3678</v>
      </c>
    </row>
    <row r="3832" spans="1:19" ht="16.2" customHeight="1" x14ac:dyDescent="0.3">
      <c r="A3832" s="140" t="s">
        <v>3615</v>
      </c>
      <c r="B3832" s="5">
        <f t="shared" si="1055"/>
        <v>4</v>
      </c>
      <c r="C3832" s="5">
        <f t="shared" si="1056"/>
        <v>2025</v>
      </c>
      <c r="D3832" s="105" t="s">
        <v>3616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053"/>
        <v>45750</v>
      </c>
      <c r="L3832" s="5">
        <f t="shared" si="1047"/>
        <v>4</v>
      </c>
      <c r="M3832" s="5">
        <f t="shared" si="1048"/>
        <v>2025</v>
      </c>
      <c r="N3832" s="135">
        <v>555</v>
      </c>
      <c r="O3832" s="6">
        <f t="shared" si="1058"/>
        <v>-555</v>
      </c>
      <c r="P3832" s="12">
        <f t="shared" si="1052"/>
        <v>0</v>
      </c>
      <c r="Q3832" s="7">
        <f t="shared" si="1054"/>
        <v>6314620.450000002</v>
      </c>
      <c r="R3832" s="44" t="str">
        <f>VLOOKUP(F3832,'Set up'!$A$2:$E$64,5,FALSE)</f>
        <v>Cash</v>
      </c>
      <c r="S3832" s="1" t="s">
        <v>3678</v>
      </c>
    </row>
    <row r="3833" spans="1:19" ht="16.2" customHeight="1" x14ac:dyDescent="0.3">
      <c r="A3833" s="140" t="s">
        <v>3618</v>
      </c>
      <c r="B3833" s="5">
        <f t="shared" si="1055"/>
        <v>4</v>
      </c>
      <c r="C3833" s="5">
        <f t="shared" si="1056"/>
        <v>2025</v>
      </c>
      <c r="D3833" s="105" t="s">
        <v>3619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053"/>
        <v>45752</v>
      </c>
      <c r="L3833" s="5">
        <f t="shared" si="1047"/>
        <v>4</v>
      </c>
      <c r="M3833" s="5">
        <f t="shared" si="1048"/>
        <v>2025</v>
      </c>
      <c r="N3833" s="135">
        <v>625</v>
      </c>
      <c r="O3833" s="141"/>
      <c r="P3833" s="12">
        <f t="shared" si="1052"/>
        <v>625</v>
      </c>
      <c r="Q3833" s="7">
        <f t="shared" si="1054"/>
        <v>6315245.450000002</v>
      </c>
      <c r="R3833" s="44" t="str">
        <f>VLOOKUP(F3833,'Set up'!$A$2:$E$64,5,FALSE)</f>
        <v>Trsf</v>
      </c>
    </row>
    <row r="3834" spans="1:19" ht="16.2" customHeight="1" x14ac:dyDescent="0.3">
      <c r="A3834" s="140" t="s">
        <v>3618</v>
      </c>
      <c r="B3834" s="5">
        <f t="shared" si="1055"/>
        <v>4</v>
      </c>
      <c r="C3834" s="5">
        <f t="shared" si="1056"/>
        <v>2025</v>
      </c>
      <c r="D3834" s="105" t="s">
        <v>3620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053"/>
        <v>45752</v>
      </c>
      <c r="L3834" s="5">
        <f t="shared" si="1047"/>
        <v>4</v>
      </c>
      <c r="M3834" s="5">
        <f t="shared" si="1048"/>
        <v>2025</v>
      </c>
      <c r="N3834" s="135">
        <v>16200</v>
      </c>
      <c r="O3834" s="141"/>
      <c r="P3834" s="12">
        <f t="shared" si="1052"/>
        <v>16200</v>
      </c>
      <c r="Q3834" s="7">
        <f t="shared" si="1054"/>
        <v>6331445.450000002</v>
      </c>
      <c r="R3834" s="44" t="str">
        <f>VLOOKUP(F3834,'Set up'!$A$2:$E$64,5,FALSE)</f>
        <v>Trsf</v>
      </c>
    </row>
    <row r="3835" spans="1:19" ht="16.2" customHeight="1" x14ac:dyDescent="0.3">
      <c r="A3835" s="140" t="s">
        <v>3618</v>
      </c>
      <c r="B3835" s="5">
        <f t="shared" si="1055"/>
        <v>4</v>
      </c>
      <c r="C3835" s="5">
        <f t="shared" si="1056"/>
        <v>2025</v>
      </c>
      <c r="D3835" s="105" t="s">
        <v>3620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053"/>
        <v>45752</v>
      </c>
      <c r="L3835" s="5">
        <f t="shared" si="1047"/>
        <v>4</v>
      </c>
      <c r="M3835" s="5">
        <f t="shared" si="1048"/>
        <v>2025</v>
      </c>
      <c r="N3835" s="135">
        <v>975</v>
      </c>
      <c r="O3835" s="141"/>
      <c r="P3835" s="12">
        <f t="shared" si="1052"/>
        <v>975</v>
      </c>
      <c r="Q3835" s="7">
        <f t="shared" si="1054"/>
        <v>6332420.450000002</v>
      </c>
      <c r="R3835" s="44" t="str">
        <f>VLOOKUP(F3835,'Set up'!$A$2:$E$64,5,FALSE)</f>
        <v>Trsf</v>
      </c>
    </row>
    <row r="3836" spans="1:19" ht="16.2" customHeight="1" x14ac:dyDescent="0.3">
      <c r="A3836" s="140" t="s">
        <v>3618</v>
      </c>
      <c r="B3836" s="5">
        <f t="shared" si="1055"/>
        <v>4</v>
      </c>
      <c r="C3836" s="5">
        <f t="shared" si="1056"/>
        <v>2025</v>
      </c>
      <c r="D3836" s="105" t="s">
        <v>3620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053"/>
        <v>45752</v>
      </c>
      <c r="L3836" s="5">
        <f t="shared" si="1047"/>
        <v>4</v>
      </c>
      <c r="M3836" s="5">
        <f t="shared" si="1048"/>
        <v>2025</v>
      </c>
      <c r="N3836" s="135">
        <v>1000</v>
      </c>
      <c r="O3836" s="141"/>
      <c r="P3836" s="12">
        <f t="shared" si="1052"/>
        <v>1000</v>
      </c>
      <c r="Q3836" s="7">
        <f t="shared" si="1054"/>
        <v>6333420.450000002</v>
      </c>
      <c r="R3836" s="44" t="str">
        <f>VLOOKUP(F3836,'Set up'!$A$2:$E$64,5,FALSE)</f>
        <v>Trsf</v>
      </c>
    </row>
    <row r="3837" spans="1:19" ht="16.2" customHeight="1" x14ac:dyDescent="0.3">
      <c r="A3837" s="140" t="s">
        <v>3618</v>
      </c>
      <c r="B3837" s="5">
        <f t="shared" si="1055"/>
        <v>4</v>
      </c>
      <c r="C3837" s="5">
        <f t="shared" si="1056"/>
        <v>2025</v>
      </c>
      <c r="D3837" s="105" t="s">
        <v>3620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053"/>
        <v>45752</v>
      </c>
      <c r="L3837" s="5">
        <f t="shared" si="1047"/>
        <v>4</v>
      </c>
      <c r="M3837" s="5">
        <f t="shared" si="1048"/>
        <v>2025</v>
      </c>
      <c r="N3837" s="135">
        <v>1760</v>
      </c>
      <c r="O3837" s="141"/>
      <c r="P3837" s="12">
        <f t="shared" si="1052"/>
        <v>1760</v>
      </c>
      <c r="Q3837" s="7">
        <f t="shared" si="1054"/>
        <v>6335180.450000002</v>
      </c>
      <c r="R3837" s="44" t="str">
        <f>VLOOKUP(F3837,'Set up'!$A$2:$E$64,5,FALSE)</f>
        <v>Trsf</v>
      </c>
    </row>
    <row r="3838" spans="1:19" ht="16.2" customHeight="1" x14ac:dyDescent="0.3">
      <c r="A3838" s="140" t="s">
        <v>3618</v>
      </c>
      <c r="B3838" s="5">
        <f t="shared" si="1055"/>
        <v>4</v>
      </c>
      <c r="C3838" s="5">
        <f t="shared" si="1056"/>
        <v>2025</v>
      </c>
      <c r="D3838" s="105" t="s">
        <v>3620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053"/>
        <v>45752</v>
      </c>
      <c r="L3838" s="5">
        <f t="shared" si="1047"/>
        <v>4</v>
      </c>
      <c r="M3838" s="5">
        <f t="shared" si="1048"/>
        <v>2025</v>
      </c>
      <c r="N3838" s="135">
        <v>920</v>
      </c>
      <c r="O3838" s="141"/>
      <c r="P3838" s="12">
        <f t="shared" si="1052"/>
        <v>920</v>
      </c>
      <c r="Q3838" s="7">
        <f t="shared" si="1054"/>
        <v>6336100.450000002</v>
      </c>
      <c r="R3838" s="44" t="str">
        <f>VLOOKUP(F3838,'Set up'!$A$2:$E$64,5,FALSE)</f>
        <v>Trsf</v>
      </c>
    </row>
    <row r="3839" spans="1:19" ht="16.2" customHeight="1" x14ac:dyDescent="0.3">
      <c r="A3839" s="140" t="s">
        <v>3621</v>
      </c>
      <c r="B3839" s="5">
        <f t="shared" si="1055"/>
        <v>4</v>
      </c>
      <c r="C3839" s="5">
        <f t="shared" si="1056"/>
        <v>2025</v>
      </c>
      <c r="D3839" s="105" t="s">
        <v>3622</v>
      </c>
      <c r="E3839" s="5" t="str">
        <f>VLOOKUP(F3839,'Set up'!$A$2:$C$64,2,FALSE)</f>
        <v>C00000044</v>
      </c>
      <c r="F3839" s="99" t="s">
        <v>2929</v>
      </c>
      <c r="G3839" s="99" t="s">
        <v>3623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053"/>
        <v>45754</v>
      </c>
      <c r="L3839" s="5">
        <f t="shared" si="1047"/>
        <v>4</v>
      </c>
      <c r="M3839" s="5">
        <f t="shared" si="1048"/>
        <v>2025</v>
      </c>
      <c r="N3839" s="135">
        <v>500</v>
      </c>
      <c r="O3839" s="6">
        <f t="shared" ref="O3839:O3849" si="1059">-N3839</f>
        <v>-500</v>
      </c>
      <c r="P3839" s="12">
        <f t="shared" si="1052"/>
        <v>0</v>
      </c>
      <c r="Q3839" s="7">
        <f t="shared" si="1054"/>
        <v>6336600.450000002</v>
      </c>
      <c r="R3839" s="44" t="str">
        <f>VLOOKUP(F3839,'Set up'!$A$2:$E$64,5,FALSE)</f>
        <v>Cash</v>
      </c>
      <c r="S3839" s="1" t="s">
        <v>3685</v>
      </c>
    </row>
    <row r="3840" spans="1:19" ht="16.2" customHeight="1" x14ac:dyDescent="0.3">
      <c r="A3840" s="140" t="s">
        <v>3621</v>
      </c>
      <c r="B3840" s="5">
        <f t="shared" si="1055"/>
        <v>4</v>
      </c>
      <c r="C3840" s="5">
        <f t="shared" si="1056"/>
        <v>2025</v>
      </c>
      <c r="D3840" s="105" t="s">
        <v>3622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053"/>
        <v>45754</v>
      </c>
      <c r="L3840" s="5">
        <f t="shared" si="1047"/>
        <v>4</v>
      </c>
      <c r="M3840" s="5">
        <f t="shared" si="1048"/>
        <v>2025</v>
      </c>
      <c r="N3840" s="135">
        <v>432</v>
      </c>
      <c r="O3840" s="6">
        <f t="shared" si="1059"/>
        <v>-432</v>
      </c>
      <c r="P3840" s="12">
        <f t="shared" si="1052"/>
        <v>0</v>
      </c>
      <c r="Q3840" s="7">
        <f t="shared" si="1054"/>
        <v>6337032.450000002</v>
      </c>
      <c r="R3840" s="44" t="str">
        <f>VLOOKUP(F3840,'Set up'!$A$2:$E$64,5,FALSE)</f>
        <v>Cash</v>
      </c>
      <c r="S3840" s="1" t="s">
        <v>3685</v>
      </c>
    </row>
    <row r="3841" spans="1:19" ht="16.2" customHeight="1" x14ac:dyDescent="0.3">
      <c r="A3841" s="140" t="s">
        <v>3621</v>
      </c>
      <c r="B3841" s="5">
        <f t="shared" si="1055"/>
        <v>4</v>
      </c>
      <c r="C3841" s="5">
        <f t="shared" si="1056"/>
        <v>2025</v>
      </c>
      <c r="D3841" s="105" t="s">
        <v>3622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053"/>
        <v>45754</v>
      </c>
      <c r="L3841" s="5">
        <f t="shared" si="1047"/>
        <v>4</v>
      </c>
      <c r="M3841" s="5">
        <f t="shared" si="1048"/>
        <v>2025</v>
      </c>
      <c r="N3841" s="135">
        <v>110</v>
      </c>
      <c r="O3841" s="6">
        <f t="shared" si="1059"/>
        <v>-110</v>
      </c>
      <c r="P3841" s="12">
        <f t="shared" si="1052"/>
        <v>0</v>
      </c>
      <c r="Q3841" s="7">
        <f t="shared" si="1054"/>
        <v>6337142.450000002</v>
      </c>
      <c r="R3841" s="44" t="str">
        <f>VLOOKUP(F3841,'Set up'!$A$2:$E$64,5,FALSE)</f>
        <v>Cash</v>
      </c>
      <c r="S3841" s="1" t="s">
        <v>3685</v>
      </c>
    </row>
    <row r="3842" spans="1:19" ht="16.2" customHeight="1" x14ac:dyDescent="0.3">
      <c r="A3842" s="140" t="s">
        <v>3621</v>
      </c>
      <c r="B3842" s="5">
        <f t="shared" si="1055"/>
        <v>4</v>
      </c>
      <c r="C3842" s="5">
        <f t="shared" si="1056"/>
        <v>2025</v>
      </c>
      <c r="D3842" s="105" t="s">
        <v>3622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053"/>
        <v>45754</v>
      </c>
      <c r="L3842" s="5">
        <f t="shared" si="1047"/>
        <v>4</v>
      </c>
      <c r="M3842" s="5">
        <f t="shared" si="1048"/>
        <v>2025</v>
      </c>
      <c r="N3842" s="135">
        <v>165</v>
      </c>
      <c r="O3842" s="6">
        <f t="shared" si="1059"/>
        <v>-165</v>
      </c>
      <c r="P3842" s="12">
        <f t="shared" si="1052"/>
        <v>0</v>
      </c>
      <c r="Q3842" s="7">
        <f t="shared" si="1054"/>
        <v>6337307.450000002</v>
      </c>
      <c r="R3842" s="44" t="str">
        <f>VLOOKUP(F3842,'Set up'!$A$2:$E$64,5,FALSE)</f>
        <v>Cash</v>
      </c>
      <c r="S3842" s="1" t="s">
        <v>3685</v>
      </c>
    </row>
    <row r="3843" spans="1:19" ht="16.2" customHeight="1" x14ac:dyDescent="0.3">
      <c r="A3843" s="140" t="s">
        <v>3621</v>
      </c>
      <c r="B3843" s="5">
        <f t="shared" si="1055"/>
        <v>4</v>
      </c>
      <c r="C3843" s="5">
        <f t="shared" si="1056"/>
        <v>2025</v>
      </c>
      <c r="D3843" s="105" t="s">
        <v>3622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053"/>
        <v>45754</v>
      </c>
      <c r="L3843" s="5">
        <f t="shared" ref="L3843:L3906" si="1060">MONTH(K3843)</f>
        <v>4</v>
      </c>
      <c r="M3843" s="5">
        <f t="shared" ref="M3843:M3906" si="1061">YEAR(K3843)</f>
        <v>2025</v>
      </c>
      <c r="N3843" s="135">
        <v>175</v>
      </c>
      <c r="O3843" s="6">
        <f t="shared" si="1059"/>
        <v>-175</v>
      </c>
      <c r="P3843" s="12">
        <f t="shared" si="1052"/>
        <v>0</v>
      </c>
      <c r="Q3843" s="7">
        <f t="shared" si="1054"/>
        <v>6337482.450000002</v>
      </c>
      <c r="R3843" s="44" t="str">
        <f>VLOOKUP(F3843,'Set up'!$A$2:$E$64,5,FALSE)</f>
        <v>Cash</v>
      </c>
      <c r="S3843" s="1" t="s">
        <v>3685</v>
      </c>
    </row>
    <row r="3844" spans="1:19" ht="16.2" customHeight="1" x14ac:dyDescent="0.3">
      <c r="A3844" s="140" t="s">
        <v>3621</v>
      </c>
      <c r="B3844" s="5">
        <f t="shared" si="1055"/>
        <v>4</v>
      </c>
      <c r="C3844" s="5">
        <f t="shared" si="1056"/>
        <v>2025</v>
      </c>
      <c r="D3844" s="105" t="s">
        <v>3622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053"/>
        <v>45754</v>
      </c>
      <c r="L3844" s="5">
        <f t="shared" si="1060"/>
        <v>4</v>
      </c>
      <c r="M3844" s="5">
        <f t="shared" si="1061"/>
        <v>2025</v>
      </c>
      <c r="N3844" s="135">
        <v>140</v>
      </c>
      <c r="O3844" s="6">
        <f t="shared" si="1059"/>
        <v>-140</v>
      </c>
      <c r="P3844" s="12">
        <f t="shared" si="1052"/>
        <v>0</v>
      </c>
      <c r="Q3844" s="7">
        <f t="shared" si="1054"/>
        <v>6337622.450000002</v>
      </c>
      <c r="R3844" s="44" t="str">
        <f>VLOOKUP(F3844,'Set up'!$A$2:$E$64,5,FALSE)</f>
        <v>Cash</v>
      </c>
      <c r="S3844" s="1" t="s">
        <v>3685</v>
      </c>
    </row>
    <row r="3845" spans="1:19" ht="16.2" customHeight="1" x14ac:dyDescent="0.3">
      <c r="A3845" s="140" t="s">
        <v>3624</v>
      </c>
      <c r="B3845" s="5">
        <f t="shared" si="1055"/>
        <v>4</v>
      </c>
      <c r="C3845" s="5">
        <f t="shared" si="1056"/>
        <v>2025</v>
      </c>
      <c r="D3845" s="105" t="s">
        <v>3625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053"/>
        <v>45755</v>
      </c>
      <c r="L3845" s="5">
        <f t="shared" si="1060"/>
        <v>4</v>
      </c>
      <c r="M3845" s="5">
        <f t="shared" si="1061"/>
        <v>2025</v>
      </c>
      <c r="N3845" s="135">
        <v>12127.5</v>
      </c>
      <c r="O3845" s="6">
        <f t="shared" si="1059"/>
        <v>-12127.5</v>
      </c>
      <c r="P3845" s="12">
        <f t="shared" si="1052"/>
        <v>0</v>
      </c>
      <c r="Q3845" s="7">
        <f t="shared" si="1054"/>
        <v>6349749.950000002</v>
      </c>
      <c r="R3845" s="44" t="str">
        <f>VLOOKUP(F3845,'Set up'!$A$2:$E$64,5,FALSE)</f>
        <v>Chq</v>
      </c>
      <c r="S3845" s="1" t="s">
        <v>3697</v>
      </c>
    </row>
    <row r="3846" spans="1:19" ht="16.2" customHeight="1" x14ac:dyDescent="0.3">
      <c r="A3846" s="140" t="s">
        <v>3624</v>
      </c>
      <c r="B3846" s="5">
        <f t="shared" si="1055"/>
        <v>4</v>
      </c>
      <c r="C3846" s="5">
        <f t="shared" si="1056"/>
        <v>2025</v>
      </c>
      <c r="D3846" s="105" t="s">
        <v>3625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053"/>
        <v>45755</v>
      </c>
      <c r="L3846" s="5">
        <f t="shared" si="1060"/>
        <v>4</v>
      </c>
      <c r="M3846" s="5">
        <f t="shared" si="1061"/>
        <v>2025</v>
      </c>
      <c r="N3846" s="135">
        <v>1215</v>
      </c>
      <c r="O3846" s="6">
        <f t="shared" si="1059"/>
        <v>-1215</v>
      </c>
      <c r="P3846" s="12">
        <f t="shared" si="1052"/>
        <v>0</v>
      </c>
      <c r="Q3846" s="7">
        <f t="shared" si="1054"/>
        <v>6350964.950000002</v>
      </c>
      <c r="R3846" s="44" t="str">
        <f>VLOOKUP(F3846,'Set up'!$A$2:$E$64,5,FALSE)</f>
        <v>Chq</v>
      </c>
      <c r="S3846" s="1" t="s">
        <v>3697</v>
      </c>
    </row>
    <row r="3847" spans="1:19" ht="16.2" customHeight="1" x14ac:dyDescent="0.3">
      <c r="A3847" s="140" t="s">
        <v>3624</v>
      </c>
      <c r="B3847" s="5">
        <f t="shared" si="1055"/>
        <v>4</v>
      </c>
      <c r="C3847" s="5">
        <f t="shared" si="1056"/>
        <v>2025</v>
      </c>
      <c r="D3847" s="105" t="s">
        <v>3625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053"/>
        <v>45755</v>
      </c>
      <c r="L3847" s="5">
        <f t="shared" si="1060"/>
        <v>4</v>
      </c>
      <c r="M3847" s="5">
        <f t="shared" si="1061"/>
        <v>2025</v>
      </c>
      <c r="N3847" s="135">
        <v>2430</v>
      </c>
      <c r="O3847" s="6">
        <f t="shared" si="1059"/>
        <v>-2430</v>
      </c>
      <c r="P3847" s="12">
        <f t="shared" si="1052"/>
        <v>0</v>
      </c>
      <c r="Q3847" s="7">
        <f t="shared" si="1054"/>
        <v>6353394.950000002</v>
      </c>
      <c r="R3847" s="44" t="str">
        <f>VLOOKUP(F3847,'Set up'!$A$2:$E$64,5,FALSE)</f>
        <v>Chq</v>
      </c>
      <c r="S3847" s="1" t="s">
        <v>3697</v>
      </c>
    </row>
    <row r="3848" spans="1:19" ht="16.2" customHeight="1" x14ac:dyDescent="0.3">
      <c r="A3848" s="140" t="s">
        <v>3624</v>
      </c>
      <c r="B3848" s="5">
        <f t="shared" si="1055"/>
        <v>4</v>
      </c>
      <c r="C3848" s="5">
        <f t="shared" si="1056"/>
        <v>2025</v>
      </c>
      <c r="D3848" s="105" t="s">
        <v>3625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053"/>
        <v>45755</v>
      </c>
      <c r="L3848" s="5">
        <f t="shared" si="1060"/>
        <v>4</v>
      </c>
      <c r="M3848" s="5">
        <f t="shared" si="1061"/>
        <v>2025</v>
      </c>
      <c r="N3848" s="135">
        <v>2838</v>
      </c>
      <c r="O3848" s="6">
        <f t="shared" si="1059"/>
        <v>-2838</v>
      </c>
      <c r="P3848" s="12">
        <f t="shared" si="1052"/>
        <v>0</v>
      </c>
      <c r="Q3848" s="7">
        <f t="shared" si="1054"/>
        <v>6356232.950000002</v>
      </c>
      <c r="R3848" s="44" t="str">
        <f>VLOOKUP(F3848,'Set up'!$A$2:$E$64,5,FALSE)</f>
        <v>Chq</v>
      </c>
      <c r="S3848" s="1" t="s">
        <v>3697</v>
      </c>
    </row>
    <row r="3849" spans="1:19" ht="16.2" customHeight="1" x14ac:dyDescent="0.3">
      <c r="A3849" s="140" t="s">
        <v>3624</v>
      </c>
      <c r="B3849" s="5">
        <f t="shared" si="1055"/>
        <v>4</v>
      </c>
      <c r="C3849" s="5">
        <f t="shared" si="1056"/>
        <v>2025</v>
      </c>
      <c r="D3849" s="105" t="s">
        <v>3625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053"/>
        <v>45755</v>
      </c>
      <c r="L3849" s="5">
        <f t="shared" si="1060"/>
        <v>4</v>
      </c>
      <c r="M3849" s="5">
        <f t="shared" si="1061"/>
        <v>2025</v>
      </c>
      <c r="N3849" s="135">
        <v>260</v>
      </c>
      <c r="O3849" s="6">
        <f t="shared" si="1059"/>
        <v>-260</v>
      </c>
      <c r="P3849" s="12">
        <f t="shared" si="1052"/>
        <v>0</v>
      </c>
      <c r="Q3849" s="7">
        <f t="shared" si="1054"/>
        <v>6356492.950000002</v>
      </c>
      <c r="R3849" s="44" t="str">
        <f>VLOOKUP(F3849,'Set up'!$A$2:$E$64,5,FALSE)</f>
        <v>Chq</v>
      </c>
      <c r="S3849" s="1" t="s">
        <v>3697</v>
      </c>
    </row>
    <row r="3850" spans="1:19" ht="16.2" customHeight="1" x14ac:dyDescent="0.3">
      <c r="A3850" s="140" t="s">
        <v>3624</v>
      </c>
      <c r="B3850" s="5">
        <f t="shared" si="1055"/>
        <v>4</v>
      </c>
      <c r="C3850" s="5">
        <f t="shared" si="1056"/>
        <v>2025</v>
      </c>
      <c r="D3850" s="105" t="s">
        <v>3625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053"/>
        <v>45755</v>
      </c>
      <c r="L3850" s="5">
        <f t="shared" si="1060"/>
        <v>4</v>
      </c>
      <c r="M3850" s="5">
        <f t="shared" si="1061"/>
        <v>2025</v>
      </c>
      <c r="N3850" s="135">
        <v>805</v>
      </c>
      <c r="O3850" s="141">
        <f>-804.5</f>
        <v>-804.5</v>
      </c>
      <c r="P3850" s="12">
        <f t="shared" si="1052"/>
        <v>0.5</v>
      </c>
      <c r="Q3850" s="7">
        <f t="shared" si="1054"/>
        <v>6357297.950000002</v>
      </c>
      <c r="R3850" s="44" t="str">
        <f>VLOOKUP(F3850,'Set up'!$A$2:$E$64,5,FALSE)</f>
        <v>Chq</v>
      </c>
      <c r="S3850" s="1" t="s">
        <v>3697</v>
      </c>
    </row>
    <row r="3851" spans="1:19" ht="16.2" customHeight="1" x14ac:dyDescent="0.3">
      <c r="A3851" s="140" t="s">
        <v>3624</v>
      </c>
      <c r="B3851" s="5">
        <f t="shared" si="1055"/>
        <v>4</v>
      </c>
      <c r="C3851" s="5">
        <f t="shared" si="1056"/>
        <v>2025</v>
      </c>
      <c r="D3851" s="105" t="s">
        <v>3626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053"/>
        <v>45785</v>
      </c>
      <c r="L3851" s="5">
        <f t="shared" si="1060"/>
        <v>5</v>
      </c>
      <c r="M3851" s="5">
        <f t="shared" si="1061"/>
        <v>2025</v>
      </c>
      <c r="N3851" s="135">
        <v>96</v>
      </c>
      <c r="O3851" s="141"/>
      <c r="P3851" s="12">
        <f t="shared" si="1052"/>
        <v>96</v>
      </c>
      <c r="Q3851" s="7">
        <f t="shared" si="1054"/>
        <v>6357393.950000002</v>
      </c>
      <c r="R3851" s="44" t="str">
        <f>VLOOKUP(F3851,'Set up'!$A$2:$E$64,5,FALSE)</f>
        <v>Chq</v>
      </c>
    </row>
    <row r="3852" spans="1:19" ht="16.2" customHeight="1" x14ac:dyDescent="0.3">
      <c r="A3852" s="140" t="s">
        <v>3627</v>
      </c>
      <c r="B3852" s="5">
        <f t="shared" si="1055"/>
        <v>4</v>
      </c>
      <c r="C3852" s="5">
        <f t="shared" si="1056"/>
        <v>2025</v>
      </c>
      <c r="D3852" s="105" t="s">
        <v>3628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053"/>
        <v>45756</v>
      </c>
      <c r="L3852" s="5">
        <f t="shared" si="1060"/>
        <v>4</v>
      </c>
      <c r="M3852" s="5">
        <f t="shared" si="1061"/>
        <v>2025</v>
      </c>
      <c r="N3852" s="135">
        <v>14580</v>
      </c>
      <c r="O3852" s="141"/>
      <c r="P3852" s="12">
        <f t="shared" si="1052"/>
        <v>14580</v>
      </c>
      <c r="Q3852" s="7">
        <f t="shared" si="1054"/>
        <v>6371973.950000002</v>
      </c>
      <c r="R3852" s="44" t="str">
        <f>VLOOKUP(F3852,'Set up'!$A$2:$E$64,5,FALSE)</f>
        <v>Trsf</v>
      </c>
    </row>
    <row r="3853" spans="1:19" ht="16.2" customHeight="1" x14ac:dyDescent="0.3">
      <c r="A3853" s="140" t="s">
        <v>3627</v>
      </c>
      <c r="B3853" s="5">
        <f t="shared" si="1055"/>
        <v>4</v>
      </c>
      <c r="C3853" s="5">
        <f t="shared" si="1056"/>
        <v>2025</v>
      </c>
      <c r="D3853" s="105" t="s">
        <v>3628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053"/>
        <v>45756</v>
      </c>
      <c r="L3853" s="5">
        <f t="shared" si="1060"/>
        <v>4</v>
      </c>
      <c r="M3853" s="5">
        <f t="shared" si="1061"/>
        <v>2025</v>
      </c>
      <c r="N3853" s="135">
        <v>4366</v>
      </c>
      <c r="O3853" s="141"/>
      <c r="P3853" s="12">
        <f t="shared" si="1052"/>
        <v>4366</v>
      </c>
      <c r="Q3853" s="7">
        <f t="shared" si="1054"/>
        <v>6376339.950000002</v>
      </c>
      <c r="R3853" s="44" t="str">
        <f>VLOOKUP(F3853,'Set up'!$A$2:$E$64,5,FALSE)</f>
        <v>Trsf</v>
      </c>
    </row>
    <row r="3854" spans="1:19" ht="16.2" customHeight="1" x14ac:dyDescent="0.3">
      <c r="A3854" s="140" t="s">
        <v>3627</v>
      </c>
      <c r="B3854" s="5">
        <f t="shared" si="1055"/>
        <v>4</v>
      </c>
      <c r="C3854" s="5">
        <f t="shared" si="1056"/>
        <v>2025</v>
      </c>
      <c r="D3854" s="105" t="s">
        <v>3628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053"/>
        <v>45756</v>
      </c>
      <c r="L3854" s="5">
        <f t="shared" si="1060"/>
        <v>4</v>
      </c>
      <c r="M3854" s="5">
        <f t="shared" si="1061"/>
        <v>2025</v>
      </c>
      <c r="N3854" s="135">
        <v>3712.5</v>
      </c>
      <c r="O3854" s="141"/>
      <c r="P3854" s="12">
        <f t="shared" si="1052"/>
        <v>3712.5</v>
      </c>
      <c r="Q3854" s="7">
        <f t="shared" si="1054"/>
        <v>6380052.450000002</v>
      </c>
      <c r="R3854" s="44" t="str">
        <f>VLOOKUP(F3854,'Set up'!$A$2:$E$64,5,FALSE)</f>
        <v>Trsf</v>
      </c>
    </row>
    <row r="3855" spans="1:19" ht="16.2" customHeight="1" x14ac:dyDescent="0.3">
      <c r="A3855" s="140" t="s">
        <v>3627</v>
      </c>
      <c r="B3855" s="5">
        <f t="shared" si="1055"/>
        <v>4</v>
      </c>
      <c r="C3855" s="5">
        <f t="shared" si="1056"/>
        <v>2025</v>
      </c>
      <c r="D3855" s="105" t="s">
        <v>3628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053"/>
        <v>45756</v>
      </c>
      <c r="L3855" s="5">
        <f t="shared" si="1060"/>
        <v>4</v>
      </c>
      <c r="M3855" s="5">
        <f t="shared" si="1061"/>
        <v>2025</v>
      </c>
      <c r="N3855" s="135">
        <v>460</v>
      </c>
      <c r="O3855" s="141"/>
      <c r="P3855" s="12">
        <f t="shared" si="1052"/>
        <v>460</v>
      </c>
      <c r="Q3855" s="7">
        <f t="shared" si="1054"/>
        <v>6380512.450000002</v>
      </c>
      <c r="R3855" s="44" t="str">
        <f>VLOOKUP(F3855,'Set up'!$A$2:$E$64,5,FALSE)</f>
        <v>Trsf</v>
      </c>
    </row>
    <row r="3856" spans="1:19" ht="16.2" customHeight="1" x14ac:dyDescent="0.3">
      <c r="A3856" s="140" t="s">
        <v>3627</v>
      </c>
      <c r="B3856" s="5">
        <f t="shared" si="1055"/>
        <v>4</v>
      </c>
      <c r="C3856" s="5">
        <f t="shared" si="1056"/>
        <v>2025</v>
      </c>
      <c r="D3856" s="105" t="s">
        <v>3629</v>
      </c>
      <c r="E3856" s="5" t="str">
        <f>VLOOKUP(F3856,'Set up'!$A$2:$C$64,2,FALSE)</f>
        <v>C00000044</v>
      </c>
      <c r="F3856" s="99" t="s">
        <v>2929</v>
      </c>
      <c r="G3856" s="99" t="s">
        <v>3623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053"/>
        <v>45756</v>
      </c>
      <c r="L3856" s="5">
        <f t="shared" si="1060"/>
        <v>4</v>
      </c>
      <c r="M3856" s="5">
        <f t="shared" si="1061"/>
        <v>2025</v>
      </c>
      <c r="N3856" s="135">
        <v>500</v>
      </c>
      <c r="O3856" s="6">
        <f>-N3856</f>
        <v>-500</v>
      </c>
      <c r="P3856" s="12">
        <f t="shared" si="1052"/>
        <v>0</v>
      </c>
      <c r="Q3856" s="7">
        <f t="shared" si="1054"/>
        <v>6381012.450000002</v>
      </c>
      <c r="R3856" s="44" t="str">
        <f>VLOOKUP(F3856,'Set up'!$A$2:$E$64,5,FALSE)</f>
        <v>Cash</v>
      </c>
      <c r="S3856" s="1" t="s">
        <v>3686</v>
      </c>
    </row>
    <row r="3857" spans="1:19" ht="16.2" customHeight="1" x14ac:dyDescent="0.3">
      <c r="A3857" s="140" t="s">
        <v>3627</v>
      </c>
      <c r="B3857" s="5">
        <f t="shared" si="1055"/>
        <v>4</v>
      </c>
      <c r="C3857" s="5">
        <f t="shared" si="1056"/>
        <v>2025</v>
      </c>
      <c r="D3857" s="105" t="s">
        <v>3629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053"/>
        <v>45756</v>
      </c>
      <c r="L3857" s="5">
        <f t="shared" si="1060"/>
        <v>4</v>
      </c>
      <c r="M3857" s="5">
        <f t="shared" si="1061"/>
        <v>2025</v>
      </c>
      <c r="N3857" s="135">
        <v>216</v>
      </c>
      <c r="O3857" s="6">
        <f>-N3857</f>
        <v>-216</v>
      </c>
      <c r="P3857" s="12">
        <f t="shared" si="1052"/>
        <v>0</v>
      </c>
      <c r="Q3857" s="7">
        <f t="shared" si="1054"/>
        <v>6381228.450000002</v>
      </c>
      <c r="R3857" s="44" t="str">
        <f>VLOOKUP(F3857,'Set up'!$A$2:$E$64,5,FALSE)</f>
        <v>Cash</v>
      </c>
      <c r="S3857" s="1" t="s">
        <v>3686</v>
      </c>
    </row>
    <row r="3858" spans="1:19" ht="16.2" customHeight="1" x14ac:dyDescent="0.3">
      <c r="A3858" s="140" t="s">
        <v>3630</v>
      </c>
      <c r="B3858" s="5">
        <f t="shared" si="1055"/>
        <v>4</v>
      </c>
      <c r="C3858" s="5">
        <f t="shared" si="1056"/>
        <v>2025</v>
      </c>
      <c r="D3858" s="105" t="s">
        <v>3631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053"/>
        <v>45757</v>
      </c>
      <c r="L3858" s="5">
        <f t="shared" si="1060"/>
        <v>4</v>
      </c>
      <c r="M3858" s="5">
        <f t="shared" si="1061"/>
        <v>2025</v>
      </c>
      <c r="N3858" s="135">
        <v>1642.5</v>
      </c>
      <c r="O3858" s="6">
        <f t="shared" ref="O3858:O3860" si="1062">-N3858</f>
        <v>-1642.5</v>
      </c>
      <c r="P3858" s="12">
        <f t="shared" si="1052"/>
        <v>0</v>
      </c>
      <c r="Q3858" s="7">
        <f t="shared" si="1054"/>
        <v>6382870.950000002</v>
      </c>
      <c r="R3858" s="44" t="str">
        <f>VLOOKUP(F3858,'Set up'!$A$2:$E$64,5,FALSE)</f>
        <v>Cash</v>
      </c>
      <c r="S3858" s="1" t="s">
        <v>3683</v>
      </c>
    </row>
    <row r="3859" spans="1:19" ht="16.2" customHeight="1" x14ac:dyDescent="0.3">
      <c r="A3859" s="140" t="s">
        <v>3630</v>
      </c>
      <c r="B3859" s="5">
        <f t="shared" si="1055"/>
        <v>4</v>
      </c>
      <c r="C3859" s="5">
        <f t="shared" si="1056"/>
        <v>2025</v>
      </c>
      <c r="D3859" s="105" t="s">
        <v>3631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053"/>
        <v>45757</v>
      </c>
      <c r="L3859" s="5">
        <f t="shared" si="1060"/>
        <v>4</v>
      </c>
      <c r="M3859" s="5">
        <f t="shared" si="1061"/>
        <v>2025</v>
      </c>
      <c r="N3859" s="135">
        <v>313.2</v>
      </c>
      <c r="O3859" s="6">
        <f t="shared" si="1062"/>
        <v>-313.2</v>
      </c>
      <c r="P3859" s="12">
        <f t="shared" si="1052"/>
        <v>0</v>
      </c>
      <c r="Q3859" s="7">
        <f t="shared" si="1054"/>
        <v>6383184.1500000022</v>
      </c>
      <c r="R3859" s="44" t="str">
        <f>VLOOKUP(F3859,'Set up'!$A$2:$E$64,5,FALSE)</f>
        <v>Cash</v>
      </c>
      <c r="S3859" s="1" t="s">
        <v>3683</v>
      </c>
    </row>
    <row r="3860" spans="1:19" ht="16.2" customHeight="1" x14ac:dyDescent="0.3">
      <c r="A3860" s="140" t="s">
        <v>3630</v>
      </c>
      <c r="B3860" s="5">
        <f t="shared" si="1055"/>
        <v>4</v>
      </c>
      <c r="C3860" s="5">
        <f t="shared" si="1056"/>
        <v>2025</v>
      </c>
      <c r="D3860" s="105" t="s">
        <v>3631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053"/>
        <v>45757</v>
      </c>
      <c r="L3860" s="5">
        <f t="shared" si="1060"/>
        <v>4</v>
      </c>
      <c r="M3860" s="5">
        <f t="shared" si="1061"/>
        <v>2025</v>
      </c>
      <c r="N3860" s="135">
        <v>230</v>
      </c>
      <c r="O3860" s="6">
        <f t="shared" si="1062"/>
        <v>-230</v>
      </c>
      <c r="P3860" s="12">
        <f t="shared" si="1052"/>
        <v>0</v>
      </c>
      <c r="Q3860" s="7">
        <f t="shared" si="1054"/>
        <v>6383414.1500000022</v>
      </c>
      <c r="R3860" s="44" t="str">
        <f>VLOOKUP(F3860,'Set up'!$A$2:$E$64,5,FALSE)</f>
        <v>Cash</v>
      </c>
      <c r="S3860" s="1" t="s">
        <v>3683</v>
      </c>
    </row>
    <row r="3861" spans="1:19" ht="16.2" customHeight="1" x14ac:dyDescent="0.3">
      <c r="A3861" s="140" t="s">
        <v>3632</v>
      </c>
      <c r="B3861" s="5">
        <f t="shared" si="1055"/>
        <v>4</v>
      </c>
      <c r="C3861" s="5">
        <f t="shared" si="1056"/>
        <v>2025</v>
      </c>
      <c r="D3861" s="105" t="s">
        <v>3633</v>
      </c>
      <c r="E3861" s="5" t="str">
        <f>VLOOKUP(F3861,'Set up'!$A$2:$C$64,2,FALSE)</f>
        <v>C00000050</v>
      </c>
      <c r="F3861" s="99" t="s">
        <v>2656</v>
      </c>
      <c r="G3861" s="99" t="s">
        <v>3617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053"/>
        <v>45758</v>
      </c>
      <c r="L3861" s="5">
        <f t="shared" si="1060"/>
        <v>4</v>
      </c>
      <c r="M3861" s="5">
        <f t="shared" si="1061"/>
        <v>2025</v>
      </c>
      <c r="N3861" s="135">
        <v>1710</v>
      </c>
      <c r="O3861" s="141"/>
      <c r="P3861" s="12">
        <f t="shared" si="1052"/>
        <v>1710</v>
      </c>
      <c r="Q3861" s="7">
        <f t="shared" si="1054"/>
        <v>6385124.1500000022</v>
      </c>
      <c r="R3861" s="44" t="str">
        <f>VLOOKUP(F3861,'Set up'!$A$2:$E$64,5,FALSE)</f>
        <v>Cash</v>
      </c>
    </row>
    <row r="3862" spans="1:19" ht="16.2" customHeight="1" x14ac:dyDescent="0.3">
      <c r="A3862" s="140" t="s">
        <v>3632</v>
      </c>
      <c r="B3862" s="5">
        <f t="shared" si="1055"/>
        <v>4</v>
      </c>
      <c r="C3862" s="5">
        <f t="shared" si="1056"/>
        <v>2025</v>
      </c>
      <c r="D3862" s="105" t="s">
        <v>3633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053"/>
        <v>45758</v>
      </c>
      <c r="L3862" s="5">
        <f t="shared" si="1060"/>
        <v>4</v>
      </c>
      <c r="M3862" s="5">
        <f t="shared" si="1061"/>
        <v>2025</v>
      </c>
      <c r="N3862" s="135">
        <v>555</v>
      </c>
      <c r="O3862" s="141"/>
      <c r="P3862" s="12">
        <f t="shared" si="1052"/>
        <v>555</v>
      </c>
      <c r="Q3862" s="7">
        <f t="shared" si="1054"/>
        <v>6385679.1500000022</v>
      </c>
      <c r="R3862" s="44" t="str">
        <f>VLOOKUP(F3862,'Set up'!$A$2:$E$64,5,FALSE)</f>
        <v>Cash</v>
      </c>
    </row>
    <row r="3863" spans="1:19" ht="16.2" customHeight="1" x14ac:dyDescent="0.3">
      <c r="A3863" s="140" t="s">
        <v>3632</v>
      </c>
      <c r="B3863" s="5">
        <f t="shared" si="1055"/>
        <v>4</v>
      </c>
      <c r="C3863" s="5">
        <f t="shared" si="1056"/>
        <v>2025</v>
      </c>
      <c r="D3863" s="105" t="s">
        <v>3633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053"/>
        <v>45758</v>
      </c>
      <c r="L3863" s="5">
        <f t="shared" si="1060"/>
        <v>4</v>
      </c>
      <c r="M3863" s="5">
        <f t="shared" si="1061"/>
        <v>2025</v>
      </c>
      <c r="N3863" s="135">
        <v>95</v>
      </c>
      <c r="O3863" s="141"/>
      <c r="P3863" s="12">
        <f t="shared" si="1052"/>
        <v>95</v>
      </c>
      <c r="Q3863" s="7">
        <f t="shared" si="1054"/>
        <v>6385774.1500000022</v>
      </c>
      <c r="R3863" s="44" t="str">
        <f>VLOOKUP(F3863,'Set up'!$A$2:$E$64,5,FALSE)</f>
        <v>Cash</v>
      </c>
    </row>
    <row r="3864" spans="1:19" ht="16.2" customHeight="1" x14ac:dyDescent="0.3">
      <c r="A3864" s="140" t="s">
        <v>3632</v>
      </c>
      <c r="B3864" s="5">
        <f t="shared" si="1055"/>
        <v>4</v>
      </c>
      <c r="C3864" s="5">
        <f t="shared" si="1056"/>
        <v>2025</v>
      </c>
      <c r="D3864" s="105" t="s">
        <v>3634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053"/>
        <v>45758</v>
      </c>
      <c r="L3864" s="5">
        <f t="shared" si="1060"/>
        <v>4</v>
      </c>
      <c r="M3864" s="5">
        <f t="shared" si="1061"/>
        <v>2025</v>
      </c>
      <c r="N3864" s="135">
        <v>1755</v>
      </c>
      <c r="O3864" s="141"/>
      <c r="P3864" s="12">
        <f t="shared" si="1052"/>
        <v>1755</v>
      </c>
      <c r="Q3864" s="7">
        <f t="shared" si="1054"/>
        <v>6387529.1500000022</v>
      </c>
      <c r="R3864" s="44" t="str">
        <f>VLOOKUP(F3864,'Set up'!$A$2:$E$64,5,FALSE)</f>
        <v>Trsf</v>
      </c>
    </row>
    <row r="3865" spans="1:19" ht="16.2" customHeight="1" x14ac:dyDescent="0.3">
      <c r="A3865" s="140" t="s">
        <v>3632</v>
      </c>
      <c r="B3865" s="5">
        <f t="shared" si="1055"/>
        <v>4</v>
      </c>
      <c r="C3865" s="5">
        <f t="shared" si="1056"/>
        <v>2025</v>
      </c>
      <c r="D3865" s="105" t="s">
        <v>3634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053"/>
        <v>45758</v>
      </c>
      <c r="L3865" s="5">
        <f t="shared" si="1060"/>
        <v>4</v>
      </c>
      <c r="M3865" s="5">
        <f t="shared" si="1061"/>
        <v>2025</v>
      </c>
      <c r="N3865" s="135">
        <v>405</v>
      </c>
      <c r="O3865" s="141"/>
      <c r="P3865" s="12">
        <f t="shared" si="1052"/>
        <v>405</v>
      </c>
      <c r="Q3865" s="7">
        <f t="shared" si="1054"/>
        <v>6387934.1500000022</v>
      </c>
      <c r="R3865" s="44" t="str">
        <f>VLOOKUP(F3865,'Set up'!$A$2:$E$64,5,FALSE)</f>
        <v>Trsf</v>
      </c>
    </row>
    <row r="3866" spans="1:19" ht="16.2" customHeight="1" x14ac:dyDescent="0.3">
      <c r="A3866" s="140" t="s">
        <v>3632</v>
      </c>
      <c r="B3866" s="5">
        <f t="shared" si="1055"/>
        <v>4</v>
      </c>
      <c r="C3866" s="5">
        <f t="shared" si="1056"/>
        <v>2025</v>
      </c>
      <c r="D3866" s="105" t="s">
        <v>3634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053"/>
        <v>45758</v>
      </c>
      <c r="L3866" s="5">
        <f t="shared" si="1060"/>
        <v>4</v>
      </c>
      <c r="M3866" s="5">
        <f t="shared" si="1061"/>
        <v>2025</v>
      </c>
      <c r="N3866" s="135">
        <v>110</v>
      </c>
      <c r="O3866" s="141"/>
      <c r="P3866" s="12">
        <f t="shared" si="1052"/>
        <v>110</v>
      </c>
      <c r="Q3866" s="7">
        <f t="shared" si="1054"/>
        <v>6388044.1500000022</v>
      </c>
      <c r="R3866" s="44" t="str">
        <f>VLOOKUP(F3866,'Set up'!$A$2:$E$64,5,FALSE)</f>
        <v>Trsf</v>
      </c>
    </row>
    <row r="3867" spans="1:19" ht="16.2" customHeight="1" x14ac:dyDescent="0.3">
      <c r="A3867" s="140" t="s">
        <v>3635</v>
      </c>
      <c r="B3867" s="5">
        <f t="shared" si="1055"/>
        <v>4</v>
      </c>
      <c r="C3867" s="5">
        <f t="shared" si="1056"/>
        <v>2025</v>
      </c>
      <c r="D3867" s="105" t="s">
        <v>3636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053"/>
        <v>45759</v>
      </c>
      <c r="L3867" s="5">
        <f t="shared" si="1060"/>
        <v>4</v>
      </c>
      <c r="M3867" s="5">
        <f t="shared" si="1061"/>
        <v>2025</v>
      </c>
      <c r="N3867" s="135">
        <v>3285</v>
      </c>
      <c r="O3867" s="6">
        <f t="shared" ref="O3867:O3870" si="1063">-N3867</f>
        <v>-3285</v>
      </c>
      <c r="P3867" s="12">
        <f t="shared" si="1052"/>
        <v>0</v>
      </c>
      <c r="Q3867" s="7">
        <f t="shared" si="1054"/>
        <v>6391329.1500000022</v>
      </c>
      <c r="R3867" s="44" t="str">
        <f>VLOOKUP(F3867,'Set up'!$A$2:$E$64,5,FALSE)</f>
        <v>Cash</v>
      </c>
      <c r="S3867" s="1" t="s">
        <v>3684</v>
      </c>
    </row>
    <row r="3868" spans="1:19" ht="16.2" customHeight="1" x14ac:dyDescent="0.3">
      <c r="A3868" s="140" t="s">
        <v>3635</v>
      </c>
      <c r="B3868" s="5">
        <f t="shared" si="1055"/>
        <v>4</v>
      </c>
      <c r="C3868" s="5">
        <f t="shared" si="1056"/>
        <v>2025</v>
      </c>
      <c r="D3868" s="105" t="s">
        <v>3636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053"/>
        <v>45759</v>
      </c>
      <c r="L3868" s="5">
        <f t="shared" si="1060"/>
        <v>4</v>
      </c>
      <c r="M3868" s="5">
        <f t="shared" si="1061"/>
        <v>2025</v>
      </c>
      <c r="N3868" s="135">
        <v>626.4</v>
      </c>
      <c r="O3868" s="6">
        <f t="shared" si="1063"/>
        <v>-626.4</v>
      </c>
      <c r="P3868" s="12">
        <f t="shared" si="1052"/>
        <v>0</v>
      </c>
      <c r="Q3868" s="7">
        <f t="shared" si="1054"/>
        <v>6391955.5500000026</v>
      </c>
      <c r="R3868" s="44" t="str">
        <f>VLOOKUP(F3868,'Set up'!$A$2:$E$64,5,FALSE)</f>
        <v>Cash</v>
      </c>
      <c r="S3868" s="1" t="s">
        <v>3684</v>
      </c>
    </row>
    <row r="3869" spans="1:19" ht="16.2" customHeight="1" x14ac:dyDescent="0.3">
      <c r="A3869" s="140" t="s">
        <v>3635</v>
      </c>
      <c r="B3869" s="5">
        <f t="shared" si="1055"/>
        <v>4</v>
      </c>
      <c r="C3869" s="5">
        <f t="shared" si="1056"/>
        <v>2025</v>
      </c>
      <c r="D3869" s="105" t="s">
        <v>3636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053"/>
        <v>45759</v>
      </c>
      <c r="L3869" s="5">
        <f t="shared" si="1060"/>
        <v>4</v>
      </c>
      <c r="M3869" s="5">
        <f t="shared" si="1061"/>
        <v>2025</v>
      </c>
      <c r="N3869" s="135">
        <v>115</v>
      </c>
      <c r="O3869" s="6">
        <f t="shared" si="1063"/>
        <v>-115</v>
      </c>
      <c r="P3869" s="12">
        <f t="shared" si="1052"/>
        <v>0</v>
      </c>
      <c r="Q3869" s="7">
        <f t="shared" si="1054"/>
        <v>6392070.5500000026</v>
      </c>
      <c r="R3869" s="44" t="str">
        <f>VLOOKUP(F3869,'Set up'!$A$2:$E$64,5,FALSE)</f>
        <v>Cash</v>
      </c>
      <c r="S3869" s="1" t="s">
        <v>3684</v>
      </c>
    </row>
    <row r="3870" spans="1:19" ht="16.2" customHeight="1" x14ac:dyDescent="0.3">
      <c r="A3870" s="140" t="s">
        <v>3635</v>
      </c>
      <c r="B3870" s="5">
        <f t="shared" si="1055"/>
        <v>4</v>
      </c>
      <c r="C3870" s="5">
        <f t="shared" si="1056"/>
        <v>2025</v>
      </c>
      <c r="D3870" s="105" t="s">
        <v>3636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053"/>
        <v>45759</v>
      </c>
      <c r="L3870" s="5">
        <f t="shared" si="1060"/>
        <v>4</v>
      </c>
      <c r="M3870" s="5">
        <f t="shared" si="1061"/>
        <v>2025</v>
      </c>
      <c r="N3870" s="135">
        <v>345</v>
      </c>
      <c r="O3870" s="6">
        <f t="shared" si="1063"/>
        <v>-345</v>
      </c>
      <c r="P3870" s="12">
        <f t="shared" si="1052"/>
        <v>0</v>
      </c>
      <c r="Q3870" s="7">
        <f t="shared" si="1054"/>
        <v>6392415.5500000026</v>
      </c>
      <c r="R3870" s="44" t="str">
        <f>VLOOKUP(F3870,'Set up'!$A$2:$E$64,5,FALSE)</f>
        <v>Cash</v>
      </c>
      <c r="S3870" s="1" t="s">
        <v>3684</v>
      </c>
    </row>
    <row r="3871" spans="1:19" ht="16.2" customHeight="1" x14ac:dyDescent="0.3">
      <c r="A3871" s="140" t="s">
        <v>3637</v>
      </c>
      <c r="B3871" s="5">
        <f t="shared" si="1055"/>
        <v>4</v>
      </c>
      <c r="C3871" s="5">
        <f t="shared" si="1056"/>
        <v>2025</v>
      </c>
      <c r="D3871" s="105" t="s">
        <v>3638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053"/>
        <v>45761</v>
      </c>
      <c r="L3871" s="5">
        <f t="shared" si="1060"/>
        <v>4</v>
      </c>
      <c r="M3871" s="5">
        <f t="shared" si="1061"/>
        <v>2025</v>
      </c>
      <c r="N3871" s="135">
        <v>460</v>
      </c>
      <c r="O3871" s="141"/>
      <c r="P3871" s="12">
        <f t="shared" si="1052"/>
        <v>460</v>
      </c>
      <c r="Q3871" s="7">
        <f t="shared" si="1054"/>
        <v>6392875.5500000026</v>
      </c>
      <c r="R3871" s="44" t="str">
        <f>VLOOKUP(F3871,'Set up'!$A$2:$E$64,5,FALSE)</f>
        <v>Trsf</v>
      </c>
    </row>
    <row r="3872" spans="1:19" ht="16.2" customHeight="1" x14ac:dyDescent="0.3">
      <c r="A3872" s="140" t="s">
        <v>3639</v>
      </c>
      <c r="B3872" s="5">
        <f t="shared" si="1055"/>
        <v>4</v>
      </c>
      <c r="C3872" s="5">
        <f t="shared" si="1056"/>
        <v>2025</v>
      </c>
      <c r="D3872" s="105" t="s">
        <v>3640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053"/>
        <v>45762</v>
      </c>
      <c r="L3872" s="5">
        <f t="shared" si="1060"/>
        <v>4</v>
      </c>
      <c r="M3872" s="5">
        <f t="shared" si="1061"/>
        <v>2025</v>
      </c>
      <c r="N3872" s="135">
        <v>3285</v>
      </c>
      <c r="O3872" s="141"/>
      <c r="P3872" s="12">
        <f t="shared" ref="P3872:P3909" si="1064">SUM(N3872+O3872)</f>
        <v>3285</v>
      </c>
      <c r="Q3872" s="7">
        <f t="shared" si="1054"/>
        <v>6396160.5500000026</v>
      </c>
      <c r="R3872" s="44" t="str">
        <f>VLOOKUP(F3872,'Set up'!$A$2:$E$64,5,FALSE)</f>
        <v>Cash</v>
      </c>
    </row>
    <row r="3873" spans="1:18" ht="16.2" customHeight="1" x14ac:dyDescent="0.3">
      <c r="A3873" s="140" t="s">
        <v>3639</v>
      </c>
      <c r="B3873" s="5">
        <f t="shared" si="1055"/>
        <v>4</v>
      </c>
      <c r="C3873" s="5">
        <f t="shared" si="1056"/>
        <v>2025</v>
      </c>
      <c r="D3873" s="105" t="s">
        <v>3640</v>
      </c>
      <c r="E3873" s="5" t="str">
        <f>VLOOKUP(F3873,'Set up'!$A$2:$C$64,2,FALSE)</f>
        <v>C00000061</v>
      </c>
      <c r="F3873" s="99" t="s">
        <v>3532</v>
      </c>
      <c r="G3873" s="99" t="s">
        <v>3641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053"/>
        <v>45762</v>
      </c>
      <c r="L3873" s="5">
        <f t="shared" si="1060"/>
        <v>4</v>
      </c>
      <c r="M3873" s="5">
        <f t="shared" si="1061"/>
        <v>2025</v>
      </c>
      <c r="N3873" s="135">
        <v>817.4</v>
      </c>
      <c r="O3873" s="141"/>
      <c r="P3873" s="12">
        <f t="shared" si="1064"/>
        <v>817.4</v>
      </c>
      <c r="Q3873" s="7">
        <f t="shared" si="1054"/>
        <v>6396977.950000003</v>
      </c>
      <c r="R3873" s="44" t="str">
        <f>VLOOKUP(F3873,'Set up'!$A$2:$E$64,5,FALSE)</f>
        <v>Cash</v>
      </c>
    </row>
    <row r="3874" spans="1:18" ht="16.2" customHeight="1" x14ac:dyDescent="0.3">
      <c r="A3874" s="140" t="s">
        <v>3639</v>
      </c>
      <c r="B3874" s="5">
        <f t="shared" si="1055"/>
        <v>4</v>
      </c>
      <c r="C3874" s="5">
        <f t="shared" si="1056"/>
        <v>2025</v>
      </c>
      <c r="D3874" s="105" t="s">
        <v>3640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053"/>
        <v>45762</v>
      </c>
      <c r="L3874" s="5">
        <f t="shared" si="1060"/>
        <v>4</v>
      </c>
      <c r="M3874" s="5">
        <f t="shared" si="1061"/>
        <v>2025</v>
      </c>
      <c r="N3874" s="135">
        <v>115</v>
      </c>
      <c r="O3874" s="141"/>
      <c r="P3874" s="12">
        <f t="shared" si="1064"/>
        <v>115</v>
      </c>
      <c r="Q3874" s="7">
        <f t="shared" si="1054"/>
        <v>6397092.950000003</v>
      </c>
      <c r="R3874" s="44" t="str">
        <f>VLOOKUP(F3874,'Set up'!$A$2:$E$64,5,FALSE)</f>
        <v>Cash</v>
      </c>
    </row>
    <row r="3875" spans="1:18" ht="16.2" customHeight="1" x14ac:dyDescent="0.3">
      <c r="A3875" s="140" t="s">
        <v>3639</v>
      </c>
      <c r="B3875" s="5">
        <f t="shared" si="1055"/>
        <v>4</v>
      </c>
      <c r="C3875" s="5">
        <f t="shared" si="1056"/>
        <v>2025</v>
      </c>
      <c r="D3875" s="105" t="s">
        <v>3640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053"/>
        <v>45762</v>
      </c>
      <c r="L3875" s="5">
        <f t="shared" si="1060"/>
        <v>4</v>
      </c>
      <c r="M3875" s="5">
        <f t="shared" si="1061"/>
        <v>2025</v>
      </c>
      <c r="N3875" s="135">
        <v>345</v>
      </c>
      <c r="O3875" s="141"/>
      <c r="P3875" s="12">
        <f t="shared" si="1064"/>
        <v>345</v>
      </c>
      <c r="Q3875" s="7">
        <f t="shared" si="1054"/>
        <v>6397437.950000003</v>
      </c>
      <c r="R3875" s="44" t="str">
        <f>VLOOKUP(F3875,'Set up'!$A$2:$E$64,5,FALSE)</f>
        <v>Cash</v>
      </c>
    </row>
    <row r="3876" spans="1:18" ht="16.2" customHeight="1" x14ac:dyDescent="0.3">
      <c r="A3876" s="140" t="s">
        <v>3639</v>
      </c>
      <c r="B3876" s="5">
        <f t="shared" si="1055"/>
        <v>4</v>
      </c>
      <c r="C3876" s="5">
        <f t="shared" si="1056"/>
        <v>2025</v>
      </c>
      <c r="D3876" s="105" t="s">
        <v>3640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ref="K3876:K3909" si="1065">A3876+J3876</f>
        <v>45762</v>
      </c>
      <c r="L3876" s="5">
        <f t="shared" si="1060"/>
        <v>4</v>
      </c>
      <c r="M3876" s="5">
        <f t="shared" si="1061"/>
        <v>2025</v>
      </c>
      <c r="N3876" s="135">
        <v>60</v>
      </c>
      <c r="O3876" s="141"/>
      <c r="P3876" s="12">
        <f t="shared" si="1064"/>
        <v>60</v>
      </c>
      <c r="Q3876" s="7">
        <f t="shared" si="1054"/>
        <v>6397497.950000003</v>
      </c>
      <c r="R3876" s="44" t="str">
        <f>VLOOKUP(F3876,'Set up'!$A$2:$E$64,5,FALSE)</f>
        <v>Cash</v>
      </c>
    </row>
    <row r="3877" spans="1:18" ht="16.2" customHeight="1" x14ac:dyDescent="0.3">
      <c r="A3877" s="140" t="s">
        <v>3642</v>
      </c>
      <c r="B3877" s="5">
        <f t="shared" si="1055"/>
        <v>4</v>
      </c>
      <c r="C3877" s="5">
        <f t="shared" si="1056"/>
        <v>2025</v>
      </c>
      <c r="D3877" s="105" t="s">
        <v>3643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065"/>
        <v>45764</v>
      </c>
      <c r="L3877" s="5">
        <f t="shared" si="1060"/>
        <v>4</v>
      </c>
      <c r="M3877" s="5">
        <f t="shared" si="1061"/>
        <v>2025</v>
      </c>
      <c r="N3877" s="135">
        <v>62.5</v>
      </c>
      <c r="O3877" s="141"/>
      <c r="P3877" s="12">
        <f t="shared" si="1064"/>
        <v>62.5</v>
      </c>
      <c r="Q3877" s="7">
        <f t="shared" si="1054"/>
        <v>6397560.450000003</v>
      </c>
      <c r="R3877" s="44" t="str">
        <f>VLOOKUP(F3877,'Set up'!$A$2:$E$64,5,FALSE)</f>
        <v>Trsf</v>
      </c>
    </row>
    <row r="3878" spans="1:18" ht="16.2" customHeight="1" x14ac:dyDescent="0.3">
      <c r="A3878" s="140" t="s">
        <v>3642</v>
      </c>
      <c r="B3878" s="5">
        <f t="shared" si="1055"/>
        <v>4</v>
      </c>
      <c r="C3878" s="5">
        <f t="shared" si="1056"/>
        <v>2025</v>
      </c>
      <c r="D3878" s="105" t="s">
        <v>3644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065"/>
        <v>45764</v>
      </c>
      <c r="L3878" s="5">
        <f t="shared" si="1060"/>
        <v>4</v>
      </c>
      <c r="M3878" s="5">
        <f t="shared" si="1061"/>
        <v>2025</v>
      </c>
      <c r="N3878" s="135">
        <v>4860</v>
      </c>
      <c r="O3878" s="141"/>
      <c r="P3878" s="12">
        <f t="shared" si="1064"/>
        <v>4860</v>
      </c>
      <c r="Q3878" s="7">
        <f t="shared" si="1054"/>
        <v>6402420.450000003</v>
      </c>
      <c r="R3878" s="44" t="str">
        <f>VLOOKUP(F3878,'Set up'!$A$2:$E$64,5,FALSE)</f>
        <v>Trsf</v>
      </c>
    </row>
    <row r="3879" spans="1:18" ht="16.2" customHeight="1" x14ac:dyDescent="0.3">
      <c r="A3879" s="140" t="s">
        <v>3642</v>
      </c>
      <c r="B3879" s="5">
        <f t="shared" si="1055"/>
        <v>4</v>
      </c>
      <c r="C3879" s="5">
        <f t="shared" si="1056"/>
        <v>2025</v>
      </c>
      <c r="D3879" s="105" t="s">
        <v>3644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065"/>
        <v>45764</v>
      </c>
      <c r="L3879" s="5">
        <f t="shared" si="1060"/>
        <v>4</v>
      </c>
      <c r="M3879" s="5">
        <f t="shared" si="1061"/>
        <v>2025</v>
      </c>
      <c r="N3879" s="135">
        <v>436.6</v>
      </c>
      <c r="O3879" s="141"/>
      <c r="P3879" s="12">
        <f t="shared" si="1064"/>
        <v>436.6</v>
      </c>
      <c r="Q3879" s="7">
        <f t="shared" si="1054"/>
        <v>6402857.0500000026</v>
      </c>
      <c r="R3879" s="44" t="str">
        <f>VLOOKUP(F3879,'Set up'!$A$2:$E$64,5,FALSE)</f>
        <v>Trsf</v>
      </c>
    </row>
    <row r="3880" spans="1:18" ht="16.2" customHeight="1" x14ac:dyDescent="0.3">
      <c r="A3880" s="140" t="s">
        <v>3642</v>
      </c>
      <c r="B3880" s="5">
        <f t="shared" si="1055"/>
        <v>4</v>
      </c>
      <c r="C3880" s="5">
        <f t="shared" si="1056"/>
        <v>2025</v>
      </c>
      <c r="D3880" s="105" t="s">
        <v>3644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065"/>
        <v>45764</v>
      </c>
      <c r="L3880" s="5">
        <f t="shared" si="1060"/>
        <v>4</v>
      </c>
      <c r="M3880" s="5">
        <f t="shared" si="1061"/>
        <v>2025</v>
      </c>
      <c r="N3880" s="135">
        <v>1485</v>
      </c>
      <c r="O3880" s="141"/>
      <c r="P3880" s="12">
        <f t="shared" si="1064"/>
        <v>1485</v>
      </c>
      <c r="Q3880" s="7">
        <f t="shared" ref="Q3880:Q3910" si="1066">SUM(Q3879+N3880)</f>
        <v>6404342.0500000026</v>
      </c>
      <c r="R3880" s="44" t="str">
        <f>VLOOKUP(F3880,'Set up'!$A$2:$E$64,5,FALSE)</f>
        <v>Trsf</v>
      </c>
    </row>
    <row r="3881" spans="1:18" ht="16.2" customHeight="1" x14ac:dyDescent="0.3">
      <c r="A3881" s="140" t="s">
        <v>3645</v>
      </c>
      <c r="B3881" s="5">
        <f t="shared" si="1055"/>
        <v>4</v>
      </c>
      <c r="C3881" s="5">
        <f t="shared" si="1056"/>
        <v>2025</v>
      </c>
      <c r="D3881" s="105" t="s">
        <v>3646</v>
      </c>
      <c r="E3881" s="5" t="str">
        <f>VLOOKUP(F3881,'Set up'!$A$2:$C$64,2,FALSE)</f>
        <v>C00000010</v>
      </c>
      <c r="F3881" s="99" t="s">
        <v>62</v>
      </c>
      <c r="G3881" s="99" t="s">
        <v>3647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065"/>
        <v>45885</v>
      </c>
      <c r="L3881" s="5">
        <f t="shared" si="1060"/>
        <v>8</v>
      </c>
      <c r="M3881" s="5">
        <f t="shared" si="1061"/>
        <v>2025</v>
      </c>
      <c r="N3881" s="135">
        <v>3195</v>
      </c>
      <c r="O3881" s="141"/>
      <c r="P3881" s="12">
        <f t="shared" si="1064"/>
        <v>3195</v>
      </c>
      <c r="Q3881" s="7">
        <f t="shared" si="1066"/>
        <v>6407537.0500000026</v>
      </c>
      <c r="R3881" s="44" t="str">
        <f>VLOOKUP(F3881,'Set up'!$A$2:$E$64,5,FALSE)</f>
        <v>Trsf</v>
      </c>
    </row>
    <row r="3882" spans="1:18" ht="16.2" customHeight="1" x14ac:dyDescent="0.3">
      <c r="A3882" s="140" t="s">
        <v>3648</v>
      </c>
      <c r="B3882" s="5">
        <f t="shared" si="1055"/>
        <v>4</v>
      </c>
      <c r="C3882" s="5">
        <f t="shared" si="1056"/>
        <v>2025</v>
      </c>
      <c r="D3882" s="105" t="s">
        <v>3649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065"/>
        <v>45766</v>
      </c>
      <c r="L3882" s="5">
        <f t="shared" si="1060"/>
        <v>4</v>
      </c>
      <c r="M3882" s="5">
        <f t="shared" si="1061"/>
        <v>2025</v>
      </c>
      <c r="N3882" s="135">
        <v>312.5</v>
      </c>
      <c r="O3882" s="141"/>
      <c r="P3882" s="12">
        <f t="shared" si="1064"/>
        <v>312.5</v>
      </c>
      <c r="Q3882" s="7">
        <f t="shared" si="1066"/>
        <v>6407849.5500000026</v>
      </c>
      <c r="R3882" s="44" t="str">
        <f>VLOOKUP(F3882,'Set up'!$A$2:$E$64,5,FALSE)</f>
        <v>Trsf</v>
      </c>
    </row>
    <row r="3883" spans="1:18" ht="16.2" customHeight="1" x14ac:dyDescent="0.3">
      <c r="A3883" s="140" t="s">
        <v>3648</v>
      </c>
      <c r="B3883" s="5">
        <f t="shared" ref="B3883:B3910" si="1067">MONTH(A3883)</f>
        <v>4</v>
      </c>
      <c r="C3883" s="5">
        <f t="shared" ref="C3883:C3910" si="1068">YEAR(A3883)</f>
        <v>2025</v>
      </c>
      <c r="D3883" s="105" t="s">
        <v>3650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065"/>
        <v>45766</v>
      </c>
      <c r="L3883" s="5">
        <f t="shared" si="1060"/>
        <v>4</v>
      </c>
      <c r="M3883" s="5">
        <f t="shared" si="1061"/>
        <v>2025</v>
      </c>
      <c r="N3883" s="135">
        <v>9720</v>
      </c>
      <c r="O3883" s="141"/>
      <c r="P3883" s="12">
        <f t="shared" si="1064"/>
        <v>9720</v>
      </c>
      <c r="Q3883" s="7">
        <f t="shared" si="1066"/>
        <v>6417569.5500000026</v>
      </c>
      <c r="R3883" s="44" t="str">
        <f>VLOOKUP(F3883,'Set up'!$A$2:$E$64,5,FALSE)</f>
        <v>Trsf</v>
      </c>
    </row>
    <row r="3884" spans="1:18" ht="16.2" customHeight="1" x14ac:dyDescent="0.3">
      <c r="A3884" s="140" t="s">
        <v>3648</v>
      </c>
      <c r="B3884" s="5">
        <f t="shared" si="1067"/>
        <v>4</v>
      </c>
      <c r="C3884" s="5">
        <f t="shared" si="1068"/>
        <v>2025</v>
      </c>
      <c r="D3884" s="105" t="s">
        <v>3650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065"/>
        <v>45766</v>
      </c>
      <c r="L3884" s="5">
        <f t="shared" si="1060"/>
        <v>4</v>
      </c>
      <c r="M3884" s="5">
        <f t="shared" si="1061"/>
        <v>2025</v>
      </c>
      <c r="N3884" s="135">
        <v>4366</v>
      </c>
      <c r="O3884" s="141"/>
      <c r="P3884" s="12">
        <f t="shared" si="1064"/>
        <v>4366</v>
      </c>
      <c r="Q3884" s="7">
        <f t="shared" si="1066"/>
        <v>6421935.5500000026</v>
      </c>
      <c r="R3884" s="44" t="str">
        <f>VLOOKUP(F3884,'Set up'!$A$2:$E$64,5,FALSE)</f>
        <v>Trsf</v>
      </c>
    </row>
    <row r="3885" spans="1:18" ht="16.2" customHeight="1" x14ac:dyDescent="0.3">
      <c r="A3885" s="140" t="s">
        <v>3648</v>
      </c>
      <c r="B3885" s="5">
        <f t="shared" si="1067"/>
        <v>4</v>
      </c>
      <c r="C3885" s="5">
        <f t="shared" si="1068"/>
        <v>2025</v>
      </c>
      <c r="D3885" s="105" t="s">
        <v>3650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065"/>
        <v>45766</v>
      </c>
      <c r="L3885" s="5">
        <f t="shared" si="1060"/>
        <v>4</v>
      </c>
      <c r="M3885" s="5">
        <f t="shared" si="1061"/>
        <v>2025</v>
      </c>
      <c r="N3885" s="135">
        <v>2475</v>
      </c>
      <c r="O3885" s="141"/>
      <c r="P3885" s="12">
        <f t="shared" si="1064"/>
        <v>2475</v>
      </c>
      <c r="Q3885" s="7">
        <f t="shared" si="1066"/>
        <v>6424410.5500000026</v>
      </c>
      <c r="R3885" s="44" t="str">
        <f>VLOOKUP(F3885,'Set up'!$A$2:$E$64,5,FALSE)</f>
        <v>Trsf</v>
      </c>
    </row>
    <row r="3886" spans="1:18" ht="16.2" customHeight="1" x14ac:dyDescent="0.3">
      <c r="A3886" s="140" t="s">
        <v>3648</v>
      </c>
      <c r="B3886" s="5">
        <f t="shared" si="1067"/>
        <v>4</v>
      </c>
      <c r="C3886" s="5">
        <f t="shared" si="1068"/>
        <v>2025</v>
      </c>
      <c r="D3886" s="105" t="s">
        <v>3650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065"/>
        <v>45766</v>
      </c>
      <c r="L3886" s="5">
        <f t="shared" si="1060"/>
        <v>4</v>
      </c>
      <c r="M3886" s="5">
        <f t="shared" si="1061"/>
        <v>2025</v>
      </c>
      <c r="N3886" s="135">
        <v>460</v>
      </c>
      <c r="O3886" s="141"/>
      <c r="P3886" s="12">
        <f t="shared" si="1064"/>
        <v>460</v>
      </c>
      <c r="Q3886" s="7">
        <f t="shared" si="1066"/>
        <v>6424870.5500000026</v>
      </c>
      <c r="R3886" s="44" t="str">
        <f>VLOOKUP(F3886,'Set up'!$A$2:$E$64,5,FALSE)</f>
        <v>Trsf</v>
      </c>
    </row>
    <row r="3887" spans="1:18" ht="16.2" customHeight="1" x14ac:dyDescent="0.3">
      <c r="A3887" s="140" t="s">
        <v>3648</v>
      </c>
      <c r="B3887" s="5">
        <f t="shared" si="1067"/>
        <v>4</v>
      </c>
      <c r="C3887" s="5">
        <f t="shared" si="1068"/>
        <v>2025</v>
      </c>
      <c r="D3887" s="105" t="s">
        <v>3650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065"/>
        <v>45766</v>
      </c>
      <c r="L3887" s="5">
        <f t="shared" si="1060"/>
        <v>4</v>
      </c>
      <c r="M3887" s="5">
        <f t="shared" si="1061"/>
        <v>2025</v>
      </c>
      <c r="N3887" s="135">
        <v>975</v>
      </c>
      <c r="O3887" s="141"/>
      <c r="P3887" s="12">
        <f t="shared" si="1064"/>
        <v>975</v>
      </c>
      <c r="Q3887" s="7">
        <f t="shared" si="1066"/>
        <v>6425845.5500000026</v>
      </c>
      <c r="R3887" s="44" t="str">
        <f>VLOOKUP(F3887,'Set up'!$A$2:$E$64,5,FALSE)</f>
        <v>Trsf</v>
      </c>
    </row>
    <row r="3888" spans="1:18" ht="16.2" customHeight="1" x14ac:dyDescent="0.3">
      <c r="A3888" s="140" t="s">
        <v>3648</v>
      </c>
      <c r="B3888" s="5">
        <f t="shared" si="1067"/>
        <v>4</v>
      </c>
      <c r="C3888" s="5">
        <f t="shared" si="1068"/>
        <v>2025</v>
      </c>
      <c r="D3888" s="105" t="s">
        <v>3650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065"/>
        <v>45766</v>
      </c>
      <c r="L3888" s="5">
        <f t="shared" si="1060"/>
        <v>4</v>
      </c>
      <c r="M3888" s="5">
        <f t="shared" si="1061"/>
        <v>2025</v>
      </c>
      <c r="N3888" s="135">
        <v>1000</v>
      </c>
      <c r="O3888" s="141"/>
      <c r="P3888" s="12">
        <f t="shared" si="1064"/>
        <v>1000</v>
      </c>
      <c r="Q3888" s="7">
        <f t="shared" si="1066"/>
        <v>6426845.5500000026</v>
      </c>
      <c r="R3888" s="44" t="str">
        <f>VLOOKUP(F3888,'Set up'!$A$2:$E$64,5,FALSE)</f>
        <v>Trsf</v>
      </c>
    </row>
    <row r="3889" spans="1:18" ht="16.2" customHeight="1" x14ac:dyDescent="0.3">
      <c r="A3889" s="140" t="s">
        <v>3651</v>
      </c>
      <c r="B3889" s="5">
        <f t="shared" si="1067"/>
        <v>4</v>
      </c>
      <c r="C3889" s="5">
        <f t="shared" si="1068"/>
        <v>2025</v>
      </c>
      <c r="D3889" s="105" t="s">
        <v>3652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065"/>
        <v>45770</v>
      </c>
      <c r="L3889" s="5">
        <f t="shared" si="1060"/>
        <v>4</v>
      </c>
      <c r="M3889" s="5">
        <f t="shared" si="1061"/>
        <v>2025</v>
      </c>
      <c r="N3889" s="135">
        <v>4860</v>
      </c>
      <c r="O3889" s="141"/>
      <c r="P3889" s="12">
        <f t="shared" si="1064"/>
        <v>4860</v>
      </c>
      <c r="Q3889" s="7">
        <f t="shared" si="1066"/>
        <v>6431705.5500000026</v>
      </c>
      <c r="R3889" s="44" t="str">
        <f>VLOOKUP(F3889,'Set up'!$A$2:$E$64,5,FALSE)</f>
        <v>Trsf</v>
      </c>
    </row>
    <row r="3890" spans="1:18" ht="16.2" customHeight="1" x14ac:dyDescent="0.3">
      <c r="A3890" s="140" t="s">
        <v>3651</v>
      </c>
      <c r="B3890" s="5">
        <f t="shared" si="1067"/>
        <v>4</v>
      </c>
      <c r="C3890" s="5">
        <f t="shared" si="1068"/>
        <v>2025</v>
      </c>
      <c r="D3890" s="105" t="s">
        <v>3652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065"/>
        <v>45770</v>
      </c>
      <c r="L3890" s="5">
        <f t="shared" si="1060"/>
        <v>4</v>
      </c>
      <c r="M3890" s="5">
        <f t="shared" si="1061"/>
        <v>2025</v>
      </c>
      <c r="N3890" s="135">
        <v>218.3</v>
      </c>
      <c r="O3890" s="141"/>
      <c r="P3890" s="12">
        <f t="shared" si="1064"/>
        <v>218.3</v>
      </c>
      <c r="Q3890" s="7">
        <f t="shared" si="1066"/>
        <v>6431923.8500000024</v>
      </c>
      <c r="R3890" s="44" t="str">
        <f>VLOOKUP(F3890,'Set up'!$A$2:$E$64,5,FALSE)</f>
        <v>Trsf</v>
      </c>
    </row>
    <row r="3891" spans="1:18" ht="16.2" customHeight="1" x14ac:dyDescent="0.3">
      <c r="A3891" s="140" t="s">
        <v>3651</v>
      </c>
      <c r="B3891" s="5">
        <f t="shared" si="1067"/>
        <v>4</v>
      </c>
      <c r="C3891" s="5">
        <f t="shared" si="1068"/>
        <v>2025</v>
      </c>
      <c r="D3891" s="105" t="s">
        <v>3652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si="1065"/>
        <v>45770</v>
      </c>
      <c r="L3891" s="5">
        <f t="shared" si="1060"/>
        <v>4</v>
      </c>
      <c r="M3891" s="5">
        <f t="shared" si="1061"/>
        <v>2025</v>
      </c>
      <c r="N3891" s="135">
        <v>742.5</v>
      </c>
      <c r="O3891" s="141"/>
      <c r="P3891" s="12">
        <f t="shared" si="1064"/>
        <v>742.5</v>
      </c>
      <c r="Q3891" s="7">
        <f t="shared" si="1066"/>
        <v>6432666.3500000024</v>
      </c>
      <c r="R3891" s="44" t="str">
        <f>VLOOKUP(F3891,'Set up'!$A$2:$E$64,5,FALSE)</f>
        <v>Trsf</v>
      </c>
    </row>
    <row r="3892" spans="1:18" ht="16.2" customHeight="1" x14ac:dyDescent="0.3">
      <c r="A3892" s="140" t="s">
        <v>3651</v>
      </c>
      <c r="B3892" s="5">
        <f t="shared" si="1067"/>
        <v>4</v>
      </c>
      <c r="C3892" s="5">
        <f t="shared" si="1068"/>
        <v>2025</v>
      </c>
      <c r="D3892" s="105" t="s">
        <v>3652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065"/>
        <v>45770</v>
      </c>
      <c r="L3892" s="5">
        <f t="shared" si="1060"/>
        <v>4</v>
      </c>
      <c r="M3892" s="5">
        <f t="shared" si="1061"/>
        <v>2025</v>
      </c>
      <c r="N3892" s="135">
        <v>460</v>
      </c>
      <c r="O3892" s="141"/>
      <c r="P3892" s="12">
        <f t="shared" si="1064"/>
        <v>460</v>
      </c>
      <c r="Q3892" s="7">
        <f t="shared" si="1066"/>
        <v>6433126.3500000024</v>
      </c>
      <c r="R3892" s="44" t="str">
        <f>VLOOKUP(F3892,'Set up'!$A$2:$E$64,5,FALSE)</f>
        <v>Trsf</v>
      </c>
    </row>
    <row r="3893" spans="1:18" ht="16.2" customHeight="1" x14ac:dyDescent="0.3">
      <c r="A3893" s="140" t="s">
        <v>3651</v>
      </c>
      <c r="B3893" s="5">
        <f t="shared" si="1067"/>
        <v>4</v>
      </c>
      <c r="C3893" s="5">
        <f t="shared" si="1068"/>
        <v>2025</v>
      </c>
      <c r="D3893" s="105" t="s">
        <v>3652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065"/>
        <v>45770</v>
      </c>
      <c r="L3893" s="5">
        <f t="shared" si="1060"/>
        <v>4</v>
      </c>
      <c r="M3893" s="5">
        <f t="shared" si="1061"/>
        <v>2025</v>
      </c>
      <c r="N3893" s="135">
        <v>975</v>
      </c>
      <c r="O3893" s="141"/>
      <c r="P3893" s="12">
        <f t="shared" si="1064"/>
        <v>975</v>
      </c>
      <c r="Q3893" s="7">
        <f t="shared" si="1066"/>
        <v>6434101.3500000024</v>
      </c>
      <c r="R3893" s="44" t="str">
        <f>VLOOKUP(F3893,'Set up'!$A$2:$E$64,5,FALSE)</f>
        <v>Trsf</v>
      </c>
    </row>
    <row r="3894" spans="1:18" ht="16.2" customHeight="1" x14ac:dyDescent="0.3">
      <c r="A3894" s="140" t="s">
        <v>3651</v>
      </c>
      <c r="B3894" s="5">
        <f t="shared" si="1067"/>
        <v>4</v>
      </c>
      <c r="C3894" s="5">
        <f t="shared" si="1068"/>
        <v>2025</v>
      </c>
      <c r="D3894" s="105" t="s">
        <v>3653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065"/>
        <v>45770</v>
      </c>
      <c r="L3894" s="5">
        <f t="shared" si="1060"/>
        <v>4</v>
      </c>
      <c r="M3894" s="5">
        <f t="shared" si="1061"/>
        <v>2025</v>
      </c>
      <c r="N3894" s="135">
        <v>1755</v>
      </c>
      <c r="O3894" s="141"/>
      <c r="P3894" s="12">
        <f t="shared" si="1064"/>
        <v>1755</v>
      </c>
      <c r="Q3894" s="7">
        <f t="shared" si="1066"/>
        <v>6435856.3500000024</v>
      </c>
      <c r="R3894" s="44" t="str">
        <f>VLOOKUP(F3894,'Set up'!$A$2:$E$64,5,FALSE)</f>
        <v>Trsf</v>
      </c>
    </row>
    <row r="3895" spans="1:18" ht="16.2" customHeight="1" x14ac:dyDescent="0.3">
      <c r="A3895" s="140" t="s">
        <v>3651</v>
      </c>
      <c r="B3895" s="5">
        <f t="shared" si="1067"/>
        <v>4</v>
      </c>
      <c r="C3895" s="5">
        <f t="shared" si="1068"/>
        <v>2025</v>
      </c>
      <c r="D3895" s="105" t="s">
        <v>3653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065"/>
        <v>45770</v>
      </c>
      <c r="L3895" s="5">
        <f t="shared" si="1060"/>
        <v>4</v>
      </c>
      <c r="M3895" s="5">
        <f t="shared" si="1061"/>
        <v>2025</v>
      </c>
      <c r="N3895" s="135">
        <v>405</v>
      </c>
      <c r="O3895" s="141"/>
      <c r="P3895" s="12">
        <f t="shared" si="1064"/>
        <v>405</v>
      </c>
      <c r="Q3895" s="7">
        <f t="shared" si="1066"/>
        <v>6436261.3500000024</v>
      </c>
      <c r="R3895" s="44" t="str">
        <f>VLOOKUP(F3895,'Set up'!$A$2:$E$64,5,FALSE)</f>
        <v>Trsf</v>
      </c>
    </row>
    <row r="3896" spans="1:18" ht="16.2" customHeight="1" x14ac:dyDescent="0.3">
      <c r="A3896" s="140" t="s">
        <v>3651</v>
      </c>
      <c r="B3896" s="5">
        <f t="shared" si="1067"/>
        <v>4</v>
      </c>
      <c r="C3896" s="5">
        <f t="shared" si="1068"/>
        <v>2025</v>
      </c>
      <c r="D3896" s="105" t="s">
        <v>3653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065"/>
        <v>45770</v>
      </c>
      <c r="L3896" s="5">
        <f t="shared" si="1060"/>
        <v>4</v>
      </c>
      <c r="M3896" s="5">
        <f t="shared" si="1061"/>
        <v>2025</v>
      </c>
      <c r="N3896" s="135">
        <v>110</v>
      </c>
      <c r="O3896" s="141"/>
      <c r="P3896" s="12">
        <f t="shared" si="1064"/>
        <v>110</v>
      </c>
      <c r="Q3896" s="7">
        <f t="shared" si="1066"/>
        <v>6436371.3500000024</v>
      </c>
      <c r="R3896" s="44" t="str">
        <f>VLOOKUP(F3896,'Set up'!$A$2:$E$64,5,FALSE)</f>
        <v>Trsf</v>
      </c>
    </row>
    <row r="3897" spans="1:18" ht="16.2" customHeight="1" x14ac:dyDescent="0.3">
      <c r="A3897" s="140" t="s">
        <v>3651</v>
      </c>
      <c r="B3897" s="5">
        <f t="shared" si="1067"/>
        <v>4</v>
      </c>
      <c r="C3897" s="5">
        <f t="shared" si="1068"/>
        <v>2025</v>
      </c>
      <c r="D3897" s="105" t="s">
        <v>3653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065"/>
        <v>45770</v>
      </c>
      <c r="L3897" s="5">
        <f t="shared" si="1060"/>
        <v>4</v>
      </c>
      <c r="M3897" s="5">
        <f t="shared" si="1061"/>
        <v>2025</v>
      </c>
      <c r="N3897" s="135">
        <v>390</v>
      </c>
      <c r="O3897" s="141"/>
      <c r="P3897" s="12">
        <f t="shared" si="1064"/>
        <v>390</v>
      </c>
      <c r="Q3897" s="7">
        <f t="shared" si="1066"/>
        <v>6436761.3500000024</v>
      </c>
      <c r="R3897" s="44" t="str">
        <f>VLOOKUP(F3897,'Set up'!$A$2:$E$64,5,FALSE)</f>
        <v>Trsf</v>
      </c>
    </row>
    <row r="3898" spans="1:18" ht="16.2" customHeight="1" x14ac:dyDescent="0.3">
      <c r="A3898" s="140" t="s">
        <v>3651</v>
      </c>
      <c r="B3898" s="5">
        <f t="shared" si="1067"/>
        <v>4</v>
      </c>
      <c r="C3898" s="5">
        <f t="shared" si="1068"/>
        <v>2025</v>
      </c>
      <c r="D3898" s="105" t="s">
        <v>3653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065"/>
        <v>45770</v>
      </c>
      <c r="L3898" s="5">
        <f t="shared" si="1060"/>
        <v>4</v>
      </c>
      <c r="M3898" s="5">
        <f t="shared" si="1061"/>
        <v>2025</v>
      </c>
      <c r="N3898" s="135">
        <v>187.5</v>
      </c>
      <c r="O3898" s="141"/>
      <c r="P3898" s="12">
        <f t="shared" si="1064"/>
        <v>187.5</v>
      </c>
      <c r="Q3898" s="7">
        <f t="shared" si="1066"/>
        <v>6436948.8500000024</v>
      </c>
      <c r="R3898" s="44" t="str">
        <f>VLOOKUP(F3898,'Set up'!$A$2:$E$64,5,FALSE)</f>
        <v>Trsf</v>
      </c>
    </row>
    <row r="3899" spans="1:18" ht="16.2" customHeight="1" x14ac:dyDescent="0.3">
      <c r="A3899" s="140" t="s">
        <v>3654</v>
      </c>
      <c r="B3899" s="5">
        <f t="shared" si="1067"/>
        <v>4</v>
      </c>
      <c r="C3899" s="5">
        <f t="shared" si="1068"/>
        <v>2025</v>
      </c>
      <c r="D3899" s="105" t="s">
        <v>3655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065"/>
        <v>45771</v>
      </c>
      <c r="L3899" s="5">
        <f t="shared" si="1060"/>
        <v>4</v>
      </c>
      <c r="M3899" s="5">
        <f t="shared" si="1061"/>
        <v>2025</v>
      </c>
      <c r="N3899" s="135">
        <v>230</v>
      </c>
      <c r="O3899" s="141"/>
      <c r="P3899" s="12">
        <f t="shared" si="1064"/>
        <v>230</v>
      </c>
      <c r="Q3899" s="7">
        <f t="shared" si="1066"/>
        <v>6437178.8500000024</v>
      </c>
      <c r="R3899" s="44" t="str">
        <f>VLOOKUP(F3899,'Set up'!$A$2:$E$64,5,FALSE)</f>
        <v>Cash</v>
      </c>
    </row>
    <row r="3900" spans="1:18" ht="16.2" customHeight="1" x14ac:dyDescent="0.3">
      <c r="A3900" s="140" t="s">
        <v>3654</v>
      </c>
      <c r="B3900" s="5">
        <f t="shared" si="1067"/>
        <v>4</v>
      </c>
      <c r="C3900" s="5">
        <f t="shared" si="1068"/>
        <v>2025</v>
      </c>
      <c r="D3900" s="105" t="s">
        <v>3655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065"/>
        <v>45771</v>
      </c>
      <c r="L3900" s="5">
        <f t="shared" si="1060"/>
        <v>4</v>
      </c>
      <c r="M3900" s="5">
        <f t="shared" si="1061"/>
        <v>2025</v>
      </c>
      <c r="N3900" s="135">
        <v>115</v>
      </c>
      <c r="O3900" s="141"/>
      <c r="P3900" s="12">
        <f t="shared" si="1064"/>
        <v>115</v>
      </c>
      <c r="Q3900" s="7">
        <f t="shared" si="1066"/>
        <v>6437293.8500000024</v>
      </c>
      <c r="R3900" s="44" t="str">
        <f>VLOOKUP(F3900,'Set up'!$A$2:$E$64,5,FALSE)</f>
        <v>Cash</v>
      </c>
    </row>
    <row r="3901" spans="1:18" ht="16.2" customHeight="1" x14ac:dyDescent="0.3">
      <c r="A3901" s="140" t="s">
        <v>3656</v>
      </c>
      <c r="B3901" s="5">
        <f t="shared" si="1067"/>
        <v>4</v>
      </c>
      <c r="C3901" s="5">
        <f t="shared" si="1068"/>
        <v>2025</v>
      </c>
      <c r="D3901" s="105" t="s">
        <v>3657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065"/>
        <v>45772</v>
      </c>
      <c r="L3901" s="5">
        <f t="shared" si="1060"/>
        <v>4</v>
      </c>
      <c r="M3901" s="5">
        <f t="shared" si="1061"/>
        <v>2025</v>
      </c>
      <c r="N3901" s="135">
        <v>312.5</v>
      </c>
      <c r="O3901" s="141"/>
      <c r="P3901" s="12">
        <f t="shared" si="1064"/>
        <v>312.5</v>
      </c>
      <c r="Q3901" s="7">
        <f t="shared" si="1066"/>
        <v>6437606.3500000024</v>
      </c>
      <c r="R3901" s="44" t="str">
        <f>VLOOKUP(F3901,'Set up'!$A$2:$E$64,5,FALSE)</f>
        <v>Trsf</v>
      </c>
    </row>
    <row r="3902" spans="1:18" ht="16.2" customHeight="1" x14ac:dyDescent="0.3">
      <c r="A3902" s="140" t="s">
        <v>3656</v>
      </c>
      <c r="B3902" s="5">
        <f t="shared" si="1067"/>
        <v>4</v>
      </c>
      <c r="C3902" s="5">
        <f t="shared" si="1068"/>
        <v>2025</v>
      </c>
      <c r="D3902" s="105" t="s">
        <v>3658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065"/>
        <v>45772</v>
      </c>
      <c r="L3902" s="5">
        <f t="shared" si="1060"/>
        <v>4</v>
      </c>
      <c r="M3902" s="5">
        <f t="shared" si="1061"/>
        <v>2025</v>
      </c>
      <c r="N3902" s="135">
        <v>14580</v>
      </c>
      <c r="O3902" s="141"/>
      <c r="P3902" s="12">
        <f t="shared" si="1064"/>
        <v>14580</v>
      </c>
      <c r="Q3902" s="7">
        <f t="shared" si="1066"/>
        <v>6452186.3500000024</v>
      </c>
      <c r="R3902" s="44" t="str">
        <f>VLOOKUP(F3902,'Set up'!$A$2:$E$64,5,FALSE)</f>
        <v>Trsf</v>
      </c>
    </row>
    <row r="3903" spans="1:18" ht="16.2" customHeight="1" x14ac:dyDescent="0.3">
      <c r="A3903" s="140" t="s">
        <v>3656</v>
      </c>
      <c r="B3903" s="5">
        <f t="shared" si="1067"/>
        <v>4</v>
      </c>
      <c r="C3903" s="5">
        <f t="shared" si="1068"/>
        <v>2025</v>
      </c>
      <c r="D3903" s="105" t="s">
        <v>3658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065"/>
        <v>45772</v>
      </c>
      <c r="L3903" s="5">
        <f t="shared" si="1060"/>
        <v>4</v>
      </c>
      <c r="M3903" s="5">
        <f t="shared" si="1061"/>
        <v>2025</v>
      </c>
      <c r="N3903" s="135">
        <v>5894.1</v>
      </c>
      <c r="O3903" s="141"/>
      <c r="P3903" s="12">
        <f t="shared" si="1064"/>
        <v>5894.1</v>
      </c>
      <c r="Q3903" s="7">
        <f t="shared" si="1066"/>
        <v>6458080.450000002</v>
      </c>
      <c r="R3903" s="44" t="str">
        <f>VLOOKUP(F3903,'Set up'!$A$2:$E$64,5,FALSE)</f>
        <v>Trsf</v>
      </c>
    </row>
    <row r="3904" spans="1:18" ht="16.2" customHeight="1" x14ac:dyDescent="0.3">
      <c r="A3904" s="140" t="s">
        <v>3656</v>
      </c>
      <c r="B3904" s="5">
        <f t="shared" si="1067"/>
        <v>4</v>
      </c>
      <c r="C3904" s="5">
        <f t="shared" si="1068"/>
        <v>2025</v>
      </c>
      <c r="D3904" s="105" t="s">
        <v>3658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065"/>
        <v>45772</v>
      </c>
      <c r="L3904" s="5">
        <f t="shared" si="1060"/>
        <v>4</v>
      </c>
      <c r="M3904" s="5">
        <f t="shared" si="1061"/>
        <v>2025</v>
      </c>
      <c r="N3904" s="135">
        <v>3465</v>
      </c>
      <c r="O3904" s="141"/>
      <c r="P3904" s="12">
        <f t="shared" si="1064"/>
        <v>3465</v>
      </c>
      <c r="Q3904" s="7">
        <f t="shared" si="1066"/>
        <v>6461545.450000002</v>
      </c>
      <c r="R3904" s="44" t="str">
        <f>VLOOKUP(F3904,'Set up'!$A$2:$E$64,5,FALSE)</f>
        <v>Trsf</v>
      </c>
    </row>
    <row r="3905" spans="1:19" ht="16.2" customHeight="1" x14ac:dyDescent="0.3">
      <c r="A3905" s="140" t="s">
        <v>3656</v>
      </c>
      <c r="B3905" s="5">
        <f t="shared" si="1067"/>
        <v>4</v>
      </c>
      <c r="C3905" s="5">
        <f t="shared" si="1068"/>
        <v>2025</v>
      </c>
      <c r="D3905" s="105" t="s">
        <v>3658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065"/>
        <v>45772</v>
      </c>
      <c r="L3905" s="5">
        <f t="shared" si="1060"/>
        <v>4</v>
      </c>
      <c r="M3905" s="5">
        <f t="shared" si="1061"/>
        <v>2025</v>
      </c>
      <c r="N3905" s="135">
        <v>460</v>
      </c>
      <c r="O3905" s="141"/>
      <c r="P3905" s="12">
        <f t="shared" si="1064"/>
        <v>460</v>
      </c>
      <c r="Q3905" s="7">
        <f t="shared" si="1066"/>
        <v>6462005.450000002</v>
      </c>
      <c r="R3905" s="44" t="str">
        <f>VLOOKUP(F3905,'Set up'!$A$2:$E$64,5,FALSE)</f>
        <v>Trsf</v>
      </c>
    </row>
    <row r="3906" spans="1:19" ht="16.2" customHeight="1" x14ac:dyDescent="0.3">
      <c r="A3906" s="140" t="s">
        <v>3656</v>
      </c>
      <c r="B3906" s="5">
        <f t="shared" si="1067"/>
        <v>4</v>
      </c>
      <c r="C3906" s="5">
        <f t="shared" si="1068"/>
        <v>2025</v>
      </c>
      <c r="D3906" s="105" t="s">
        <v>3658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065"/>
        <v>45772</v>
      </c>
      <c r="L3906" s="5">
        <f t="shared" si="1060"/>
        <v>4</v>
      </c>
      <c r="M3906" s="5">
        <f t="shared" si="1061"/>
        <v>2025</v>
      </c>
      <c r="N3906" s="135">
        <v>975</v>
      </c>
      <c r="O3906" s="141"/>
      <c r="P3906" s="12">
        <f t="shared" si="1064"/>
        <v>975</v>
      </c>
      <c r="Q3906" s="7">
        <f t="shared" si="1066"/>
        <v>6462980.450000002</v>
      </c>
      <c r="R3906" s="44" t="str">
        <f>VLOOKUP(F3906,'Set up'!$A$2:$E$64,5,FALSE)</f>
        <v>Trsf</v>
      </c>
    </row>
    <row r="3907" spans="1:19" ht="16.2" customHeight="1" x14ac:dyDescent="0.3">
      <c r="A3907" s="140" t="s">
        <v>3659</v>
      </c>
      <c r="B3907" s="5">
        <f t="shared" si="1067"/>
        <v>4</v>
      </c>
      <c r="C3907" s="5">
        <f t="shared" si="1068"/>
        <v>2025</v>
      </c>
      <c r="D3907" s="105" t="s">
        <v>3660</v>
      </c>
      <c r="E3907" s="5" t="str">
        <f>VLOOKUP(F3907,'Set up'!$A$2:$C$64,2,FALSE)</f>
        <v>C00000044</v>
      </c>
      <c r="F3907" s="99" t="s">
        <v>2929</v>
      </c>
      <c r="G3907" s="99" t="s">
        <v>3623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065"/>
        <v>45776</v>
      </c>
      <c r="L3907" s="5">
        <f t="shared" ref="L3907:L3908" si="1069">MONTH(K3907)</f>
        <v>4</v>
      </c>
      <c r="M3907" s="5">
        <f t="shared" ref="M3907:M3908" si="1070">YEAR(K3907)</f>
        <v>2025</v>
      </c>
      <c r="N3907" s="135">
        <v>500</v>
      </c>
      <c r="O3907" s="141"/>
      <c r="P3907" s="12">
        <f t="shared" si="1064"/>
        <v>500</v>
      </c>
      <c r="Q3907" s="7">
        <f t="shared" si="1066"/>
        <v>6463480.450000002</v>
      </c>
      <c r="R3907" s="44" t="str">
        <f>VLOOKUP(F3907,'Set up'!$A$2:$E$64,5,FALSE)</f>
        <v>Cash</v>
      </c>
    </row>
    <row r="3908" spans="1:19" ht="16.2" customHeight="1" x14ac:dyDescent="0.3">
      <c r="A3908" s="140" t="s">
        <v>3659</v>
      </c>
      <c r="B3908" s="5">
        <f t="shared" si="1067"/>
        <v>4</v>
      </c>
      <c r="C3908" s="5">
        <f t="shared" si="1068"/>
        <v>2025</v>
      </c>
      <c r="D3908" s="105" t="s">
        <v>3660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065"/>
        <v>45776</v>
      </c>
      <c r="L3908" s="5">
        <f t="shared" si="1069"/>
        <v>4</v>
      </c>
      <c r="M3908" s="5">
        <f t="shared" si="1070"/>
        <v>2025</v>
      </c>
      <c r="N3908" s="135">
        <v>216</v>
      </c>
      <c r="O3908" s="141"/>
      <c r="P3908" s="12">
        <f t="shared" si="1064"/>
        <v>216</v>
      </c>
      <c r="Q3908" s="7">
        <f t="shared" si="1066"/>
        <v>6463696.450000002</v>
      </c>
      <c r="R3908" s="44" t="str">
        <f>VLOOKUP(F3908,'Set up'!$A$2:$E$64,5,FALSE)</f>
        <v>Cash</v>
      </c>
    </row>
    <row r="3909" spans="1:19" s="10" customFormat="1" ht="16.2" customHeight="1" x14ac:dyDescent="0.3">
      <c r="A3909" s="143" t="s">
        <v>3659</v>
      </c>
      <c r="B3909" s="144">
        <f t="shared" si="1067"/>
        <v>4</v>
      </c>
      <c r="C3909" s="144">
        <f t="shared" si="1068"/>
        <v>2025</v>
      </c>
      <c r="D3909" s="145" t="s">
        <v>3661</v>
      </c>
      <c r="E3909" s="144" t="str">
        <f>VLOOKUP(F3909,'Set up'!$A$2:$C$64,2,FALSE)</f>
        <v>C00000039</v>
      </c>
      <c r="F3909" s="142" t="s">
        <v>1620</v>
      </c>
      <c r="G3909" s="142" t="s">
        <v>3623</v>
      </c>
      <c r="H3909" s="146">
        <v>1</v>
      </c>
      <c r="I3909" s="144" t="str">
        <f>VLOOKUP(F3909,'Set up'!$A$2:$C$64,3,FALSE)</f>
        <v>Cash</v>
      </c>
      <c r="J3909" s="144">
        <f>VLOOKUP(F3909,'Set up'!$A$2:$D$64,4,FALSE)</f>
        <v>0</v>
      </c>
      <c r="K3909" s="155">
        <f t="shared" si="1065"/>
        <v>45776</v>
      </c>
      <c r="L3909" s="144">
        <f>MONTH(K3909)</f>
        <v>4</v>
      </c>
      <c r="M3909" s="144">
        <f>YEAR(K3909)</f>
        <v>2025</v>
      </c>
      <c r="N3909" s="147">
        <v>250</v>
      </c>
      <c r="O3909" s="34">
        <f t="shared" ref="O3909" si="1071">-N3909</f>
        <v>-250</v>
      </c>
      <c r="P3909" s="34">
        <f t="shared" si="1064"/>
        <v>0</v>
      </c>
      <c r="Q3909" s="149">
        <f t="shared" si="1066"/>
        <v>6463946.450000002</v>
      </c>
      <c r="R3909" s="156" t="str">
        <f>VLOOKUP(F3909,'Set up'!$A$2:$E$64,5,FALSE)</f>
        <v>Trsf</v>
      </c>
      <c r="S3909" s="10" t="s">
        <v>3695</v>
      </c>
    </row>
    <row r="3910" spans="1:19" ht="16.2" customHeight="1" x14ac:dyDescent="0.3">
      <c r="A3910" s="153" t="s">
        <v>3748</v>
      </c>
      <c r="B3910" s="5">
        <f t="shared" si="1067"/>
        <v>5</v>
      </c>
      <c r="C3910" s="5">
        <f t="shared" si="1068"/>
        <v>2025</v>
      </c>
      <c r="D3910" s="153" t="s">
        <v>3713</v>
      </c>
      <c r="E3910" s="5" t="str">
        <f>VLOOKUP(F3910,'Set up'!$A$2:$C$64,2,FALSE)</f>
        <v>C00000050</v>
      </c>
      <c r="F3910" s="154" t="s">
        <v>2656</v>
      </c>
      <c r="G3910" s="154" t="s">
        <v>3617</v>
      </c>
      <c r="H3910" s="153">
        <v>1</v>
      </c>
      <c r="I3910" s="5" t="str">
        <f>VLOOKUP(F3910,'Set up'!$A$2:$C$64,3,FALSE)</f>
        <v>Cash</v>
      </c>
      <c r="J3910" s="5">
        <f>VLOOKUP(F3910,'Set up'!$A$2:$D$64,4,FALSE)</f>
        <v>0</v>
      </c>
      <c r="K3910" s="4">
        <f t="shared" ref="K3910" si="1072">A3910+J3910</f>
        <v>45779</v>
      </c>
      <c r="L3910" s="5">
        <f>MONTH(K3910)</f>
        <v>5</v>
      </c>
      <c r="M3910" s="5">
        <f>YEAR(K3910)</f>
        <v>2025</v>
      </c>
      <c r="N3910" s="157">
        <v>1710</v>
      </c>
      <c r="P3910" s="12">
        <f t="shared" ref="P3910" si="1073">SUM(N3910+O3910)</f>
        <v>1710</v>
      </c>
      <c r="Q3910" s="7">
        <f t="shared" si="1066"/>
        <v>6465656.450000002</v>
      </c>
      <c r="R3910" s="44" t="str">
        <f>VLOOKUP(F3910,'Set up'!$A$2:$E$64,5,FALSE)</f>
        <v>Cash</v>
      </c>
    </row>
    <row r="3911" spans="1:19" ht="16.2" customHeight="1" x14ac:dyDescent="0.3">
      <c r="A3911" s="153" t="s">
        <v>3748</v>
      </c>
      <c r="B3911" s="5">
        <f t="shared" ref="B3911:B3974" si="1074">MONTH(A3911)</f>
        <v>5</v>
      </c>
      <c r="C3911" s="5">
        <f t="shared" ref="C3911:C3974" si="1075">YEAR(A3911)</f>
        <v>2025</v>
      </c>
      <c r="D3911" s="153" t="s">
        <v>3713</v>
      </c>
      <c r="E3911" s="5" t="str">
        <f>VLOOKUP(F3911,'Set up'!$A$2:$C$64,2,FALSE)</f>
        <v>C00000050</v>
      </c>
      <c r="F3911" s="154" t="s">
        <v>2656</v>
      </c>
      <c r="G3911" s="154" t="s">
        <v>2434</v>
      </c>
      <c r="H3911" s="153">
        <v>1</v>
      </c>
      <c r="I3911" s="5" t="str">
        <f>VLOOKUP(F3911,'Set up'!$A$2:$C$64,3,FALSE)</f>
        <v>Cash</v>
      </c>
      <c r="J3911" s="5">
        <f>VLOOKUP(F3911,'Set up'!$A$2:$D$64,4,FALSE)</f>
        <v>0</v>
      </c>
      <c r="K3911" s="4">
        <f t="shared" ref="K3911:K3974" si="1076">A3911+J3911</f>
        <v>45779</v>
      </c>
      <c r="L3911" s="5">
        <f t="shared" ref="L3911:L3974" si="1077">MONTH(K3911)</f>
        <v>5</v>
      </c>
      <c r="M3911" s="5">
        <f t="shared" ref="M3911:M3974" si="1078">YEAR(K3911)</f>
        <v>2025</v>
      </c>
      <c r="N3911" s="157">
        <v>277.5</v>
      </c>
      <c r="P3911" s="12">
        <f t="shared" ref="P3911:P3974" si="1079">SUM(N3911+O3911)</f>
        <v>277.5</v>
      </c>
      <c r="Q3911" s="7">
        <f t="shared" ref="Q3911:Q3974" si="1080">SUM(Q3910+N3911)</f>
        <v>6465933.950000002</v>
      </c>
      <c r="R3911" s="44" t="str">
        <f>VLOOKUP(F3911,'Set up'!$A$2:$E$64,5,FALSE)</f>
        <v>Cash</v>
      </c>
    </row>
    <row r="3912" spans="1:19" ht="16.2" customHeight="1" x14ac:dyDescent="0.3">
      <c r="A3912" s="153" t="s">
        <v>3748</v>
      </c>
      <c r="B3912" s="5">
        <f t="shared" si="1074"/>
        <v>5</v>
      </c>
      <c r="C3912" s="5">
        <f t="shared" si="1075"/>
        <v>2025</v>
      </c>
      <c r="D3912" s="153" t="s">
        <v>3713</v>
      </c>
      <c r="E3912" s="5" t="str">
        <f>VLOOKUP(F3912,'Set up'!$A$2:$C$64,2,FALSE)</f>
        <v>C00000050</v>
      </c>
      <c r="F3912" s="154" t="s">
        <v>2656</v>
      </c>
      <c r="G3912" s="154" t="s">
        <v>1061</v>
      </c>
      <c r="H3912" s="153">
        <v>1</v>
      </c>
      <c r="I3912" s="5" t="str">
        <f>VLOOKUP(F3912,'Set up'!$A$2:$C$64,3,FALSE)</f>
        <v>Cash</v>
      </c>
      <c r="J3912" s="5">
        <f>VLOOKUP(F3912,'Set up'!$A$2:$D$64,4,FALSE)</f>
        <v>0</v>
      </c>
      <c r="K3912" s="4">
        <f t="shared" si="1076"/>
        <v>45779</v>
      </c>
      <c r="L3912" s="5">
        <f t="shared" si="1077"/>
        <v>5</v>
      </c>
      <c r="M3912" s="5">
        <f t="shared" si="1078"/>
        <v>2025</v>
      </c>
      <c r="N3912" s="157">
        <v>95</v>
      </c>
      <c r="P3912" s="12">
        <f t="shared" si="1079"/>
        <v>95</v>
      </c>
      <c r="Q3912" s="7">
        <f t="shared" si="1080"/>
        <v>6466028.950000002</v>
      </c>
      <c r="R3912" s="44" t="str">
        <f>VLOOKUP(F3912,'Set up'!$A$2:$E$64,5,FALSE)</f>
        <v>Cash</v>
      </c>
    </row>
    <row r="3913" spans="1:19" ht="16.2" customHeight="1" x14ac:dyDescent="0.3">
      <c r="A3913" s="153" t="s">
        <v>3748</v>
      </c>
      <c r="B3913" s="5">
        <f t="shared" si="1074"/>
        <v>5</v>
      </c>
      <c r="C3913" s="5">
        <f t="shared" si="1075"/>
        <v>2025</v>
      </c>
      <c r="D3913" s="153" t="s">
        <v>3713</v>
      </c>
      <c r="E3913" s="5" t="str">
        <f>VLOOKUP(F3913,'Set up'!$A$2:$C$64,2,FALSE)</f>
        <v>C00000050</v>
      </c>
      <c r="F3913" s="154" t="s">
        <v>2656</v>
      </c>
      <c r="G3913" s="154" t="s">
        <v>2646</v>
      </c>
      <c r="H3913" s="153">
        <v>10</v>
      </c>
      <c r="I3913" s="5" t="str">
        <f>VLOOKUP(F3913,'Set up'!$A$2:$C$64,3,FALSE)</f>
        <v>Cash</v>
      </c>
      <c r="J3913" s="5">
        <f>VLOOKUP(F3913,'Set up'!$A$2:$D$64,4,FALSE)</f>
        <v>0</v>
      </c>
      <c r="K3913" s="4">
        <f t="shared" si="1076"/>
        <v>45779</v>
      </c>
      <c r="L3913" s="5">
        <f t="shared" si="1077"/>
        <v>5</v>
      </c>
      <c r="M3913" s="5">
        <f t="shared" si="1078"/>
        <v>2025</v>
      </c>
      <c r="N3913" s="157">
        <v>625</v>
      </c>
      <c r="P3913" s="12">
        <f t="shared" si="1079"/>
        <v>625</v>
      </c>
      <c r="Q3913" s="7">
        <f t="shared" si="1080"/>
        <v>6466653.950000002</v>
      </c>
      <c r="R3913" s="44" t="str">
        <f>VLOOKUP(F3913,'Set up'!$A$2:$E$64,5,FALSE)</f>
        <v>Cash</v>
      </c>
    </row>
    <row r="3914" spans="1:19" ht="16.2" customHeight="1" x14ac:dyDescent="0.3">
      <c r="A3914" s="153" t="s">
        <v>3749</v>
      </c>
      <c r="B3914" s="5">
        <f t="shared" si="1074"/>
        <v>5</v>
      </c>
      <c r="C3914" s="5">
        <f t="shared" si="1075"/>
        <v>2025</v>
      </c>
      <c r="D3914" s="153" t="s">
        <v>3714</v>
      </c>
      <c r="E3914" s="5" t="str">
        <f>VLOOKUP(F3914,'Set up'!$A$2:$C$64,2,FALSE)</f>
        <v>C00000061</v>
      </c>
      <c r="F3914" s="154" t="s">
        <v>3532</v>
      </c>
      <c r="G3914" s="154" t="s">
        <v>3122</v>
      </c>
      <c r="H3914" s="153">
        <v>1</v>
      </c>
      <c r="I3914" s="5" t="str">
        <f>VLOOKUP(F3914,'Set up'!$A$2:$C$64,3,FALSE)</f>
        <v>Cash</v>
      </c>
      <c r="J3914" s="5">
        <f>VLOOKUP(F3914,'Set up'!$A$2:$D$64,4,FALSE)</f>
        <v>0</v>
      </c>
      <c r="K3914" s="4">
        <f t="shared" si="1076"/>
        <v>45780</v>
      </c>
      <c r="L3914" s="5">
        <f t="shared" si="1077"/>
        <v>5</v>
      </c>
      <c r="M3914" s="5">
        <f t="shared" si="1078"/>
        <v>2025</v>
      </c>
      <c r="N3914" s="157">
        <v>1642.5</v>
      </c>
      <c r="P3914" s="12">
        <f t="shared" si="1079"/>
        <v>1642.5</v>
      </c>
      <c r="Q3914" s="7">
        <f t="shared" si="1080"/>
        <v>6468296.450000002</v>
      </c>
      <c r="R3914" s="44" t="str">
        <f>VLOOKUP(F3914,'Set up'!$A$2:$E$64,5,FALSE)</f>
        <v>Cash</v>
      </c>
    </row>
    <row r="3915" spans="1:19" ht="16.2" customHeight="1" x14ac:dyDescent="0.3">
      <c r="A3915" s="153" t="s">
        <v>3749</v>
      </c>
      <c r="B3915" s="5">
        <f t="shared" si="1074"/>
        <v>5</v>
      </c>
      <c r="C3915" s="5">
        <f t="shared" si="1075"/>
        <v>2025</v>
      </c>
      <c r="D3915" s="153" t="s">
        <v>3714</v>
      </c>
      <c r="E3915" s="5" t="str">
        <f>VLOOKUP(F3915,'Set up'!$A$2:$C$64,2,FALSE)</f>
        <v>C00000061</v>
      </c>
      <c r="F3915" s="154" t="s">
        <v>3532</v>
      </c>
      <c r="G3915" s="154" t="s">
        <v>3641</v>
      </c>
      <c r="H3915" s="153">
        <v>1</v>
      </c>
      <c r="I3915" s="5" t="str">
        <f>VLOOKUP(F3915,'Set up'!$A$2:$C$64,3,FALSE)</f>
        <v>Cash</v>
      </c>
      <c r="J3915" s="5">
        <f>VLOOKUP(F3915,'Set up'!$A$2:$D$64,4,FALSE)</f>
        <v>0</v>
      </c>
      <c r="K3915" s="4">
        <f t="shared" si="1076"/>
        <v>45780</v>
      </c>
      <c r="L3915" s="5">
        <f t="shared" si="1077"/>
        <v>5</v>
      </c>
      <c r="M3915" s="5">
        <f t="shared" si="1078"/>
        <v>2025</v>
      </c>
      <c r="N3915" s="157">
        <v>408.7</v>
      </c>
      <c r="P3915" s="12">
        <f t="shared" si="1079"/>
        <v>408.7</v>
      </c>
      <c r="Q3915" s="7">
        <f t="shared" si="1080"/>
        <v>6468705.1500000022</v>
      </c>
      <c r="R3915" s="44" t="str">
        <f>VLOOKUP(F3915,'Set up'!$A$2:$E$64,5,FALSE)</f>
        <v>Cash</v>
      </c>
    </row>
    <row r="3916" spans="1:19" ht="16.2" customHeight="1" x14ac:dyDescent="0.3">
      <c r="A3916" s="153" t="s">
        <v>3749</v>
      </c>
      <c r="B3916" s="5">
        <f t="shared" si="1074"/>
        <v>5</v>
      </c>
      <c r="C3916" s="5">
        <f t="shared" si="1075"/>
        <v>2025</v>
      </c>
      <c r="D3916" s="153" t="s">
        <v>3714</v>
      </c>
      <c r="E3916" s="5" t="str">
        <f>VLOOKUP(F3916,'Set up'!$A$2:$C$64,2,FALSE)</f>
        <v>C00000061</v>
      </c>
      <c r="F3916" s="154" t="s">
        <v>3532</v>
      </c>
      <c r="G3916" s="154" t="s">
        <v>2635</v>
      </c>
      <c r="H3916" s="153">
        <v>2</v>
      </c>
      <c r="I3916" s="5" t="str">
        <f>VLOOKUP(F3916,'Set up'!$A$2:$C$64,3,FALSE)</f>
        <v>Cash</v>
      </c>
      <c r="J3916" s="5">
        <f>VLOOKUP(F3916,'Set up'!$A$2:$D$64,4,FALSE)</f>
        <v>0</v>
      </c>
      <c r="K3916" s="4">
        <f t="shared" si="1076"/>
        <v>45780</v>
      </c>
      <c r="L3916" s="5">
        <f t="shared" si="1077"/>
        <v>5</v>
      </c>
      <c r="M3916" s="5">
        <f t="shared" si="1078"/>
        <v>2025</v>
      </c>
      <c r="N3916" s="157">
        <v>115</v>
      </c>
      <c r="P3916" s="12">
        <f t="shared" si="1079"/>
        <v>115</v>
      </c>
      <c r="Q3916" s="7">
        <f t="shared" si="1080"/>
        <v>6468820.1500000022</v>
      </c>
      <c r="R3916" s="44" t="str">
        <f>VLOOKUP(F3916,'Set up'!$A$2:$E$64,5,FALSE)</f>
        <v>Cash</v>
      </c>
    </row>
    <row r="3917" spans="1:19" ht="16.2" customHeight="1" x14ac:dyDescent="0.3">
      <c r="A3917" s="153" t="s">
        <v>3748</v>
      </c>
      <c r="B3917" s="5">
        <f t="shared" si="1074"/>
        <v>5</v>
      </c>
      <c r="C3917" s="5">
        <f t="shared" si="1075"/>
        <v>2025</v>
      </c>
      <c r="D3917" s="153" t="s">
        <v>3715</v>
      </c>
      <c r="E3917" s="5" t="str">
        <f>VLOOKUP(F3917,'Set up'!$A$2:$C$64,2,FALSE)</f>
        <v>C00000042</v>
      </c>
      <c r="F3917" s="154" t="s">
        <v>2012</v>
      </c>
      <c r="G3917" s="154" t="s">
        <v>2646</v>
      </c>
      <c r="H3917" s="153">
        <v>3</v>
      </c>
      <c r="I3917" s="5" t="str">
        <f>VLOOKUP(F3917,'Set up'!$A$2:$C$64,3,FALSE)</f>
        <v>Cash</v>
      </c>
      <c r="J3917" s="5">
        <f>VLOOKUP(F3917,'Set up'!$A$2:$D$64,4,FALSE)</f>
        <v>0</v>
      </c>
      <c r="K3917" s="4">
        <f t="shared" si="1076"/>
        <v>45779</v>
      </c>
      <c r="L3917" s="5">
        <f t="shared" si="1077"/>
        <v>5</v>
      </c>
      <c r="M3917" s="5">
        <f t="shared" si="1078"/>
        <v>2025</v>
      </c>
      <c r="N3917" s="157">
        <v>187.5</v>
      </c>
      <c r="P3917" s="12">
        <f t="shared" si="1079"/>
        <v>187.5</v>
      </c>
      <c r="Q3917" s="7">
        <f t="shared" si="1080"/>
        <v>6469007.6500000022</v>
      </c>
      <c r="R3917" s="44" t="str">
        <f>VLOOKUP(F3917,'Set up'!$A$2:$E$64,5,FALSE)</f>
        <v>Trsf</v>
      </c>
    </row>
    <row r="3918" spans="1:19" ht="16.2" customHeight="1" x14ac:dyDescent="0.3">
      <c r="A3918" s="153" t="s">
        <v>3748</v>
      </c>
      <c r="B3918" s="5">
        <f t="shared" si="1074"/>
        <v>5</v>
      </c>
      <c r="C3918" s="5">
        <f t="shared" si="1075"/>
        <v>2025</v>
      </c>
      <c r="D3918" s="153" t="s">
        <v>3716</v>
      </c>
      <c r="E3918" s="5" t="str">
        <f>VLOOKUP(F3918,'Set up'!$A$2:$C$64,2,FALSE)</f>
        <v>C00000042</v>
      </c>
      <c r="F3918" s="154" t="s">
        <v>2012</v>
      </c>
      <c r="G3918" s="154" t="s">
        <v>3217</v>
      </c>
      <c r="H3918" s="153">
        <v>6</v>
      </c>
      <c r="I3918" s="5" t="str">
        <f>VLOOKUP(F3918,'Set up'!$A$2:$C$64,3,FALSE)</f>
        <v>Cash</v>
      </c>
      <c r="J3918" s="5">
        <f>VLOOKUP(F3918,'Set up'!$A$2:$D$64,4,FALSE)</f>
        <v>0</v>
      </c>
      <c r="K3918" s="4">
        <f t="shared" si="1076"/>
        <v>45779</v>
      </c>
      <c r="L3918" s="5">
        <f t="shared" si="1077"/>
        <v>5</v>
      </c>
      <c r="M3918" s="5">
        <f t="shared" si="1078"/>
        <v>2025</v>
      </c>
      <c r="N3918" s="157">
        <v>9720</v>
      </c>
      <c r="P3918" s="12">
        <f t="shared" si="1079"/>
        <v>9720</v>
      </c>
      <c r="Q3918" s="7">
        <f t="shared" si="1080"/>
        <v>6478727.6500000022</v>
      </c>
      <c r="R3918" s="44" t="str">
        <f>VLOOKUP(F3918,'Set up'!$A$2:$E$64,5,FALSE)</f>
        <v>Trsf</v>
      </c>
    </row>
    <row r="3919" spans="1:19" ht="16.2" customHeight="1" x14ac:dyDescent="0.3">
      <c r="A3919" s="153" t="s">
        <v>3748</v>
      </c>
      <c r="B3919" s="5">
        <f t="shared" si="1074"/>
        <v>5</v>
      </c>
      <c r="C3919" s="5">
        <f t="shared" si="1075"/>
        <v>2025</v>
      </c>
      <c r="D3919" s="153" t="s">
        <v>3716</v>
      </c>
      <c r="E3919" s="5" t="str">
        <f>VLOOKUP(F3919,'Set up'!$A$2:$C$64,2,FALSE)</f>
        <v>C00000042</v>
      </c>
      <c r="F3919" s="154" t="s">
        <v>2012</v>
      </c>
      <c r="G3919" s="154" t="s">
        <v>2129</v>
      </c>
      <c r="H3919" s="153">
        <v>10</v>
      </c>
      <c r="I3919" s="5" t="str">
        <f>VLOOKUP(F3919,'Set up'!$A$2:$C$64,3,FALSE)</f>
        <v>Cash</v>
      </c>
      <c r="J3919" s="5">
        <f>VLOOKUP(F3919,'Set up'!$A$2:$D$64,4,FALSE)</f>
        <v>0</v>
      </c>
      <c r="K3919" s="4">
        <f t="shared" si="1076"/>
        <v>45779</v>
      </c>
      <c r="L3919" s="5">
        <f t="shared" si="1077"/>
        <v>5</v>
      </c>
      <c r="M3919" s="5">
        <f t="shared" si="1078"/>
        <v>2025</v>
      </c>
      <c r="N3919" s="157">
        <v>2183</v>
      </c>
      <c r="P3919" s="12">
        <f t="shared" si="1079"/>
        <v>2183</v>
      </c>
      <c r="Q3919" s="7">
        <f t="shared" si="1080"/>
        <v>6480910.6500000022</v>
      </c>
      <c r="R3919" s="44" t="str">
        <f>VLOOKUP(F3919,'Set up'!$A$2:$E$64,5,FALSE)</f>
        <v>Trsf</v>
      </c>
    </row>
    <row r="3920" spans="1:19" ht="16.2" customHeight="1" x14ac:dyDescent="0.3">
      <c r="A3920" s="153" t="s">
        <v>3748</v>
      </c>
      <c r="B3920" s="5">
        <f t="shared" si="1074"/>
        <v>5</v>
      </c>
      <c r="C3920" s="5">
        <f t="shared" si="1075"/>
        <v>2025</v>
      </c>
      <c r="D3920" s="153" t="s">
        <v>3716</v>
      </c>
      <c r="E3920" s="5" t="str">
        <f>VLOOKUP(F3920,'Set up'!$A$2:$C$64,2,FALSE)</f>
        <v>C00000042</v>
      </c>
      <c r="F3920" s="154" t="s">
        <v>2012</v>
      </c>
      <c r="G3920" s="154" t="s">
        <v>1922</v>
      </c>
      <c r="H3920" s="153">
        <v>7</v>
      </c>
      <c r="I3920" s="5" t="str">
        <f>VLOOKUP(F3920,'Set up'!$A$2:$C$64,3,FALSE)</f>
        <v>Cash</v>
      </c>
      <c r="J3920" s="5">
        <f>VLOOKUP(F3920,'Set up'!$A$2:$D$64,4,FALSE)</f>
        <v>0</v>
      </c>
      <c r="K3920" s="4">
        <f t="shared" si="1076"/>
        <v>45779</v>
      </c>
      <c r="L3920" s="5">
        <f t="shared" si="1077"/>
        <v>5</v>
      </c>
      <c r="M3920" s="5">
        <f t="shared" si="1078"/>
        <v>2025</v>
      </c>
      <c r="N3920" s="157">
        <v>1732.5</v>
      </c>
      <c r="P3920" s="12">
        <f t="shared" si="1079"/>
        <v>1732.5</v>
      </c>
      <c r="Q3920" s="7">
        <f t="shared" si="1080"/>
        <v>6482643.1500000022</v>
      </c>
      <c r="R3920" s="44" t="str">
        <f>VLOOKUP(F3920,'Set up'!$A$2:$E$64,5,FALSE)</f>
        <v>Trsf</v>
      </c>
    </row>
    <row r="3921" spans="1:18" ht="16.2" customHeight="1" x14ac:dyDescent="0.3">
      <c r="A3921" s="153" t="s">
        <v>3748</v>
      </c>
      <c r="B3921" s="5">
        <f t="shared" si="1074"/>
        <v>5</v>
      </c>
      <c r="C3921" s="5">
        <f t="shared" si="1075"/>
        <v>2025</v>
      </c>
      <c r="D3921" s="153" t="s">
        <v>3716</v>
      </c>
      <c r="E3921" s="5" t="str">
        <f>VLOOKUP(F3921,'Set up'!$A$2:$C$64,2,FALSE)</f>
        <v>C00000042</v>
      </c>
      <c r="F3921" s="154" t="s">
        <v>2012</v>
      </c>
      <c r="G3921" s="154" t="s">
        <v>46</v>
      </c>
      <c r="H3921" s="153">
        <v>4</v>
      </c>
      <c r="I3921" s="5" t="str">
        <f>VLOOKUP(F3921,'Set up'!$A$2:$C$64,3,FALSE)</f>
        <v>Cash</v>
      </c>
      <c r="J3921" s="5">
        <f>VLOOKUP(F3921,'Set up'!$A$2:$D$64,4,FALSE)</f>
        <v>0</v>
      </c>
      <c r="K3921" s="4">
        <f t="shared" si="1076"/>
        <v>45779</v>
      </c>
      <c r="L3921" s="5">
        <f t="shared" si="1077"/>
        <v>5</v>
      </c>
      <c r="M3921" s="5">
        <f t="shared" si="1078"/>
        <v>2025</v>
      </c>
      <c r="N3921" s="157">
        <v>460</v>
      </c>
      <c r="P3921" s="12">
        <f t="shared" si="1079"/>
        <v>460</v>
      </c>
      <c r="Q3921" s="7">
        <f t="shared" si="1080"/>
        <v>6483103.1500000022</v>
      </c>
      <c r="R3921" s="44" t="str">
        <f>VLOOKUP(F3921,'Set up'!$A$2:$E$64,5,FALSE)</f>
        <v>Trsf</v>
      </c>
    </row>
    <row r="3922" spans="1:18" ht="16.2" customHeight="1" x14ac:dyDescent="0.3">
      <c r="A3922" s="153" t="s">
        <v>3749</v>
      </c>
      <c r="B3922" s="5">
        <f t="shared" si="1074"/>
        <v>5</v>
      </c>
      <c r="C3922" s="5">
        <f t="shared" si="1075"/>
        <v>2025</v>
      </c>
      <c r="D3922" s="153" t="s">
        <v>3717</v>
      </c>
      <c r="E3922" s="5" t="str">
        <f>VLOOKUP(F3922,'Set up'!$A$2:$C$64,2,FALSE)</f>
        <v>C00000019</v>
      </c>
      <c r="F3922" s="154" t="s">
        <v>400</v>
      </c>
      <c r="G3922" s="154" t="s">
        <v>3122</v>
      </c>
      <c r="H3922" s="153">
        <v>1</v>
      </c>
      <c r="I3922" s="5" t="str">
        <f>VLOOKUP(F3922,'Set up'!$A$2:$C$64,3,FALSE)</f>
        <v>Cash</v>
      </c>
      <c r="J3922" s="5">
        <f>VLOOKUP(F3922,'Set up'!$A$2:$D$64,4,FALSE)</f>
        <v>0</v>
      </c>
      <c r="K3922" s="4">
        <f t="shared" si="1076"/>
        <v>45780</v>
      </c>
      <c r="L3922" s="5">
        <f t="shared" si="1077"/>
        <v>5</v>
      </c>
      <c r="M3922" s="5">
        <f t="shared" si="1078"/>
        <v>2025</v>
      </c>
      <c r="N3922" s="157">
        <v>1755</v>
      </c>
      <c r="P3922" s="12">
        <f t="shared" si="1079"/>
        <v>1755</v>
      </c>
      <c r="Q3922" s="7">
        <f t="shared" si="1080"/>
        <v>6484858.1500000022</v>
      </c>
      <c r="R3922" s="44" t="str">
        <f>VLOOKUP(F3922,'Set up'!$A$2:$E$64,5,FALSE)</f>
        <v>Trsf</v>
      </c>
    </row>
    <row r="3923" spans="1:18" ht="16.2" customHeight="1" x14ac:dyDescent="0.3">
      <c r="A3923" s="153" t="s">
        <v>3749</v>
      </c>
      <c r="B3923" s="5">
        <f t="shared" si="1074"/>
        <v>5</v>
      </c>
      <c r="C3923" s="5">
        <f t="shared" si="1075"/>
        <v>2025</v>
      </c>
      <c r="D3923" s="153" t="s">
        <v>3717</v>
      </c>
      <c r="E3923" s="5" t="str">
        <f>VLOOKUP(F3923,'Set up'!$A$2:$C$64,2,FALSE)</f>
        <v>C00000019</v>
      </c>
      <c r="F3923" s="154" t="s">
        <v>400</v>
      </c>
      <c r="G3923" s="154" t="s">
        <v>1411</v>
      </c>
      <c r="H3923" s="153">
        <v>1</v>
      </c>
      <c r="I3923" s="5" t="str">
        <f>VLOOKUP(F3923,'Set up'!$A$2:$C$64,3,FALSE)</f>
        <v>Cash</v>
      </c>
      <c r="J3923" s="5">
        <f>VLOOKUP(F3923,'Set up'!$A$2:$D$64,4,FALSE)</f>
        <v>0</v>
      </c>
      <c r="K3923" s="4">
        <f t="shared" si="1076"/>
        <v>45780</v>
      </c>
      <c r="L3923" s="5">
        <f t="shared" si="1077"/>
        <v>5</v>
      </c>
      <c r="M3923" s="5">
        <f t="shared" si="1078"/>
        <v>2025</v>
      </c>
      <c r="N3923" s="157">
        <v>405</v>
      </c>
      <c r="P3923" s="12">
        <f t="shared" si="1079"/>
        <v>405</v>
      </c>
      <c r="Q3923" s="7">
        <f t="shared" si="1080"/>
        <v>6485263.1500000022</v>
      </c>
      <c r="R3923" s="44" t="str">
        <f>VLOOKUP(F3923,'Set up'!$A$2:$E$64,5,FALSE)</f>
        <v>Trsf</v>
      </c>
    </row>
    <row r="3924" spans="1:18" ht="16.2" customHeight="1" x14ac:dyDescent="0.3">
      <c r="A3924" s="153" t="s">
        <v>3749</v>
      </c>
      <c r="B3924" s="5">
        <f t="shared" si="1074"/>
        <v>5</v>
      </c>
      <c r="C3924" s="5">
        <f t="shared" si="1075"/>
        <v>2025</v>
      </c>
      <c r="D3924" s="153" t="s">
        <v>3717</v>
      </c>
      <c r="E3924" s="5" t="str">
        <f>VLOOKUP(F3924,'Set up'!$A$2:$C$64,2,FALSE)</f>
        <v>C00000019</v>
      </c>
      <c r="F3924" s="154" t="s">
        <v>400</v>
      </c>
      <c r="G3924" s="154" t="s">
        <v>894</v>
      </c>
      <c r="H3924" s="153">
        <v>1</v>
      </c>
      <c r="I3924" s="5" t="str">
        <f>VLOOKUP(F3924,'Set up'!$A$2:$C$64,3,FALSE)</f>
        <v>Cash</v>
      </c>
      <c r="J3924" s="5">
        <f>VLOOKUP(F3924,'Set up'!$A$2:$D$64,4,FALSE)</f>
        <v>0</v>
      </c>
      <c r="K3924" s="4">
        <f t="shared" si="1076"/>
        <v>45780</v>
      </c>
      <c r="L3924" s="5">
        <f t="shared" si="1077"/>
        <v>5</v>
      </c>
      <c r="M3924" s="5">
        <f t="shared" si="1078"/>
        <v>2025</v>
      </c>
      <c r="N3924" s="157">
        <v>150</v>
      </c>
      <c r="P3924" s="12">
        <f t="shared" si="1079"/>
        <v>150</v>
      </c>
      <c r="Q3924" s="7">
        <f t="shared" si="1080"/>
        <v>6485413.1500000022</v>
      </c>
      <c r="R3924" s="44" t="str">
        <f>VLOOKUP(F3924,'Set up'!$A$2:$E$64,5,FALSE)</f>
        <v>Trsf</v>
      </c>
    </row>
    <row r="3925" spans="1:18" ht="16.2" customHeight="1" x14ac:dyDescent="0.3">
      <c r="A3925" s="153" t="s">
        <v>3749</v>
      </c>
      <c r="B3925" s="5">
        <f t="shared" si="1074"/>
        <v>5</v>
      </c>
      <c r="C3925" s="5">
        <f t="shared" si="1075"/>
        <v>2025</v>
      </c>
      <c r="D3925" s="153" t="s">
        <v>3717</v>
      </c>
      <c r="E3925" s="5" t="str">
        <f>VLOOKUP(F3925,'Set up'!$A$2:$C$64,2,FALSE)</f>
        <v>C00000019</v>
      </c>
      <c r="F3925" s="154" t="s">
        <v>400</v>
      </c>
      <c r="G3925" s="154" t="s">
        <v>1660</v>
      </c>
      <c r="H3925" s="153">
        <v>1</v>
      </c>
      <c r="I3925" s="5" t="str">
        <f>VLOOKUP(F3925,'Set up'!$A$2:$C$64,3,FALSE)</f>
        <v>Cash</v>
      </c>
      <c r="J3925" s="5">
        <f>VLOOKUP(F3925,'Set up'!$A$2:$D$64,4,FALSE)</f>
        <v>0</v>
      </c>
      <c r="K3925" s="4">
        <f t="shared" si="1076"/>
        <v>45780</v>
      </c>
      <c r="L3925" s="5">
        <f t="shared" si="1077"/>
        <v>5</v>
      </c>
      <c r="M3925" s="5">
        <f t="shared" si="1078"/>
        <v>2025</v>
      </c>
      <c r="N3925" s="157">
        <v>160</v>
      </c>
      <c r="P3925" s="12">
        <f t="shared" si="1079"/>
        <v>160</v>
      </c>
      <c r="Q3925" s="7">
        <f t="shared" si="1080"/>
        <v>6485573.1500000022</v>
      </c>
      <c r="R3925" s="44" t="str">
        <f>VLOOKUP(F3925,'Set up'!$A$2:$E$64,5,FALSE)</f>
        <v>Trsf</v>
      </c>
    </row>
    <row r="3926" spans="1:18" ht="16.2" customHeight="1" x14ac:dyDescent="0.3">
      <c r="A3926" s="153" t="s">
        <v>3749</v>
      </c>
      <c r="B3926" s="5">
        <f t="shared" si="1074"/>
        <v>5</v>
      </c>
      <c r="C3926" s="5">
        <f t="shared" si="1075"/>
        <v>2025</v>
      </c>
      <c r="D3926" s="153" t="s">
        <v>3717</v>
      </c>
      <c r="E3926" s="5" t="str">
        <f>VLOOKUP(F3926,'Set up'!$A$2:$C$64,2,FALSE)</f>
        <v>C00000019</v>
      </c>
      <c r="F3926" s="154" t="s">
        <v>400</v>
      </c>
      <c r="G3926" s="154" t="s">
        <v>2635</v>
      </c>
      <c r="H3926" s="153">
        <v>2</v>
      </c>
      <c r="I3926" s="5" t="str">
        <f>VLOOKUP(F3926,'Set up'!$A$2:$C$64,3,FALSE)</f>
        <v>Cash</v>
      </c>
      <c r="J3926" s="5">
        <f>VLOOKUP(F3926,'Set up'!$A$2:$D$64,4,FALSE)</f>
        <v>0</v>
      </c>
      <c r="K3926" s="4">
        <f t="shared" si="1076"/>
        <v>45780</v>
      </c>
      <c r="L3926" s="5">
        <f t="shared" si="1077"/>
        <v>5</v>
      </c>
      <c r="M3926" s="5">
        <f t="shared" si="1078"/>
        <v>2025</v>
      </c>
      <c r="N3926" s="157">
        <v>125</v>
      </c>
      <c r="P3926" s="12">
        <f t="shared" si="1079"/>
        <v>125</v>
      </c>
      <c r="Q3926" s="7">
        <f t="shared" si="1080"/>
        <v>6485698.1500000022</v>
      </c>
      <c r="R3926" s="44" t="str">
        <f>VLOOKUP(F3926,'Set up'!$A$2:$E$64,5,FALSE)</f>
        <v>Trsf</v>
      </c>
    </row>
    <row r="3927" spans="1:18" ht="16.2" customHeight="1" x14ac:dyDescent="0.3">
      <c r="A3927" s="153" t="s">
        <v>3750</v>
      </c>
      <c r="B3927" s="5">
        <f t="shared" si="1074"/>
        <v>5</v>
      </c>
      <c r="C3927" s="5">
        <f t="shared" si="1075"/>
        <v>2025</v>
      </c>
      <c r="D3927" s="153" t="s">
        <v>3718</v>
      </c>
      <c r="E3927" s="5" t="str">
        <f>VLOOKUP(F3927,'Set up'!$A$2:$C$64,2,FALSE)</f>
        <v>C00000044</v>
      </c>
      <c r="F3927" s="154" t="s">
        <v>2929</v>
      </c>
      <c r="G3927" s="154" t="s">
        <v>3623</v>
      </c>
      <c r="H3927" s="153">
        <v>1</v>
      </c>
      <c r="I3927" s="5" t="str">
        <f>VLOOKUP(F3927,'Set up'!$A$2:$C$64,3,FALSE)</f>
        <v>Cash</v>
      </c>
      <c r="J3927" s="5">
        <f>VLOOKUP(F3927,'Set up'!$A$2:$D$64,4,FALSE)</f>
        <v>0</v>
      </c>
      <c r="K3927" s="4">
        <f t="shared" si="1076"/>
        <v>45781</v>
      </c>
      <c r="L3927" s="5">
        <f t="shared" si="1077"/>
        <v>5</v>
      </c>
      <c r="M3927" s="5">
        <f t="shared" si="1078"/>
        <v>2025</v>
      </c>
      <c r="N3927" s="157">
        <v>250</v>
      </c>
      <c r="P3927" s="12">
        <f t="shared" si="1079"/>
        <v>250</v>
      </c>
      <c r="Q3927" s="7">
        <f t="shared" si="1080"/>
        <v>6485948.1500000022</v>
      </c>
      <c r="R3927" s="44" t="str">
        <f>VLOOKUP(F3927,'Set up'!$A$2:$E$64,5,FALSE)</f>
        <v>Cash</v>
      </c>
    </row>
    <row r="3928" spans="1:18" ht="16.2" customHeight="1" x14ac:dyDescent="0.3">
      <c r="A3928" s="153" t="s">
        <v>3750</v>
      </c>
      <c r="B3928" s="5">
        <f t="shared" si="1074"/>
        <v>5</v>
      </c>
      <c r="C3928" s="5">
        <f t="shared" si="1075"/>
        <v>2025</v>
      </c>
      <c r="D3928" s="153" t="s">
        <v>3718</v>
      </c>
      <c r="E3928" s="5" t="str">
        <f>VLOOKUP(F3928,'Set up'!$A$2:$C$64,2,FALSE)</f>
        <v>C00000044</v>
      </c>
      <c r="F3928" s="154" t="s">
        <v>2929</v>
      </c>
      <c r="G3928" s="154" t="s">
        <v>3255</v>
      </c>
      <c r="H3928" s="153">
        <v>3</v>
      </c>
      <c r="I3928" s="5" t="str">
        <f>VLOOKUP(F3928,'Set up'!$A$2:$C$64,3,FALSE)</f>
        <v>Cash</v>
      </c>
      <c r="J3928" s="5">
        <f>VLOOKUP(F3928,'Set up'!$A$2:$D$64,4,FALSE)</f>
        <v>0</v>
      </c>
      <c r="K3928" s="4">
        <f t="shared" si="1076"/>
        <v>45781</v>
      </c>
      <c r="L3928" s="5">
        <f t="shared" si="1077"/>
        <v>5</v>
      </c>
      <c r="M3928" s="5">
        <f t="shared" si="1078"/>
        <v>2025</v>
      </c>
      <c r="N3928" s="157">
        <v>525</v>
      </c>
      <c r="P3928" s="12">
        <f t="shared" si="1079"/>
        <v>525</v>
      </c>
      <c r="Q3928" s="7">
        <f t="shared" si="1080"/>
        <v>6486473.1500000022</v>
      </c>
      <c r="R3928" s="44" t="str">
        <f>VLOOKUP(F3928,'Set up'!$A$2:$E$64,5,FALSE)</f>
        <v>Cash</v>
      </c>
    </row>
    <row r="3929" spans="1:18" ht="16.2" customHeight="1" x14ac:dyDescent="0.3">
      <c r="A3929" s="153" t="s">
        <v>3751</v>
      </c>
      <c r="B3929" s="5">
        <f t="shared" si="1074"/>
        <v>5</v>
      </c>
      <c r="C3929" s="5">
        <f t="shared" si="1075"/>
        <v>2025</v>
      </c>
      <c r="D3929" s="153" t="s">
        <v>3719</v>
      </c>
      <c r="E3929" s="5" t="str">
        <f>VLOOKUP(F3929,'Set up'!$A$2:$C$64,2,FALSE)</f>
        <v>C00000042</v>
      </c>
      <c r="F3929" s="154" t="s">
        <v>2012</v>
      </c>
      <c r="G3929" s="154" t="s">
        <v>2646</v>
      </c>
      <c r="H3929" s="153">
        <v>3</v>
      </c>
      <c r="I3929" s="5" t="str">
        <f>VLOOKUP(F3929,'Set up'!$A$2:$C$64,3,FALSE)</f>
        <v>Cash</v>
      </c>
      <c r="J3929" s="5">
        <f>VLOOKUP(F3929,'Set up'!$A$2:$D$64,4,FALSE)</f>
        <v>0</v>
      </c>
      <c r="K3929" s="4">
        <f t="shared" si="1076"/>
        <v>45783</v>
      </c>
      <c r="L3929" s="5">
        <f t="shared" si="1077"/>
        <v>5</v>
      </c>
      <c r="M3929" s="5">
        <f t="shared" si="1078"/>
        <v>2025</v>
      </c>
      <c r="N3929" s="157">
        <v>187.5</v>
      </c>
      <c r="P3929" s="12">
        <f t="shared" si="1079"/>
        <v>187.5</v>
      </c>
      <c r="Q3929" s="7">
        <f t="shared" si="1080"/>
        <v>6486660.6500000022</v>
      </c>
      <c r="R3929" s="44" t="str">
        <f>VLOOKUP(F3929,'Set up'!$A$2:$E$64,5,FALSE)</f>
        <v>Trsf</v>
      </c>
    </row>
    <row r="3930" spans="1:18" ht="16.2" customHeight="1" x14ac:dyDescent="0.3">
      <c r="A3930" s="153" t="s">
        <v>3751</v>
      </c>
      <c r="B3930" s="5">
        <f t="shared" si="1074"/>
        <v>5</v>
      </c>
      <c r="C3930" s="5">
        <f t="shared" si="1075"/>
        <v>2025</v>
      </c>
      <c r="D3930" s="153" t="s">
        <v>3720</v>
      </c>
      <c r="E3930" s="5" t="str">
        <f>VLOOKUP(F3930,'Set up'!$A$2:$C$64,2,FALSE)</f>
        <v>C00000042</v>
      </c>
      <c r="F3930" s="154" t="s">
        <v>2012</v>
      </c>
      <c r="G3930" s="154" t="s">
        <v>3217</v>
      </c>
      <c r="H3930" s="153">
        <v>6</v>
      </c>
      <c r="I3930" s="5" t="str">
        <f>VLOOKUP(F3930,'Set up'!$A$2:$C$64,3,FALSE)</f>
        <v>Cash</v>
      </c>
      <c r="J3930" s="5">
        <f>VLOOKUP(F3930,'Set up'!$A$2:$D$64,4,FALSE)</f>
        <v>0</v>
      </c>
      <c r="K3930" s="4">
        <f t="shared" si="1076"/>
        <v>45783</v>
      </c>
      <c r="L3930" s="5">
        <f t="shared" si="1077"/>
        <v>5</v>
      </c>
      <c r="M3930" s="5">
        <f t="shared" si="1078"/>
        <v>2025</v>
      </c>
      <c r="N3930" s="157">
        <v>9720</v>
      </c>
      <c r="P3930" s="12">
        <f t="shared" si="1079"/>
        <v>9720</v>
      </c>
      <c r="Q3930" s="7">
        <f t="shared" si="1080"/>
        <v>6496380.6500000022</v>
      </c>
      <c r="R3930" s="44" t="str">
        <f>VLOOKUP(F3930,'Set up'!$A$2:$E$64,5,FALSE)</f>
        <v>Trsf</v>
      </c>
    </row>
    <row r="3931" spans="1:18" ht="16.2" customHeight="1" x14ac:dyDescent="0.3">
      <c r="A3931" s="153" t="s">
        <v>3751</v>
      </c>
      <c r="B3931" s="5">
        <f t="shared" si="1074"/>
        <v>5</v>
      </c>
      <c r="C3931" s="5">
        <f t="shared" si="1075"/>
        <v>2025</v>
      </c>
      <c r="D3931" s="153" t="s">
        <v>3720</v>
      </c>
      <c r="E3931" s="5" t="str">
        <f>VLOOKUP(F3931,'Set up'!$A$2:$C$64,2,FALSE)</f>
        <v>C00000042</v>
      </c>
      <c r="F3931" s="154" t="s">
        <v>2012</v>
      </c>
      <c r="G3931" s="154" t="s">
        <v>2129</v>
      </c>
      <c r="H3931" s="153">
        <v>15</v>
      </c>
      <c r="I3931" s="5" t="str">
        <f>VLOOKUP(F3931,'Set up'!$A$2:$C$64,3,FALSE)</f>
        <v>Cash</v>
      </c>
      <c r="J3931" s="5">
        <f>VLOOKUP(F3931,'Set up'!$A$2:$D$64,4,FALSE)</f>
        <v>0</v>
      </c>
      <c r="K3931" s="4">
        <f t="shared" si="1076"/>
        <v>45783</v>
      </c>
      <c r="L3931" s="5">
        <f t="shared" si="1077"/>
        <v>5</v>
      </c>
      <c r="M3931" s="5">
        <f t="shared" si="1078"/>
        <v>2025</v>
      </c>
      <c r="N3931" s="157">
        <v>3274.5</v>
      </c>
      <c r="P3931" s="12">
        <f t="shared" si="1079"/>
        <v>3274.5</v>
      </c>
      <c r="Q3931" s="7">
        <f t="shared" si="1080"/>
        <v>6499655.1500000022</v>
      </c>
      <c r="R3931" s="44" t="str">
        <f>VLOOKUP(F3931,'Set up'!$A$2:$E$64,5,FALSE)</f>
        <v>Trsf</v>
      </c>
    </row>
    <row r="3932" spans="1:18" ht="16.2" customHeight="1" x14ac:dyDescent="0.3">
      <c r="A3932" s="153" t="s">
        <v>3751</v>
      </c>
      <c r="B3932" s="5">
        <f t="shared" si="1074"/>
        <v>5</v>
      </c>
      <c r="C3932" s="5">
        <f t="shared" si="1075"/>
        <v>2025</v>
      </c>
      <c r="D3932" s="153" t="s">
        <v>3720</v>
      </c>
      <c r="E3932" s="5" t="str">
        <f>VLOOKUP(F3932,'Set up'!$A$2:$C$64,2,FALSE)</f>
        <v>C00000042</v>
      </c>
      <c r="F3932" s="154" t="s">
        <v>2012</v>
      </c>
      <c r="G3932" s="154" t="s">
        <v>1922</v>
      </c>
      <c r="H3932" s="153">
        <v>8</v>
      </c>
      <c r="I3932" s="5" t="str">
        <f>VLOOKUP(F3932,'Set up'!$A$2:$C$64,3,FALSE)</f>
        <v>Cash</v>
      </c>
      <c r="J3932" s="5">
        <f>VLOOKUP(F3932,'Set up'!$A$2:$D$64,4,FALSE)</f>
        <v>0</v>
      </c>
      <c r="K3932" s="4">
        <f t="shared" si="1076"/>
        <v>45783</v>
      </c>
      <c r="L3932" s="5">
        <f t="shared" si="1077"/>
        <v>5</v>
      </c>
      <c r="M3932" s="5">
        <f t="shared" si="1078"/>
        <v>2025</v>
      </c>
      <c r="N3932" s="157">
        <v>1980</v>
      </c>
      <c r="P3932" s="12">
        <f t="shared" si="1079"/>
        <v>1980</v>
      </c>
      <c r="Q3932" s="7">
        <f t="shared" si="1080"/>
        <v>6501635.1500000022</v>
      </c>
      <c r="R3932" s="44" t="str">
        <f>VLOOKUP(F3932,'Set up'!$A$2:$E$64,5,FALSE)</f>
        <v>Trsf</v>
      </c>
    </row>
    <row r="3933" spans="1:18" ht="16.2" customHeight="1" x14ac:dyDescent="0.3">
      <c r="A3933" s="153" t="s">
        <v>3751</v>
      </c>
      <c r="B3933" s="5">
        <f t="shared" si="1074"/>
        <v>5</v>
      </c>
      <c r="C3933" s="5">
        <f t="shared" si="1075"/>
        <v>2025</v>
      </c>
      <c r="D3933" s="153" t="s">
        <v>3720</v>
      </c>
      <c r="E3933" s="5" t="str">
        <f>VLOOKUP(F3933,'Set up'!$A$2:$C$64,2,FALSE)</f>
        <v>C00000042</v>
      </c>
      <c r="F3933" s="154" t="s">
        <v>2012</v>
      </c>
      <c r="G3933" s="154" t="s">
        <v>46</v>
      </c>
      <c r="H3933" s="153">
        <v>4</v>
      </c>
      <c r="I3933" s="5" t="str">
        <f>VLOOKUP(F3933,'Set up'!$A$2:$C$64,3,FALSE)</f>
        <v>Cash</v>
      </c>
      <c r="J3933" s="5">
        <f>VLOOKUP(F3933,'Set up'!$A$2:$D$64,4,FALSE)</f>
        <v>0</v>
      </c>
      <c r="K3933" s="4">
        <f t="shared" si="1076"/>
        <v>45783</v>
      </c>
      <c r="L3933" s="5">
        <f t="shared" si="1077"/>
        <v>5</v>
      </c>
      <c r="M3933" s="5">
        <f t="shared" si="1078"/>
        <v>2025</v>
      </c>
      <c r="N3933" s="157">
        <v>460</v>
      </c>
      <c r="P3933" s="12">
        <f t="shared" si="1079"/>
        <v>460</v>
      </c>
      <c r="Q3933" s="7">
        <f t="shared" si="1080"/>
        <v>6502095.1500000022</v>
      </c>
      <c r="R3933" s="44" t="str">
        <f>VLOOKUP(F3933,'Set up'!$A$2:$E$64,5,FALSE)</f>
        <v>Trsf</v>
      </c>
    </row>
    <row r="3934" spans="1:18" ht="16.2" customHeight="1" x14ac:dyDescent="0.3">
      <c r="A3934" s="153" t="s">
        <v>3751</v>
      </c>
      <c r="B3934" s="5">
        <f t="shared" si="1074"/>
        <v>5</v>
      </c>
      <c r="C3934" s="5">
        <f t="shared" si="1075"/>
        <v>2025</v>
      </c>
      <c r="D3934" s="153" t="s">
        <v>3720</v>
      </c>
      <c r="E3934" s="5" t="str">
        <f>VLOOKUP(F3934,'Set up'!$A$2:$C$64,2,FALSE)</f>
        <v>C00000042</v>
      </c>
      <c r="F3934" s="154" t="s">
        <v>2012</v>
      </c>
      <c r="G3934" s="154" t="s">
        <v>1073</v>
      </c>
      <c r="H3934" s="153">
        <v>1</v>
      </c>
      <c r="I3934" s="5" t="str">
        <f>VLOOKUP(F3934,'Set up'!$A$2:$C$64,3,FALSE)</f>
        <v>Cash</v>
      </c>
      <c r="J3934" s="5">
        <f>VLOOKUP(F3934,'Set up'!$A$2:$D$64,4,FALSE)</f>
        <v>0</v>
      </c>
      <c r="K3934" s="4">
        <f t="shared" si="1076"/>
        <v>45783</v>
      </c>
      <c r="L3934" s="5">
        <f t="shared" si="1077"/>
        <v>5</v>
      </c>
      <c r="M3934" s="5">
        <f t="shared" si="1078"/>
        <v>2025</v>
      </c>
      <c r="N3934" s="157">
        <v>1000</v>
      </c>
      <c r="P3934" s="12">
        <f t="shared" si="1079"/>
        <v>1000</v>
      </c>
      <c r="Q3934" s="7">
        <f t="shared" si="1080"/>
        <v>6503095.1500000022</v>
      </c>
      <c r="R3934" s="44" t="str">
        <f>VLOOKUP(F3934,'Set up'!$A$2:$E$64,5,FALSE)</f>
        <v>Trsf</v>
      </c>
    </row>
    <row r="3935" spans="1:18" ht="16.2" customHeight="1" x14ac:dyDescent="0.3">
      <c r="A3935" s="153" t="s">
        <v>3751</v>
      </c>
      <c r="B3935" s="5">
        <f t="shared" si="1074"/>
        <v>5</v>
      </c>
      <c r="C3935" s="5">
        <f t="shared" si="1075"/>
        <v>2025</v>
      </c>
      <c r="D3935" s="153" t="s">
        <v>3721</v>
      </c>
      <c r="E3935" s="5" t="str">
        <f>VLOOKUP(F3935,'Set up'!$A$2:$C$64,2,FALSE)</f>
        <v>C00000061</v>
      </c>
      <c r="F3935" s="154" t="s">
        <v>3532</v>
      </c>
      <c r="G3935" s="154" t="s">
        <v>3122</v>
      </c>
      <c r="H3935" s="153">
        <v>3</v>
      </c>
      <c r="I3935" s="5" t="str">
        <f>VLOOKUP(F3935,'Set up'!$A$2:$C$64,3,FALSE)</f>
        <v>Cash</v>
      </c>
      <c r="J3935" s="5">
        <f>VLOOKUP(F3935,'Set up'!$A$2:$D$64,4,FALSE)</f>
        <v>0</v>
      </c>
      <c r="K3935" s="4">
        <f t="shared" si="1076"/>
        <v>45783</v>
      </c>
      <c r="L3935" s="5">
        <f t="shared" si="1077"/>
        <v>5</v>
      </c>
      <c r="M3935" s="5">
        <f t="shared" si="1078"/>
        <v>2025</v>
      </c>
      <c r="N3935" s="157">
        <v>4927.5</v>
      </c>
      <c r="P3935" s="12">
        <f t="shared" si="1079"/>
        <v>4927.5</v>
      </c>
      <c r="Q3935" s="7">
        <f t="shared" si="1080"/>
        <v>6508022.6500000022</v>
      </c>
      <c r="R3935" s="44" t="str">
        <f>VLOOKUP(F3935,'Set up'!$A$2:$E$64,5,FALSE)</f>
        <v>Cash</v>
      </c>
    </row>
    <row r="3936" spans="1:18" ht="16.2" customHeight="1" x14ac:dyDescent="0.3">
      <c r="A3936" s="153" t="s">
        <v>3751</v>
      </c>
      <c r="B3936" s="5">
        <f t="shared" si="1074"/>
        <v>5</v>
      </c>
      <c r="C3936" s="5">
        <f t="shared" si="1075"/>
        <v>2025</v>
      </c>
      <c r="D3936" s="153" t="s">
        <v>3721</v>
      </c>
      <c r="E3936" s="5" t="str">
        <f>VLOOKUP(F3936,'Set up'!$A$2:$C$64,2,FALSE)</f>
        <v>C00000061</v>
      </c>
      <c r="F3936" s="154" t="s">
        <v>3532</v>
      </c>
      <c r="G3936" s="154" t="s">
        <v>3641</v>
      </c>
      <c r="H3936" s="153">
        <v>3</v>
      </c>
      <c r="I3936" s="5" t="str">
        <f>VLOOKUP(F3936,'Set up'!$A$2:$C$64,3,FALSE)</f>
        <v>Cash</v>
      </c>
      <c r="J3936" s="5">
        <f>VLOOKUP(F3936,'Set up'!$A$2:$D$64,4,FALSE)</f>
        <v>0</v>
      </c>
      <c r="K3936" s="4">
        <f t="shared" si="1076"/>
        <v>45783</v>
      </c>
      <c r="L3936" s="5">
        <f t="shared" si="1077"/>
        <v>5</v>
      </c>
      <c r="M3936" s="5">
        <f t="shared" si="1078"/>
        <v>2025</v>
      </c>
      <c r="N3936" s="157">
        <v>1226.0999999999999</v>
      </c>
      <c r="P3936" s="12">
        <f t="shared" si="1079"/>
        <v>1226.0999999999999</v>
      </c>
      <c r="Q3936" s="7">
        <f t="shared" si="1080"/>
        <v>6509248.7500000019</v>
      </c>
      <c r="R3936" s="44" t="str">
        <f>VLOOKUP(F3936,'Set up'!$A$2:$E$64,5,FALSE)</f>
        <v>Cash</v>
      </c>
    </row>
    <row r="3937" spans="1:18" ht="16.2" customHeight="1" x14ac:dyDescent="0.3">
      <c r="A3937" s="153" t="s">
        <v>3751</v>
      </c>
      <c r="B3937" s="5">
        <f t="shared" si="1074"/>
        <v>5</v>
      </c>
      <c r="C3937" s="5">
        <f t="shared" si="1075"/>
        <v>2025</v>
      </c>
      <c r="D3937" s="153" t="s">
        <v>3721</v>
      </c>
      <c r="E3937" s="5" t="str">
        <f>VLOOKUP(F3937,'Set up'!$A$2:$C$64,2,FALSE)</f>
        <v>C00000061</v>
      </c>
      <c r="F3937" s="154" t="s">
        <v>3532</v>
      </c>
      <c r="G3937" s="154" t="s">
        <v>46</v>
      </c>
      <c r="H3937" s="153">
        <v>2</v>
      </c>
      <c r="I3937" s="5" t="str">
        <f>VLOOKUP(F3937,'Set up'!$A$2:$C$64,3,FALSE)</f>
        <v>Cash</v>
      </c>
      <c r="J3937" s="5">
        <f>VLOOKUP(F3937,'Set up'!$A$2:$D$64,4,FALSE)</f>
        <v>0</v>
      </c>
      <c r="K3937" s="4">
        <f t="shared" si="1076"/>
        <v>45783</v>
      </c>
      <c r="L3937" s="5">
        <f t="shared" si="1077"/>
        <v>5</v>
      </c>
      <c r="M3937" s="5">
        <f t="shared" si="1078"/>
        <v>2025</v>
      </c>
      <c r="N3937" s="157">
        <v>230</v>
      </c>
      <c r="P3937" s="12">
        <f t="shared" si="1079"/>
        <v>230</v>
      </c>
      <c r="Q3937" s="7">
        <f t="shared" si="1080"/>
        <v>6509478.7500000019</v>
      </c>
      <c r="R3937" s="44" t="str">
        <f>VLOOKUP(F3937,'Set up'!$A$2:$E$64,5,FALSE)</f>
        <v>Cash</v>
      </c>
    </row>
    <row r="3938" spans="1:18" ht="16.2" customHeight="1" x14ac:dyDescent="0.3">
      <c r="A3938" s="153" t="s">
        <v>3751</v>
      </c>
      <c r="B3938" s="5">
        <f t="shared" si="1074"/>
        <v>5</v>
      </c>
      <c r="C3938" s="5">
        <f t="shared" si="1075"/>
        <v>2025</v>
      </c>
      <c r="D3938" s="153" t="s">
        <v>3721</v>
      </c>
      <c r="E3938" s="5" t="str">
        <f>VLOOKUP(F3938,'Set up'!$A$2:$C$64,2,FALSE)</f>
        <v>C00000061</v>
      </c>
      <c r="F3938" s="154" t="s">
        <v>3532</v>
      </c>
      <c r="G3938" s="154" t="s">
        <v>2635</v>
      </c>
      <c r="H3938" s="153">
        <v>10</v>
      </c>
      <c r="I3938" s="5" t="str">
        <f>VLOOKUP(F3938,'Set up'!$A$2:$C$64,3,FALSE)</f>
        <v>Cash</v>
      </c>
      <c r="J3938" s="5">
        <f>VLOOKUP(F3938,'Set up'!$A$2:$D$64,4,FALSE)</f>
        <v>0</v>
      </c>
      <c r="K3938" s="4">
        <f t="shared" si="1076"/>
        <v>45783</v>
      </c>
      <c r="L3938" s="5">
        <f t="shared" si="1077"/>
        <v>5</v>
      </c>
      <c r="M3938" s="5">
        <f t="shared" si="1078"/>
        <v>2025</v>
      </c>
      <c r="N3938" s="157">
        <v>575</v>
      </c>
      <c r="P3938" s="12">
        <f t="shared" si="1079"/>
        <v>575</v>
      </c>
      <c r="Q3938" s="7">
        <f t="shared" si="1080"/>
        <v>6510053.7500000019</v>
      </c>
      <c r="R3938" s="44" t="str">
        <f>VLOOKUP(F3938,'Set up'!$A$2:$E$64,5,FALSE)</f>
        <v>Cash</v>
      </c>
    </row>
    <row r="3939" spans="1:18" ht="16.2" customHeight="1" x14ac:dyDescent="0.3">
      <c r="A3939" s="153" t="s">
        <v>3752</v>
      </c>
      <c r="B3939" s="5">
        <f t="shared" si="1074"/>
        <v>5</v>
      </c>
      <c r="C3939" s="5">
        <f t="shared" si="1075"/>
        <v>2025</v>
      </c>
      <c r="D3939" s="153" t="s">
        <v>3722</v>
      </c>
      <c r="E3939" s="5" t="str">
        <f>VLOOKUP(F3939,'Set up'!$A$2:$C$64,2,FALSE)</f>
        <v>C00000042</v>
      </c>
      <c r="F3939" s="154" t="s">
        <v>2012</v>
      </c>
      <c r="G3939" s="154" t="s">
        <v>2646</v>
      </c>
      <c r="H3939" s="153">
        <v>2</v>
      </c>
      <c r="I3939" s="5" t="str">
        <f>VLOOKUP(F3939,'Set up'!$A$2:$C$64,3,FALSE)</f>
        <v>Cash</v>
      </c>
      <c r="J3939" s="5">
        <f>VLOOKUP(F3939,'Set up'!$A$2:$D$64,4,FALSE)</f>
        <v>0</v>
      </c>
      <c r="K3939" s="4">
        <f t="shared" si="1076"/>
        <v>45785</v>
      </c>
      <c r="L3939" s="5">
        <f t="shared" si="1077"/>
        <v>5</v>
      </c>
      <c r="M3939" s="5">
        <f t="shared" si="1078"/>
        <v>2025</v>
      </c>
      <c r="N3939" s="157">
        <v>125</v>
      </c>
      <c r="P3939" s="12">
        <f t="shared" si="1079"/>
        <v>125</v>
      </c>
      <c r="Q3939" s="7">
        <f t="shared" si="1080"/>
        <v>6510178.7500000019</v>
      </c>
      <c r="R3939" s="44" t="str">
        <f>VLOOKUP(F3939,'Set up'!$A$2:$E$64,5,FALSE)</f>
        <v>Trsf</v>
      </c>
    </row>
    <row r="3940" spans="1:18" ht="16.2" customHeight="1" x14ac:dyDescent="0.3">
      <c r="A3940" s="153" t="s">
        <v>3752</v>
      </c>
      <c r="B3940" s="5">
        <f t="shared" si="1074"/>
        <v>5</v>
      </c>
      <c r="C3940" s="5">
        <f t="shared" si="1075"/>
        <v>2025</v>
      </c>
      <c r="D3940" s="153" t="s">
        <v>3723</v>
      </c>
      <c r="E3940" s="5" t="str">
        <f>VLOOKUP(F3940,'Set up'!$A$2:$C$64,2,FALSE)</f>
        <v>C00000042</v>
      </c>
      <c r="F3940" s="154" t="s">
        <v>2012</v>
      </c>
      <c r="G3940" s="154" t="s">
        <v>3217</v>
      </c>
      <c r="H3940" s="153">
        <v>6</v>
      </c>
      <c r="I3940" s="5" t="str">
        <f>VLOOKUP(F3940,'Set up'!$A$2:$C$64,3,FALSE)</f>
        <v>Cash</v>
      </c>
      <c r="J3940" s="5">
        <f>VLOOKUP(F3940,'Set up'!$A$2:$D$64,4,FALSE)</f>
        <v>0</v>
      </c>
      <c r="K3940" s="4">
        <f t="shared" si="1076"/>
        <v>45785</v>
      </c>
      <c r="L3940" s="5">
        <f t="shared" si="1077"/>
        <v>5</v>
      </c>
      <c r="M3940" s="5">
        <f t="shared" si="1078"/>
        <v>2025</v>
      </c>
      <c r="N3940" s="157">
        <v>9720</v>
      </c>
      <c r="P3940" s="12">
        <f t="shared" si="1079"/>
        <v>9720</v>
      </c>
      <c r="Q3940" s="7">
        <f t="shared" si="1080"/>
        <v>6519898.7500000019</v>
      </c>
      <c r="R3940" s="44" t="str">
        <f>VLOOKUP(F3940,'Set up'!$A$2:$E$64,5,FALSE)</f>
        <v>Trsf</v>
      </c>
    </row>
    <row r="3941" spans="1:18" ht="16.2" customHeight="1" x14ac:dyDescent="0.3">
      <c r="A3941" s="153" t="s">
        <v>3752</v>
      </c>
      <c r="B3941" s="5">
        <f t="shared" si="1074"/>
        <v>5</v>
      </c>
      <c r="C3941" s="5">
        <f t="shared" si="1075"/>
        <v>2025</v>
      </c>
      <c r="D3941" s="153" t="s">
        <v>3723</v>
      </c>
      <c r="E3941" s="5" t="str">
        <f>VLOOKUP(F3941,'Set up'!$A$2:$C$64,2,FALSE)</f>
        <v>C00000042</v>
      </c>
      <c r="F3941" s="154" t="s">
        <v>2012</v>
      </c>
      <c r="G3941" s="154" t="s">
        <v>1543</v>
      </c>
      <c r="H3941" s="153">
        <v>12</v>
      </c>
      <c r="I3941" s="5" t="str">
        <f>VLOOKUP(F3941,'Set up'!$A$2:$C$64,3,FALSE)</f>
        <v>Cash</v>
      </c>
      <c r="J3941" s="5">
        <f>VLOOKUP(F3941,'Set up'!$A$2:$D$64,4,FALSE)</f>
        <v>0</v>
      </c>
      <c r="K3941" s="4">
        <f t="shared" si="1076"/>
        <v>45785</v>
      </c>
      <c r="L3941" s="5">
        <f t="shared" si="1077"/>
        <v>5</v>
      </c>
      <c r="M3941" s="5">
        <f t="shared" si="1078"/>
        <v>2025</v>
      </c>
      <c r="N3941" s="157">
        <v>2124</v>
      </c>
      <c r="P3941" s="12">
        <f t="shared" si="1079"/>
        <v>2124</v>
      </c>
      <c r="Q3941" s="7">
        <f t="shared" si="1080"/>
        <v>6522022.7500000019</v>
      </c>
      <c r="R3941" s="44" t="str">
        <f>VLOOKUP(F3941,'Set up'!$A$2:$E$64,5,FALSE)</f>
        <v>Trsf</v>
      </c>
    </row>
    <row r="3942" spans="1:18" ht="16.2" customHeight="1" x14ac:dyDescent="0.3">
      <c r="A3942" s="153" t="s">
        <v>3752</v>
      </c>
      <c r="B3942" s="5">
        <f t="shared" si="1074"/>
        <v>5</v>
      </c>
      <c r="C3942" s="5">
        <f t="shared" si="1075"/>
        <v>2025</v>
      </c>
      <c r="D3942" s="153" t="s">
        <v>3723</v>
      </c>
      <c r="E3942" s="5" t="str">
        <f>VLOOKUP(F3942,'Set up'!$A$2:$C$64,2,FALSE)</f>
        <v>C00000042</v>
      </c>
      <c r="F3942" s="154" t="s">
        <v>2012</v>
      </c>
      <c r="G3942" s="154" t="s">
        <v>1922</v>
      </c>
      <c r="H3942" s="153">
        <v>9</v>
      </c>
      <c r="I3942" s="5" t="str">
        <f>VLOOKUP(F3942,'Set up'!$A$2:$C$64,3,FALSE)</f>
        <v>Cash</v>
      </c>
      <c r="J3942" s="5">
        <f>VLOOKUP(F3942,'Set up'!$A$2:$D$64,4,FALSE)</f>
        <v>0</v>
      </c>
      <c r="K3942" s="4">
        <f t="shared" si="1076"/>
        <v>45785</v>
      </c>
      <c r="L3942" s="5">
        <f t="shared" si="1077"/>
        <v>5</v>
      </c>
      <c r="M3942" s="5">
        <f t="shared" si="1078"/>
        <v>2025</v>
      </c>
      <c r="N3942" s="157">
        <v>2227.5</v>
      </c>
      <c r="P3942" s="12">
        <f t="shared" si="1079"/>
        <v>2227.5</v>
      </c>
      <c r="Q3942" s="7">
        <f t="shared" si="1080"/>
        <v>6524250.2500000019</v>
      </c>
      <c r="R3942" s="44" t="str">
        <f>VLOOKUP(F3942,'Set up'!$A$2:$E$64,5,FALSE)</f>
        <v>Trsf</v>
      </c>
    </row>
    <row r="3943" spans="1:18" ht="16.2" customHeight="1" x14ac:dyDescent="0.3">
      <c r="A3943" s="153" t="s">
        <v>3752</v>
      </c>
      <c r="B3943" s="5">
        <f t="shared" si="1074"/>
        <v>5</v>
      </c>
      <c r="C3943" s="5">
        <f t="shared" si="1075"/>
        <v>2025</v>
      </c>
      <c r="D3943" s="153" t="s">
        <v>3723</v>
      </c>
      <c r="E3943" s="5" t="str">
        <f>VLOOKUP(F3943,'Set up'!$A$2:$C$64,2,FALSE)</f>
        <v>C00000042</v>
      </c>
      <c r="F3943" s="154" t="s">
        <v>2012</v>
      </c>
      <c r="G3943" s="154" t="s">
        <v>46</v>
      </c>
      <c r="H3943" s="153">
        <v>4</v>
      </c>
      <c r="I3943" s="5" t="str">
        <f>VLOOKUP(F3943,'Set up'!$A$2:$C$64,3,FALSE)</f>
        <v>Cash</v>
      </c>
      <c r="J3943" s="5">
        <f>VLOOKUP(F3943,'Set up'!$A$2:$D$64,4,FALSE)</f>
        <v>0</v>
      </c>
      <c r="K3943" s="4">
        <f t="shared" si="1076"/>
        <v>45785</v>
      </c>
      <c r="L3943" s="5">
        <f t="shared" si="1077"/>
        <v>5</v>
      </c>
      <c r="M3943" s="5">
        <f t="shared" si="1078"/>
        <v>2025</v>
      </c>
      <c r="N3943" s="157">
        <v>460</v>
      </c>
      <c r="P3943" s="12">
        <f t="shared" si="1079"/>
        <v>460</v>
      </c>
      <c r="Q3943" s="7">
        <f t="shared" si="1080"/>
        <v>6524710.2500000019</v>
      </c>
      <c r="R3943" s="44" t="str">
        <f>VLOOKUP(F3943,'Set up'!$A$2:$E$64,5,FALSE)</f>
        <v>Trsf</v>
      </c>
    </row>
    <row r="3944" spans="1:18" ht="16.2" customHeight="1" x14ac:dyDescent="0.3">
      <c r="A3944" s="153" t="s">
        <v>3752</v>
      </c>
      <c r="B3944" s="5">
        <f t="shared" si="1074"/>
        <v>5</v>
      </c>
      <c r="C3944" s="5">
        <f t="shared" si="1075"/>
        <v>2025</v>
      </c>
      <c r="D3944" s="153" t="s">
        <v>3723</v>
      </c>
      <c r="E3944" s="5" t="str">
        <f>VLOOKUP(F3944,'Set up'!$A$2:$C$64,2,FALSE)</f>
        <v>C00000042</v>
      </c>
      <c r="F3944" s="154" t="s">
        <v>2012</v>
      </c>
      <c r="G3944" s="154" t="s">
        <v>2132</v>
      </c>
      <c r="H3944" s="153">
        <v>5</v>
      </c>
      <c r="I3944" s="5" t="str">
        <f>VLOOKUP(F3944,'Set up'!$A$2:$C$64,3,FALSE)</f>
        <v>Cash</v>
      </c>
      <c r="J3944" s="5">
        <f>VLOOKUP(F3944,'Set up'!$A$2:$D$64,4,FALSE)</f>
        <v>0</v>
      </c>
      <c r="K3944" s="4">
        <f t="shared" si="1076"/>
        <v>45785</v>
      </c>
      <c r="L3944" s="5">
        <f t="shared" si="1077"/>
        <v>5</v>
      </c>
      <c r="M3944" s="5">
        <f t="shared" si="1078"/>
        <v>2025</v>
      </c>
      <c r="N3944" s="157">
        <v>975</v>
      </c>
      <c r="P3944" s="12">
        <f t="shared" si="1079"/>
        <v>975</v>
      </c>
      <c r="Q3944" s="7">
        <f t="shared" si="1080"/>
        <v>6525685.2500000019</v>
      </c>
      <c r="R3944" s="44" t="str">
        <f>VLOOKUP(F3944,'Set up'!$A$2:$E$64,5,FALSE)</f>
        <v>Trsf</v>
      </c>
    </row>
    <row r="3945" spans="1:18" ht="16.2" customHeight="1" x14ac:dyDescent="0.3">
      <c r="A3945" s="153" t="s">
        <v>3753</v>
      </c>
      <c r="B3945" s="5">
        <f t="shared" si="1074"/>
        <v>5</v>
      </c>
      <c r="C3945" s="5">
        <f t="shared" si="1075"/>
        <v>2025</v>
      </c>
      <c r="D3945" s="153" t="s">
        <v>3724</v>
      </c>
      <c r="E3945" s="5" t="str">
        <f>VLOOKUP(F3945,'Set up'!$A$2:$C$64,2,FALSE)</f>
        <v>C00000042</v>
      </c>
      <c r="F3945" s="154" t="s">
        <v>2012</v>
      </c>
      <c r="G3945" s="154" t="s">
        <v>2646</v>
      </c>
      <c r="H3945" s="153">
        <v>2</v>
      </c>
      <c r="I3945" s="5" t="str">
        <f>VLOOKUP(F3945,'Set up'!$A$2:$C$64,3,FALSE)</f>
        <v>Cash</v>
      </c>
      <c r="J3945" s="5">
        <f>VLOOKUP(F3945,'Set up'!$A$2:$D$64,4,FALSE)</f>
        <v>0</v>
      </c>
      <c r="K3945" s="4">
        <f t="shared" si="1076"/>
        <v>45787</v>
      </c>
      <c r="L3945" s="5">
        <f t="shared" si="1077"/>
        <v>5</v>
      </c>
      <c r="M3945" s="5">
        <f t="shared" si="1078"/>
        <v>2025</v>
      </c>
      <c r="N3945" s="157">
        <v>125</v>
      </c>
      <c r="P3945" s="12">
        <f t="shared" si="1079"/>
        <v>125</v>
      </c>
      <c r="Q3945" s="7">
        <f t="shared" si="1080"/>
        <v>6525810.2500000019</v>
      </c>
      <c r="R3945" s="44" t="str">
        <f>VLOOKUP(F3945,'Set up'!$A$2:$E$64,5,FALSE)</f>
        <v>Trsf</v>
      </c>
    </row>
    <row r="3946" spans="1:18" ht="16.2" customHeight="1" x14ac:dyDescent="0.3">
      <c r="A3946" s="153" t="s">
        <v>3753</v>
      </c>
      <c r="B3946" s="5">
        <f t="shared" si="1074"/>
        <v>5</v>
      </c>
      <c r="C3946" s="5">
        <f t="shared" si="1075"/>
        <v>2025</v>
      </c>
      <c r="D3946" s="153" t="s">
        <v>3725</v>
      </c>
      <c r="E3946" s="5" t="str">
        <f>VLOOKUP(F3946,'Set up'!$A$2:$C$64,2,FALSE)</f>
        <v>C00000042</v>
      </c>
      <c r="F3946" s="154" t="s">
        <v>2012</v>
      </c>
      <c r="G3946" s="154" t="s">
        <v>3217</v>
      </c>
      <c r="H3946" s="153">
        <v>2</v>
      </c>
      <c r="I3946" s="5" t="str">
        <f>VLOOKUP(F3946,'Set up'!$A$2:$C$64,3,FALSE)</f>
        <v>Cash</v>
      </c>
      <c r="J3946" s="5">
        <f>VLOOKUP(F3946,'Set up'!$A$2:$D$64,4,FALSE)</f>
        <v>0</v>
      </c>
      <c r="K3946" s="4">
        <f t="shared" si="1076"/>
        <v>45787</v>
      </c>
      <c r="L3946" s="5">
        <f t="shared" si="1077"/>
        <v>5</v>
      </c>
      <c r="M3946" s="5">
        <f t="shared" si="1078"/>
        <v>2025</v>
      </c>
      <c r="N3946" s="157">
        <v>3240</v>
      </c>
      <c r="P3946" s="12">
        <f t="shared" si="1079"/>
        <v>3240</v>
      </c>
      <c r="Q3946" s="7">
        <f t="shared" si="1080"/>
        <v>6529050.2500000019</v>
      </c>
      <c r="R3946" s="44" t="str">
        <f>VLOOKUP(F3946,'Set up'!$A$2:$E$64,5,FALSE)</f>
        <v>Trsf</v>
      </c>
    </row>
    <row r="3947" spans="1:18" ht="16.2" customHeight="1" x14ac:dyDescent="0.3">
      <c r="A3947" s="153" t="s">
        <v>3753</v>
      </c>
      <c r="B3947" s="5">
        <f t="shared" si="1074"/>
        <v>5</v>
      </c>
      <c r="C3947" s="5">
        <f t="shared" si="1075"/>
        <v>2025</v>
      </c>
      <c r="D3947" s="153" t="s">
        <v>3725</v>
      </c>
      <c r="E3947" s="5" t="str">
        <f>VLOOKUP(F3947,'Set up'!$A$2:$C$64,2,FALSE)</f>
        <v>C00000042</v>
      </c>
      <c r="F3947" s="154" t="s">
        <v>2012</v>
      </c>
      <c r="G3947" s="154" t="s">
        <v>2129</v>
      </c>
      <c r="H3947" s="153">
        <v>9</v>
      </c>
      <c r="I3947" s="5" t="str">
        <f>VLOOKUP(F3947,'Set up'!$A$2:$C$64,3,FALSE)</f>
        <v>Cash</v>
      </c>
      <c r="J3947" s="5">
        <f>VLOOKUP(F3947,'Set up'!$A$2:$D$64,4,FALSE)</f>
        <v>0</v>
      </c>
      <c r="K3947" s="4">
        <f t="shared" si="1076"/>
        <v>45787</v>
      </c>
      <c r="L3947" s="5">
        <f t="shared" si="1077"/>
        <v>5</v>
      </c>
      <c r="M3947" s="5">
        <f t="shared" si="1078"/>
        <v>2025</v>
      </c>
      <c r="N3947" s="157">
        <v>1964.7</v>
      </c>
      <c r="P3947" s="12">
        <f t="shared" si="1079"/>
        <v>1964.7</v>
      </c>
      <c r="Q3947" s="7">
        <f t="shared" si="1080"/>
        <v>6531014.950000002</v>
      </c>
      <c r="R3947" s="44" t="str">
        <f>VLOOKUP(F3947,'Set up'!$A$2:$E$64,5,FALSE)</f>
        <v>Trsf</v>
      </c>
    </row>
    <row r="3948" spans="1:18" ht="16.2" customHeight="1" x14ac:dyDescent="0.3">
      <c r="A3948" s="153" t="s">
        <v>3753</v>
      </c>
      <c r="B3948" s="5">
        <f t="shared" si="1074"/>
        <v>5</v>
      </c>
      <c r="C3948" s="5">
        <f t="shared" si="1075"/>
        <v>2025</v>
      </c>
      <c r="D3948" s="153" t="s">
        <v>3725</v>
      </c>
      <c r="E3948" s="5" t="str">
        <f>VLOOKUP(F3948,'Set up'!$A$2:$C$64,2,FALSE)</f>
        <v>C00000042</v>
      </c>
      <c r="F3948" s="154" t="s">
        <v>2012</v>
      </c>
      <c r="G3948" s="154" t="s">
        <v>1922</v>
      </c>
      <c r="H3948" s="153">
        <v>5</v>
      </c>
      <c r="I3948" s="5" t="str">
        <f>VLOOKUP(F3948,'Set up'!$A$2:$C$64,3,FALSE)</f>
        <v>Cash</v>
      </c>
      <c r="J3948" s="5">
        <f>VLOOKUP(F3948,'Set up'!$A$2:$D$64,4,FALSE)</f>
        <v>0</v>
      </c>
      <c r="K3948" s="4">
        <f t="shared" si="1076"/>
        <v>45787</v>
      </c>
      <c r="L3948" s="5">
        <f t="shared" si="1077"/>
        <v>5</v>
      </c>
      <c r="M3948" s="5">
        <f t="shared" si="1078"/>
        <v>2025</v>
      </c>
      <c r="N3948" s="157">
        <v>1237.5</v>
      </c>
      <c r="P3948" s="12">
        <f t="shared" si="1079"/>
        <v>1237.5</v>
      </c>
      <c r="Q3948" s="7">
        <f t="shared" si="1080"/>
        <v>6532252.450000002</v>
      </c>
      <c r="R3948" s="44" t="str">
        <f>VLOOKUP(F3948,'Set up'!$A$2:$E$64,5,FALSE)</f>
        <v>Trsf</v>
      </c>
    </row>
    <row r="3949" spans="1:18" ht="16.2" customHeight="1" x14ac:dyDescent="0.3">
      <c r="A3949" s="153" t="s">
        <v>3753</v>
      </c>
      <c r="B3949" s="5">
        <f t="shared" si="1074"/>
        <v>5</v>
      </c>
      <c r="C3949" s="5">
        <f t="shared" si="1075"/>
        <v>2025</v>
      </c>
      <c r="D3949" s="153" t="s">
        <v>3725</v>
      </c>
      <c r="E3949" s="5" t="str">
        <f>VLOOKUP(F3949,'Set up'!$A$2:$C$64,2,FALSE)</f>
        <v>C00000042</v>
      </c>
      <c r="F3949" s="154" t="s">
        <v>2012</v>
      </c>
      <c r="G3949" s="154" t="s">
        <v>2744</v>
      </c>
      <c r="H3949" s="153">
        <v>1</v>
      </c>
      <c r="I3949" s="5" t="str">
        <f>VLOOKUP(F3949,'Set up'!$A$2:$C$64,3,FALSE)</f>
        <v>Cash</v>
      </c>
      <c r="J3949" s="5">
        <f>VLOOKUP(F3949,'Set up'!$A$2:$D$64,4,FALSE)</f>
        <v>0</v>
      </c>
      <c r="K3949" s="4">
        <f t="shared" si="1076"/>
        <v>45787</v>
      </c>
      <c r="L3949" s="5">
        <f t="shared" si="1077"/>
        <v>5</v>
      </c>
      <c r="M3949" s="5">
        <f t="shared" si="1078"/>
        <v>2025</v>
      </c>
      <c r="N3949" s="157">
        <v>975</v>
      </c>
      <c r="P3949" s="12">
        <f t="shared" si="1079"/>
        <v>975</v>
      </c>
      <c r="Q3949" s="7">
        <f t="shared" si="1080"/>
        <v>6533227.450000002</v>
      </c>
      <c r="R3949" s="44" t="str">
        <f>VLOOKUP(F3949,'Set up'!$A$2:$E$64,5,FALSE)</f>
        <v>Trsf</v>
      </c>
    </row>
    <row r="3950" spans="1:18" ht="16.2" customHeight="1" x14ac:dyDescent="0.3">
      <c r="A3950" s="153" t="s">
        <v>3754</v>
      </c>
      <c r="B3950" s="5">
        <f t="shared" si="1074"/>
        <v>5</v>
      </c>
      <c r="C3950" s="5">
        <f t="shared" si="1075"/>
        <v>2025</v>
      </c>
      <c r="D3950" s="153" t="s">
        <v>3726</v>
      </c>
      <c r="E3950" s="5" t="str">
        <f>VLOOKUP(F3950,'Set up'!$A$2:$C$64,2,FALSE)</f>
        <v>C00000019</v>
      </c>
      <c r="F3950" s="154" t="s">
        <v>400</v>
      </c>
      <c r="G3950" s="154" t="s">
        <v>3122</v>
      </c>
      <c r="H3950" s="153">
        <v>1</v>
      </c>
      <c r="I3950" s="5" t="str">
        <f>VLOOKUP(F3950,'Set up'!$A$2:$C$64,3,FALSE)</f>
        <v>Cash</v>
      </c>
      <c r="J3950" s="5">
        <f>VLOOKUP(F3950,'Set up'!$A$2:$D$64,4,FALSE)</f>
        <v>0</v>
      </c>
      <c r="K3950" s="4">
        <f t="shared" si="1076"/>
        <v>45791</v>
      </c>
      <c r="L3950" s="5">
        <f t="shared" si="1077"/>
        <v>5</v>
      </c>
      <c r="M3950" s="5">
        <f t="shared" si="1078"/>
        <v>2025</v>
      </c>
      <c r="N3950" s="157">
        <v>1755</v>
      </c>
      <c r="P3950" s="12">
        <f t="shared" si="1079"/>
        <v>1755</v>
      </c>
      <c r="Q3950" s="7">
        <f t="shared" si="1080"/>
        <v>6534982.450000002</v>
      </c>
      <c r="R3950" s="44" t="str">
        <f>VLOOKUP(F3950,'Set up'!$A$2:$E$64,5,FALSE)</f>
        <v>Trsf</v>
      </c>
    </row>
    <row r="3951" spans="1:18" ht="16.2" customHeight="1" x14ac:dyDescent="0.3">
      <c r="A3951" s="153" t="s">
        <v>3754</v>
      </c>
      <c r="B3951" s="5">
        <f t="shared" si="1074"/>
        <v>5</v>
      </c>
      <c r="C3951" s="5">
        <f t="shared" si="1075"/>
        <v>2025</v>
      </c>
      <c r="D3951" s="153" t="s">
        <v>3726</v>
      </c>
      <c r="E3951" s="5" t="str">
        <f>VLOOKUP(F3951,'Set up'!$A$2:$C$64,2,FALSE)</f>
        <v>C00000019</v>
      </c>
      <c r="F3951" s="154" t="s">
        <v>400</v>
      </c>
      <c r="G3951" s="154" t="s">
        <v>1411</v>
      </c>
      <c r="H3951" s="153">
        <v>1</v>
      </c>
      <c r="I3951" s="5" t="str">
        <f>VLOOKUP(F3951,'Set up'!$A$2:$C$64,3,FALSE)</f>
        <v>Cash</v>
      </c>
      <c r="J3951" s="5">
        <f>VLOOKUP(F3951,'Set up'!$A$2:$D$64,4,FALSE)</f>
        <v>0</v>
      </c>
      <c r="K3951" s="4">
        <f t="shared" si="1076"/>
        <v>45791</v>
      </c>
      <c r="L3951" s="5">
        <f t="shared" si="1077"/>
        <v>5</v>
      </c>
      <c r="M3951" s="5">
        <f t="shared" si="1078"/>
        <v>2025</v>
      </c>
      <c r="N3951" s="157">
        <v>405</v>
      </c>
      <c r="P3951" s="12">
        <f t="shared" si="1079"/>
        <v>405</v>
      </c>
      <c r="Q3951" s="7">
        <f t="shared" si="1080"/>
        <v>6535387.450000002</v>
      </c>
      <c r="R3951" s="44" t="str">
        <f>VLOOKUP(F3951,'Set up'!$A$2:$E$64,5,FALSE)</f>
        <v>Trsf</v>
      </c>
    </row>
    <row r="3952" spans="1:18" ht="16.2" customHeight="1" x14ac:dyDescent="0.3">
      <c r="A3952" s="153" t="s">
        <v>3754</v>
      </c>
      <c r="B3952" s="5">
        <f t="shared" si="1074"/>
        <v>5</v>
      </c>
      <c r="C3952" s="5">
        <f t="shared" si="1075"/>
        <v>2025</v>
      </c>
      <c r="D3952" s="153" t="s">
        <v>3726</v>
      </c>
      <c r="E3952" s="5" t="str">
        <f>VLOOKUP(F3952,'Set up'!$A$2:$C$64,2,FALSE)</f>
        <v>C00000019</v>
      </c>
      <c r="F3952" s="154" t="s">
        <v>400</v>
      </c>
      <c r="G3952" s="154" t="s">
        <v>2144</v>
      </c>
      <c r="H3952" s="153">
        <v>1</v>
      </c>
      <c r="I3952" s="5" t="str">
        <f>VLOOKUP(F3952,'Set up'!$A$2:$C$64,3,FALSE)</f>
        <v>Cash</v>
      </c>
      <c r="J3952" s="5">
        <f>VLOOKUP(F3952,'Set up'!$A$2:$D$64,4,FALSE)</f>
        <v>0</v>
      </c>
      <c r="K3952" s="4">
        <f t="shared" si="1076"/>
        <v>45791</v>
      </c>
      <c r="L3952" s="5">
        <f t="shared" si="1077"/>
        <v>5</v>
      </c>
      <c r="M3952" s="5">
        <f t="shared" si="1078"/>
        <v>2025</v>
      </c>
      <c r="N3952" s="157">
        <v>283.8</v>
      </c>
      <c r="P3952" s="12">
        <f t="shared" si="1079"/>
        <v>283.8</v>
      </c>
      <c r="Q3952" s="7">
        <f t="shared" si="1080"/>
        <v>6535671.2500000019</v>
      </c>
      <c r="R3952" s="44" t="str">
        <f>VLOOKUP(F3952,'Set up'!$A$2:$E$64,5,FALSE)</f>
        <v>Trsf</v>
      </c>
    </row>
    <row r="3953" spans="1:18" ht="16.2" customHeight="1" x14ac:dyDescent="0.3">
      <c r="A3953" s="153" t="s">
        <v>3754</v>
      </c>
      <c r="B3953" s="5">
        <f t="shared" si="1074"/>
        <v>5</v>
      </c>
      <c r="C3953" s="5">
        <f t="shared" si="1075"/>
        <v>2025</v>
      </c>
      <c r="D3953" s="153" t="s">
        <v>3726</v>
      </c>
      <c r="E3953" s="5" t="str">
        <f>VLOOKUP(F3953,'Set up'!$A$2:$C$64,2,FALSE)</f>
        <v>C00000019</v>
      </c>
      <c r="F3953" s="154" t="s">
        <v>400</v>
      </c>
      <c r="G3953" s="154" t="s">
        <v>46</v>
      </c>
      <c r="H3953" s="153">
        <v>1</v>
      </c>
      <c r="I3953" s="5" t="str">
        <f>VLOOKUP(F3953,'Set up'!$A$2:$C$64,3,FALSE)</f>
        <v>Cash</v>
      </c>
      <c r="J3953" s="5">
        <f>VLOOKUP(F3953,'Set up'!$A$2:$D$64,4,FALSE)</f>
        <v>0</v>
      </c>
      <c r="K3953" s="4">
        <f t="shared" si="1076"/>
        <v>45791</v>
      </c>
      <c r="L3953" s="5">
        <f t="shared" si="1077"/>
        <v>5</v>
      </c>
      <c r="M3953" s="5">
        <f t="shared" si="1078"/>
        <v>2025</v>
      </c>
      <c r="N3953" s="157">
        <v>110</v>
      </c>
      <c r="P3953" s="12">
        <f t="shared" si="1079"/>
        <v>110</v>
      </c>
      <c r="Q3953" s="7">
        <f t="shared" si="1080"/>
        <v>6535781.2500000019</v>
      </c>
      <c r="R3953" s="44" t="str">
        <f>VLOOKUP(F3953,'Set up'!$A$2:$E$64,5,FALSE)</f>
        <v>Trsf</v>
      </c>
    </row>
    <row r="3954" spans="1:18" ht="16.2" customHeight="1" x14ac:dyDescent="0.3">
      <c r="A3954" s="153" t="s">
        <v>3754</v>
      </c>
      <c r="B3954" s="5">
        <f t="shared" si="1074"/>
        <v>5</v>
      </c>
      <c r="C3954" s="5">
        <f t="shared" si="1075"/>
        <v>2025</v>
      </c>
      <c r="D3954" s="153" t="s">
        <v>3726</v>
      </c>
      <c r="E3954" s="5" t="str">
        <f>VLOOKUP(F3954,'Set up'!$A$2:$C$64,2,FALSE)</f>
        <v>C00000019</v>
      </c>
      <c r="F3954" s="154" t="s">
        <v>400</v>
      </c>
      <c r="G3954" s="154" t="s">
        <v>1469</v>
      </c>
      <c r="H3954" s="153">
        <v>1</v>
      </c>
      <c r="I3954" s="5" t="str">
        <f>VLOOKUP(F3954,'Set up'!$A$2:$C$64,3,FALSE)</f>
        <v>Cash</v>
      </c>
      <c r="J3954" s="5">
        <f>VLOOKUP(F3954,'Set up'!$A$2:$D$64,4,FALSE)</f>
        <v>0</v>
      </c>
      <c r="K3954" s="4">
        <f t="shared" si="1076"/>
        <v>45791</v>
      </c>
      <c r="L3954" s="5">
        <f t="shared" si="1077"/>
        <v>5</v>
      </c>
      <c r="M3954" s="5">
        <f t="shared" si="1078"/>
        <v>2025</v>
      </c>
      <c r="N3954" s="157">
        <v>390</v>
      </c>
      <c r="P3954" s="12">
        <f t="shared" si="1079"/>
        <v>390</v>
      </c>
      <c r="Q3954" s="7">
        <f t="shared" si="1080"/>
        <v>6536171.2500000019</v>
      </c>
      <c r="R3954" s="44" t="str">
        <f>VLOOKUP(F3954,'Set up'!$A$2:$E$64,5,FALSE)</f>
        <v>Trsf</v>
      </c>
    </row>
    <row r="3955" spans="1:18" ht="16.2" customHeight="1" x14ac:dyDescent="0.3">
      <c r="A3955" s="153" t="s">
        <v>3754</v>
      </c>
      <c r="B3955" s="5">
        <f t="shared" si="1074"/>
        <v>5</v>
      </c>
      <c r="C3955" s="5">
        <f t="shared" si="1075"/>
        <v>2025</v>
      </c>
      <c r="D3955" s="153" t="s">
        <v>3727</v>
      </c>
      <c r="E3955" s="5" t="str">
        <f>VLOOKUP(F3955,'Set up'!$A$2:$C$64,2,FALSE)</f>
        <v>C00000050</v>
      </c>
      <c r="F3955" s="154" t="s">
        <v>2656</v>
      </c>
      <c r="G3955" s="154" t="s">
        <v>3617</v>
      </c>
      <c r="H3955" s="153">
        <v>1</v>
      </c>
      <c r="I3955" s="5" t="str">
        <f>VLOOKUP(F3955,'Set up'!$A$2:$C$64,3,FALSE)</f>
        <v>Cash</v>
      </c>
      <c r="J3955" s="5">
        <f>VLOOKUP(F3955,'Set up'!$A$2:$D$64,4,FALSE)</f>
        <v>0</v>
      </c>
      <c r="K3955" s="4">
        <f t="shared" si="1076"/>
        <v>45791</v>
      </c>
      <c r="L3955" s="5">
        <f t="shared" si="1077"/>
        <v>5</v>
      </c>
      <c r="M3955" s="5">
        <f t="shared" si="1078"/>
        <v>2025</v>
      </c>
      <c r="N3955" s="157">
        <v>1710</v>
      </c>
      <c r="P3955" s="12">
        <f t="shared" si="1079"/>
        <v>1710</v>
      </c>
      <c r="Q3955" s="7">
        <f t="shared" si="1080"/>
        <v>6537881.2500000019</v>
      </c>
      <c r="R3955" s="44" t="str">
        <f>VLOOKUP(F3955,'Set up'!$A$2:$E$64,5,FALSE)</f>
        <v>Cash</v>
      </c>
    </row>
    <row r="3956" spans="1:18" ht="16.2" customHeight="1" x14ac:dyDescent="0.3">
      <c r="A3956" s="153" t="s">
        <v>3754</v>
      </c>
      <c r="B3956" s="5">
        <f t="shared" si="1074"/>
        <v>5</v>
      </c>
      <c r="C3956" s="5">
        <f t="shared" si="1075"/>
        <v>2025</v>
      </c>
      <c r="D3956" s="153" t="s">
        <v>3727</v>
      </c>
      <c r="E3956" s="5" t="str">
        <f>VLOOKUP(F3956,'Set up'!$A$2:$C$64,2,FALSE)</f>
        <v>C00000050</v>
      </c>
      <c r="F3956" s="154" t="s">
        <v>2656</v>
      </c>
      <c r="G3956" s="154" t="s">
        <v>2434</v>
      </c>
      <c r="H3956" s="153">
        <v>1</v>
      </c>
      <c r="I3956" s="5" t="str">
        <f>VLOOKUP(F3956,'Set up'!$A$2:$C$64,3,FALSE)</f>
        <v>Cash</v>
      </c>
      <c r="J3956" s="5">
        <f>VLOOKUP(F3956,'Set up'!$A$2:$D$64,4,FALSE)</f>
        <v>0</v>
      </c>
      <c r="K3956" s="4">
        <f t="shared" si="1076"/>
        <v>45791</v>
      </c>
      <c r="L3956" s="5">
        <f t="shared" si="1077"/>
        <v>5</v>
      </c>
      <c r="M3956" s="5">
        <f t="shared" si="1078"/>
        <v>2025</v>
      </c>
      <c r="N3956" s="157">
        <v>277.5</v>
      </c>
      <c r="P3956" s="12">
        <f t="shared" si="1079"/>
        <v>277.5</v>
      </c>
      <c r="Q3956" s="7">
        <f t="shared" si="1080"/>
        <v>6538158.7500000019</v>
      </c>
      <c r="R3956" s="44" t="str">
        <f>VLOOKUP(F3956,'Set up'!$A$2:$E$64,5,FALSE)</f>
        <v>Cash</v>
      </c>
    </row>
    <row r="3957" spans="1:18" ht="16.2" customHeight="1" x14ac:dyDescent="0.3">
      <c r="A3957" s="153" t="s">
        <v>3754</v>
      </c>
      <c r="B3957" s="5">
        <f t="shared" si="1074"/>
        <v>5</v>
      </c>
      <c r="C3957" s="5">
        <f t="shared" si="1075"/>
        <v>2025</v>
      </c>
      <c r="D3957" s="153" t="s">
        <v>3727</v>
      </c>
      <c r="E3957" s="5" t="str">
        <f>VLOOKUP(F3957,'Set up'!$A$2:$C$64,2,FALSE)</f>
        <v>C00000050</v>
      </c>
      <c r="F3957" s="154" t="s">
        <v>2656</v>
      </c>
      <c r="G3957" s="154" t="s">
        <v>1061</v>
      </c>
      <c r="H3957" s="153">
        <v>1</v>
      </c>
      <c r="I3957" s="5" t="str">
        <f>VLOOKUP(F3957,'Set up'!$A$2:$C$64,3,FALSE)</f>
        <v>Cash</v>
      </c>
      <c r="J3957" s="5">
        <f>VLOOKUP(F3957,'Set up'!$A$2:$D$64,4,FALSE)</f>
        <v>0</v>
      </c>
      <c r="K3957" s="4">
        <f t="shared" si="1076"/>
        <v>45791</v>
      </c>
      <c r="L3957" s="5">
        <f t="shared" si="1077"/>
        <v>5</v>
      </c>
      <c r="M3957" s="5">
        <f t="shared" si="1078"/>
        <v>2025</v>
      </c>
      <c r="N3957" s="157">
        <v>95</v>
      </c>
      <c r="P3957" s="12">
        <f t="shared" si="1079"/>
        <v>95</v>
      </c>
      <c r="Q3957" s="7">
        <f t="shared" si="1080"/>
        <v>6538253.7500000019</v>
      </c>
      <c r="R3957" s="44" t="str">
        <f>VLOOKUP(F3957,'Set up'!$A$2:$E$64,5,FALSE)</f>
        <v>Cash</v>
      </c>
    </row>
    <row r="3958" spans="1:18" ht="16.2" customHeight="1" x14ac:dyDescent="0.3">
      <c r="A3958" s="153" t="s">
        <v>3754</v>
      </c>
      <c r="B3958" s="5">
        <f t="shared" si="1074"/>
        <v>5</v>
      </c>
      <c r="C3958" s="5">
        <f t="shared" si="1075"/>
        <v>2025</v>
      </c>
      <c r="D3958" s="153" t="s">
        <v>3727</v>
      </c>
      <c r="E3958" s="5" t="str">
        <f>VLOOKUP(F3958,'Set up'!$A$2:$C$64,2,FALSE)</f>
        <v>C00000050</v>
      </c>
      <c r="F3958" s="154" t="s">
        <v>2656</v>
      </c>
      <c r="G3958" s="154" t="s">
        <v>800</v>
      </c>
      <c r="H3958" s="153">
        <v>1</v>
      </c>
      <c r="I3958" s="5" t="str">
        <f>VLOOKUP(F3958,'Set up'!$A$2:$C$64,3,FALSE)</f>
        <v>Cash</v>
      </c>
      <c r="J3958" s="5">
        <f>VLOOKUP(F3958,'Set up'!$A$2:$D$64,4,FALSE)</f>
        <v>0</v>
      </c>
      <c r="K3958" s="4">
        <f t="shared" si="1076"/>
        <v>45791</v>
      </c>
      <c r="L3958" s="5">
        <f t="shared" si="1077"/>
        <v>5</v>
      </c>
      <c r="M3958" s="5">
        <f t="shared" si="1078"/>
        <v>2025</v>
      </c>
      <c r="N3958" s="157">
        <v>225</v>
      </c>
      <c r="P3958" s="12">
        <f t="shared" si="1079"/>
        <v>225</v>
      </c>
      <c r="Q3958" s="7">
        <f t="shared" si="1080"/>
        <v>6538478.7500000019</v>
      </c>
      <c r="R3958" s="44" t="str">
        <f>VLOOKUP(F3958,'Set up'!$A$2:$E$64,5,FALSE)</f>
        <v>Cash</v>
      </c>
    </row>
    <row r="3959" spans="1:18" ht="16.2" customHeight="1" x14ac:dyDescent="0.3">
      <c r="A3959" s="153" t="s">
        <v>3754</v>
      </c>
      <c r="B3959" s="5">
        <f t="shared" si="1074"/>
        <v>5</v>
      </c>
      <c r="C3959" s="5">
        <f t="shared" si="1075"/>
        <v>2025</v>
      </c>
      <c r="D3959" s="153" t="s">
        <v>3728</v>
      </c>
      <c r="E3959" s="5" t="str">
        <f>VLOOKUP(F3959,'Set up'!$A$2:$C$64,2,FALSE)</f>
        <v>C00000042</v>
      </c>
      <c r="F3959" s="154" t="s">
        <v>2012</v>
      </c>
      <c r="G3959" s="154" t="s">
        <v>3217</v>
      </c>
      <c r="H3959" s="153">
        <v>2</v>
      </c>
      <c r="I3959" s="5" t="str">
        <f>VLOOKUP(F3959,'Set up'!$A$2:$C$64,3,FALSE)</f>
        <v>Cash</v>
      </c>
      <c r="J3959" s="5">
        <f>VLOOKUP(F3959,'Set up'!$A$2:$D$64,4,FALSE)</f>
        <v>0</v>
      </c>
      <c r="K3959" s="4">
        <f t="shared" si="1076"/>
        <v>45791</v>
      </c>
      <c r="L3959" s="5">
        <f t="shared" si="1077"/>
        <v>5</v>
      </c>
      <c r="M3959" s="5">
        <f t="shared" si="1078"/>
        <v>2025</v>
      </c>
      <c r="N3959" s="157">
        <v>3240</v>
      </c>
      <c r="P3959" s="12">
        <f t="shared" si="1079"/>
        <v>3240</v>
      </c>
      <c r="Q3959" s="7">
        <f t="shared" si="1080"/>
        <v>6541718.7500000019</v>
      </c>
      <c r="R3959" s="44" t="str">
        <f>VLOOKUP(F3959,'Set up'!$A$2:$E$64,5,FALSE)</f>
        <v>Trsf</v>
      </c>
    </row>
    <row r="3960" spans="1:18" ht="16.2" customHeight="1" x14ac:dyDescent="0.3">
      <c r="A3960" s="153" t="s">
        <v>3754</v>
      </c>
      <c r="B3960" s="5">
        <f t="shared" si="1074"/>
        <v>5</v>
      </c>
      <c r="C3960" s="5">
        <f t="shared" si="1075"/>
        <v>2025</v>
      </c>
      <c r="D3960" s="153" t="s">
        <v>3728</v>
      </c>
      <c r="E3960" s="5" t="str">
        <f>VLOOKUP(F3960,'Set up'!$A$2:$C$64,2,FALSE)</f>
        <v>C00000042</v>
      </c>
      <c r="F3960" s="154" t="s">
        <v>2012</v>
      </c>
      <c r="G3960" s="154" t="s">
        <v>2129</v>
      </c>
      <c r="H3960" s="153">
        <v>3</v>
      </c>
      <c r="I3960" s="5" t="str">
        <f>VLOOKUP(F3960,'Set up'!$A$2:$C$64,3,FALSE)</f>
        <v>Cash</v>
      </c>
      <c r="J3960" s="5">
        <f>VLOOKUP(F3960,'Set up'!$A$2:$D$64,4,FALSE)</f>
        <v>0</v>
      </c>
      <c r="K3960" s="4">
        <f t="shared" si="1076"/>
        <v>45791</v>
      </c>
      <c r="L3960" s="5">
        <f t="shared" si="1077"/>
        <v>5</v>
      </c>
      <c r="M3960" s="5">
        <f t="shared" si="1078"/>
        <v>2025</v>
      </c>
      <c r="N3960" s="157">
        <v>654.9</v>
      </c>
      <c r="P3960" s="12">
        <f t="shared" si="1079"/>
        <v>654.9</v>
      </c>
      <c r="Q3960" s="7">
        <f t="shared" si="1080"/>
        <v>6542373.6500000022</v>
      </c>
      <c r="R3960" s="44" t="str">
        <f>VLOOKUP(F3960,'Set up'!$A$2:$E$64,5,FALSE)</f>
        <v>Trsf</v>
      </c>
    </row>
    <row r="3961" spans="1:18" ht="16.2" customHeight="1" x14ac:dyDescent="0.3">
      <c r="A3961" s="153" t="s">
        <v>3754</v>
      </c>
      <c r="B3961" s="5">
        <f t="shared" si="1074"/>
        <v>5</v>
      </c>
      <c r="C3961" s="5">
        <f t="shared" si="1075"/>
        <v>2025</v>
      </c>
      <c r="D3961" s="153" t="s">
        <v>3728</v>
      </c>
      <c r="E3961" s="5" t="str">
        <f>VLOOKUP(F3961,'Set up'!$A$2:$C$64,2,FALSE)</f>
        <v>C00000042</v>
      </c>
      <c r="F3961" s="154" t="s">
        <v>2012</v>
      </c>
      <c r="G3961" s="154" t="s">
        <v>1922</v>
      </c>
      <c r="H3961" s="153">
        <v>2</v>
      </c>
      <c r="I3961" s="5" t="str">
        <f>VLOOKUP(F3961,'Set up'!$A$2:$C$64,3,FALSE)</f>
        <v>Cash</v>
      </c>
      <c r="J3961" s="5">
        <f>VLOOKUP(F3961,'Set up'!$A$2:$D$64,4,FALSE)</f>
        <v>0</v>
      </c>
      <c r="K3961" s="4">
        <f t="shared" si="1076"/>
        <v>45791</v>
      </c>
      <c r="L3961" s="5">
        <f t="shared" si="1077"/>
        <v>5</v>
      </c>
      <c r="M3961" s="5">
        <f t="shared" si="1078"/>
        <v>2025</v>
      </c>
      <c r="N3961" s="157">
        <v>495</v>
      </c>
      <c r="P3961" s="12">
        <f t="shared" si="1079"/>
        <v>495</v>
      </c>
      <c r="Q3961" s="7">
        <f t="shared" si="1080"/>
        <v>6542868.6500000022</v>
      </c>
      <c r="R3961" s="44" t="str">
        <f>VLOOKUP(F3961,'Set up'!$A$2:$E$64,5,FALSE)</f>
        <v>Trsf</v>
      </c>
    </row>
    <row r="3962" spans="1:18" ht="16.2" customHeight="1" x14ac:dyDescent="0.3">
      <c r="A3962" s="153" t="s">
        <v>3755</v>
      </c>
      <c r="B3962" s="5">
        <f t="shared" si="1074"/>
        <v>5</v>
      </c>
      <c r="C3962" s="5">
        <f t="shared" si="1075"/>
        <v>2025</v>
      </c>
      <c r="D3962" s="153" t="s">
        <v>3729</v>
      </c>
      <c r="E3962" s="5" t="str">
        <f>VLOOKUP(F3962,'Set up'!$A$2:$C$64,2,FALSE)</f>
        <v>C00000013</v>
      </c>
      <c r="F3962" s="154" t="s">
        <v>3549</v>
      </c>
      <c r="G3962" s="154" t="s">
        <v>3533</v>
      </c>
      <c r="H3962" s="153">
        <v>9</v>
      </c>
      <c r="I3962" s="5" t="str">
        <f>VLOOKUP(F3962,'Set up'!$A$2:$C$64,3,FALSE)</f>
        <v>Cash</v>
      </c>
      <c r="J3962" s="5">
        <f>VLOOKUP(F3962,'Set up'!$A$2:$D$64,4,FALSE)</f>
        <v>0</v>
      </c>
      <c r="K3962" s="4">
        <f t="shared" si="1076"/>
        <v>45792</v>
      </c>
      <c r="L3962" s="5">
        <f t="shared" si="1077"/>
        <v>5</v>
      </c>
      <c r="M3962" s="5">
        <f t="shared" si="1078"/>
        <v>2025</v>
      </c>
      <c r="N3962" s="157">
        <v>15592.5</v>
      </c>
      <c r="P3962" s="12">
        <f t="shared" si="1079"/>
        <v>15592.5</v>
      </c>
      <c r="Q3962" s="7">
        <f t="shared" si="1080"/>
        <v>6558461.1500000022</v>
      </c>
      <c r="R3962" s="44" t="str">
        <f>VLOOKUP(F3962,'Set up'!$A$2:$E$64,5,FALSE)</f>
        <v>Chq</v>
      </c>
    </row>
    <row r="3963" spans="1:18" ht="16.2" customHeight="1" x14ac:dyDescent="0.3">
      <c r="A3963" s="153" t="s">
        <v>3755</v>
      </c>
      <c r="B3963" s="5">
        <f t="shared" si="1074"/>
        <v>5</v>
      </c>
      <c r="C3963" s="5">
        <f t="shared" si="1075"/>
        <v>2025</v>
      </c>
      <c r="D3963" s="153" t="s">
        <v>3729</v>
      </c>
      <c r="E3963" s="5" t="str">
        <f>VLOOKUP(F3963,'Set up'!$A$2:$C$64,2,FALSE)</f>
        <v>C00000013</v>
      </c>
      <c r="F3963" s="154" t="s">
        <v>3549</v>
      </c>
      <c r="G3963" s="154" t="s">
        <v>1739</v>
      </c>
      <c r="H3963" s="153">
        <v>7</v>
      </c>
      <c r="I3963" s="5" t="str">
        <f>VLOOKUP(F3963,'Set up'!$A$2:$C$64,3,FALSE)</f>
        <v>Cash</v>
      </c>
      <c r="J3963" s="5">
        <f>VLOOKUP(F3963,'Set up'!$A$2:$D$64,4,FALSE)</f>
        <v>0</v>
      </c>
      <c r="K3963" s="4">
        <f t="shared" si="1076"/>
        <v>45792</v>
      </c>
      <c r="L3963" s="5">
        <f t="shared" si="1077"/>
        <v>5</v>
      </c>
      <c r="M3963" s="5">
        <f t="shared" si="1078"/>
        <v>2025</v>
      </c>
      <c r="N3963" s="157">
        <v>2835</v>
      </c>
      <c r="P3963" s="12">
        <f t="shared" si="1079"/>
        <v>2835</v>
      </c>
      <c r="Q3963" s="7">
        <f t="shared" si="1080"/>
        <v>6561296.1500000022</v>
      </c>
      <c r="R3963" s="44" t="str">
        <f>VLOOKUP(F3963,'Set up'!$A$2:$E$64,5,FALSE)</f>
        <v>Chq</v>
      </c>
    </row>
    <row r="3964" spans="1:18" ht="16.2" customHeight="1" x14ac:dyDescent="0.3">
      <c r="A3964" s="153" t="s">
        <v>3755</v>
      </c>
      <c r="B3964" s="5">
        <f t="shared" si="1074"/>
        <v>5</v>
      </c>
      <c r="C3964" s="5">
        <f t="shared" si="1075"/>
        <v>2025</v>
      </c>
      <c r="D3964" s="153" t="s">
        <v>3729</v>
      </c>
      <c r="E3964" s="5" t="str">
        <f>VLOOKUP(F3964,'Set up'!$A$2:$C$64,2,FALSE)</f>
        <v>C00000013</v>
      </c>
      <c r="F3964" s="154" t="s">
        <v>3549</v>
      </c>
      <c r="G3964" s="154" t="s">
        <v>1740</v>
      </c>
      <c r="H3964" s="153">
        <v>7</v>
      </c>
      <c r="I3964" s="5" t="str">
        <f>VLOOKUP(F3964,'Set up'!$A$2:$C$64,3,FALSE)</f>
        <v>Cash</v>
      </c>
      <c r="J3964" s="5">
        <f>VLOOKUP(F3964,'Set up'!$A$2:$D$64,4,FALSE)</f>
        <v>0</v>
      </c>
      <c r="K3964" s="4">
        <f t="shared" si="1076"/>
        <v>45792</v>
      </c>
      <c r="L3964" s="5">
        <f t="shared" si="1077"/>
        <v>5</v>
      </c>
      <c r="M3964" s="5">
        <f t="shared" si="1078"/>
        <v>2025</v>
      </c>
      <c r="N3964" s="157">
        <v>2835</v>
      </c>
      <c r="P3964" s="12">
        <f t="shared" si="1079"/>
        <v>2835</v>
      </c>
      <c r="Q3964" s="7">
        <f t="shared" si="1080"/>
        <v>6564131.1500000022</v>
      </c>
      <c r="R3964" s="44" t="str">
        <f>VLOOKUP(F3964,'Set up'!$A$2:$E$64,5,FALSE)</f>
        <v>Chq</v>
      </c>
    </row>
    <row r="3965" spans="1:18" ht="16.2" customHeight="1" x14ac:dyDescent="0.3">
      <c r="A3965" s="153" t="s">
        <v>3755</v>
      </c>
      <c r="B3965" s="5">
        <f t="shared" si="1074"/>
        <v>5</v>
      </c>
      <c r="C3965" s="5">
        <f t="shared" si="1075"/>
        <v>2025</v>
      </c>
      <c r="D3965" s="153" t="s">
        <v>3729</v>
      </c>
      <c r="E3965" s="5" t="str">
        <f>VLOOKUP(F3965,'Set up'!$A$2:$C$64,2,FALSE)</f>
        <v>C00000013</v>
      </c>
      <c r="F3965" s="154" t="s">
        <v>3549</v>
      </c>
      <c r="G3965" s="154" t="s">
        <v>3763</v>
      </c>
      <c r="H3965" s="153">
        <v>21</v>
      </c>
      <c r="I3965" s="5" t="str">
        <f>VLOOKUP(F3965,'Set up'!$A$2:$C$64,3,FALSE)</f>
        <v>Cash</v>
      </c>
      <c r="J3965" s="5">
        <f>VLOOKUP(F3965,'Set up'!$A$2:$D$64,4,FALSE)</f>
        <v>0</v>
      </c>
      <c r="K3965" s="4">
        <f t="shared" si="1076"/>
        <v>45792</v>
      </c>
      <c r="L3965" s="5">
        <f t="shared" si="1077"/>
        <v>5</v>
      </c>
      <c r="M3965" s="5">
        <f t="shared" si="1078"/>
        <v>2025</v>
      </c>
      <c r="N3965" s="157">
        <v>5959.8</v>
      </c>
      <c r="P3965" s="12">
        <f t="shared" si="1079"/>
        <v>5959.8</v>
      </c>
      <c r="Q3965" s="7">
        <f t="shared" si="1080"/>
        <v>6570090.950000002</v>
      </c>
      <c r="R3965" s="44" t="str">
        <f>VLOOKUP(F3965,'Set up'!$A$2:$E$64,5,FALSE)</f>
        <v>Chq</v>
      </c>
    </row>
    <row r="3966" spans="1:18" ht="16.2" customHeight="1" x14ac:dyDescent="0.3">
      <c r="A3966" s="153" t="s">
        <v>3755</v>
      </c>
      <c r="B3966" s="5">
        <f t="shared" si="1074"/>
        <v>5</v>
      </c>
      <c r="C3966" s="5">
        <f t="shared" si="1075"/>
        <v>2025</v>
      </c>
      <c r="D3966" s="153" t="s">
        <v>3729</v>
      </c>
      <c r="E3966" s="5" t="str">
        <f>VLOOKUP(F3966,'Set up'!$A$2:$C$64,2,FALSE)</f>
        <v>C00000013</v>
      </c>
      <c r="F3966" s="154" t="s">
        <v>3549</v>
      </c>
      <c r="G3966" s="154" t="s">
        <v>1741</v>
      </c>
      <c r="H3966" s="153">
        <v>2</v>
      </c>
      <c r="I3966" s="5" t="str">
        <f>VLOOKUP(F3966,'Set up'!$A$2:$C$64,3,FALSE)</f>
        <v>Cash</v>
      </c>
      <c r="J3966" s="5">
        <f>VLOOKUP(F3966,'Set up'!$A$2:$D$64,4,FALSE)</f>
        <v>0</v>
      </c>
      <c r="K3966" s="4">
        <f t="shared" si="1076"/>
        <v>45792</v>
      </c>
      <c r="L3966" s="5">
        <f t="shared" si="1077"/>
        <v>5</v>
      </c>
      <c r="M3966" s="5">
        <f t="shared" si="1078"/>
        <v>2025</v>
      </c>
      <c r="N3966" s="157">
        <v>1750</v>
      </c>
      <c r="P3966" s="12">
        <f t="shared" si="1079"/>
        <v>1750</v>
      </c>
      <c r="Q3966" s="7">
        <f t="shared" si="1080"/>
        <v>6571840.950000002</v>
      </c>
      <c r="R3966" s="44" t="str">
        <f>VLOOKUP(F3966,'Set up'!$A$2:$E$64,5,FALSE)</f>
        <v>Chq</v>
      </c>
    </row>
    <row r="3967" spans="1:18" ht="16.2" customHeight="1" x14ac:dyDescent="0.3">
      <c r="A3967" s="153" t="s">
        <v>3755</v>
      </c>
      <c r="B3967" s="5">
        <f t="shared" si="1074"/>
        <v>5</v>
      </c>
      <c r="C3967" s="5">
        <f t="shared" si="1075"/>
        <v>2025</v>
      </c>
      <c r="D3967" s="153" t="s">
        <v>3729</v>
      </c>
      <c r="E3967" s="5" t="str">
        <f>VLOOKUP(F3967,'Set up'!$A$2:$C$64,2,FALSE)</f>
        <v>C00000013</v>
      </c>
      <c r="F3967" s="154" t="s">
        <v>3549</v>
      </c>
      <c r="G3967" s="154" t="s">
        <v>1743</v>
      </c>
      <c r="H3967" s="153">
        <v>2</v>
      </c>
      <c r="I3967" s="5" t="str">
        <f>VLOOKUP(F3967,'Set up'!$A$2:$C$64,3,FALSE)</f>
        <v>Cash</v>
      </c>
      <c r="J3967" s="5">
        <f>VLOOKUP(F3967,'Set up'!$A$2:$D$64,4,FALSE)</f>
        <v>0</v>
      </c>
      <c r="K3967" s="4">
        <f t="shared" si="1076"/>
        <v>45792</v>
      </c>
      <c r="L3967" s="5">
        <f t="shared" si="1077"/>
        <v>5</v>
      </c>
      <c r="M3967" s="5">
        <f t="shared" si="1078"/>
        <v>2025</v>
      </c>
      <c r="N3967" s="157">
        <v>110.4</v>
      </c>
      <c r="P3967" s="12">
        <f t="shared" si="1079"/>
        <v>110.4</v>
      </c>
      <c r="Q3967" s="7">
        <f t="shared" si="1080"/>
        <v>6571951.3500000024</v>
      </c>
      <c r="R3967" s="44" t="str">
        <f>VLOOKUP(F3967,'Set up'!$A$2:$E$64,5,FALSE)</f>
        <v>Chq</v>
      </c>
    </row>
    <row r="3968" spans="1:18" ht="16.2" customHeight="1" x14ac:dyDescent="0.3">
      <c r="A3968" s="153" t="s">
        <v>3755</v>
      </c>
      <c r="B3968" s="5">
        <f t="shared" si="1074"/>
        <v>5</v>
      </c>
      <c r="C3968" s="5">
        <f t="shared" si="1075"/>
        <v>2025</v>
      </c>
      <c r="D3968" s="153" t="s">
        <v>3729</v>
      </c>
      <c r="E3968" s="5" t="str">
        <f>VLOOKUP(F3968,'Set up'!$A$2:$C$64,2,FALSE)</f>
        <v>C00000013</v>
      </c>
      <c r="F3968" s="154" t="s">
        <v>3549</v>
      </c>
      <c r="G3968" s="154" t="s">
        <v>1744</v>
      </c>
      <c r="H3968" s="153">
        <v>1</v>
      </c>
      <c r="I3968" s="5" t="str">
        <f>VLOOKUP(F3968,'Set up'!$A$2:$C$64,3,FALSE)</f>
        <v>Cash</v>
      </c>
      <c r="J3968" s="5">
        <f>VLOOKUP(F3968,'Set up'!$A$2:$D$64,4,FALSE)</f>
        <v>0</v>
      </c>
      <c r="K3968" s="4">
        <f t="shared" si="1076"/>
        <v>45792</v>
      </c>
      <c r="L3968" s="5">
        <f t="shared" si="1077"/>
        <v>5</v>
      </c>
      <c r="M3968" s="5">
        <f t="shared" si="1078"/>
        <v>2025</v>
      </c>
      <c r="N3968" s="157">
        <v>1108.4000000000001</v>
      </c>
      <c r="P3968" s="12">
        <f t="shared" si="1079"/>
        <v>1108.4000000000001</v>
      </c>
      <c r="Q3968" s="7">
        <f t="shared" si="1080"/>
        <v>6573059.7500000028</v>
      </c>
      <c r="R3968" s="44" t="str">
        <f>VLOOKUP(F3968,'Set up'!$A$2:$E$64,5,FALSE)</f>
        <v>Chq</v>
      </c>
    </row>
    <row r="3969" spans="1:18" ht="16.2" customHeight="1" x14ac:dyDescent="0.3">
      <c r="A3969" s="153" t="s">
        <v>3755</v>
      </c>
      <c r="B3969" s="5">
        <f t="shared" si="1074"/>
        <v>5</v>
      </c>
      <c r="C3969" s="5">
        <f t="shared" si="1075"/>
        <v>2025</v>
      </c>
      <c r="D3969" s="153" t="s">
        <v>3729</v>
      </c>
      <c r="E3969" s="5" t="str">
        <f>VLOOKUP(F3969,'Set up'!$A$2:$C$64,2,FALSE)</f>
        <v>C00000013</v>
      </c>
      <c r="F3969" s="154" t="s">
        <v>3549</v>
      </c>
      <c r="G3969" s="154" t="s">
        <v>1469</v>
      </c>
      <c r="H3969" s="153">
        <v>5</v>
      </c>
      <c r="I3969" s="5" t="str">
        <f>VLOOKUP(F3969,'Set up'!$A$2:$C$64,3,FALSE)</f>
        <v>Cash</v>
      </c>
      <c r="J3969" s="5">
        <f>VLOOKUP(F3969,'Set up'!$A$2:$D$64,4,FALSE)</f>
        <v>0</v>
      </c>
      <c r="K3969" s="4">
        <f t="shared" si="1076"/>
        <v>45792</v>
      </c>
      <c r="L3969" s="5">
        <f t="shared" si="1077"/>
        <v>5</v>
      </c>
      <c r="M3969" s="5">
        <f t="shared" si="1078"/>
        <v>2025</v>
      </c>
      <c r="N3969" s="157">
        <v>2150</v>
      </c>
      <c r="P3969" s="12">
        <f t="shared" si="1079"/>
        <v>2150</v>
      </c>
      <c r="Q3969" s="7">
        <f t="shared" si="1080"/>
        <v>6575209.7500000028</v>
      </c>
      <c r="R3969" s="44" t="str">
        <f>VLOOKUP(F3969,'Set up'!$A$2:$E$64,5,FALSE)</f>
        <v>Chq</v>
      </c>
    </row>
    <row r="3970" spans="1:18" ht="16.2" customHeight="1" x14ac:dyDescent="0.3">
      <c r="A3970" s="153" t="s">
        <v>3756</v>
      </c>
      <c r="B3970" s="5">
        <f t="shared" si="1074"/>
        <v>5</v>
      </c>
      <c r="C3970" s="5">
        <f t="shared" si="1075"/>
        <v>2025</v>
      </c>
      <c r="D3970" s="153" t="s">
        <v>3730</v>
      </c>
      <c r="E3970" s="5" t="str">
        <f>VLOOKUP(F3970,'Set up'!$A$2:$C$64,2,FALSE)</f>
        <v>C00000042</v>
      </c>
      <c r="F3970" s="154" t="s">
        <v>2012</v>
      </c>
      <c r="G3970" s="154" t="s">
        <v>2646</v>
      </c>
      <c r="H3970" s="153">
        <v>1</v>
      </c>
      <c r="I3970" s="5" t="str">
        <f>VLOOKUP(F3970,'Set up'!$A$2:$C$64,3,FALSE)</f>
        <v>Cash</v>
      </c>
      <c r="J3970" s="5">
        <f>VLOOKUP(F3970,'Set up'!$A$2:$D$64,4,FALSE)</f>
        <v>0</v>
      </c>
      <c r="K3970" s="4">
        <f t="shared" si="1076"/>
        <v>45793</v>
      </c>
      <c r="L3970" s="5">
        <f t="shared" si="1077"/>
        <v>5</v>
      </c>
      <c r="M3970" s="5">
        <f t="shared" si="1078"/>
        <v>2025</v>
      </c>
      <c r="N3970" s="157">
        <v>62.5</v>
      </c>
      <c r="P3970" s="12">
        <f t="shared" si="1079"/>
        <v>62.5</v>
      </c>
      <c r="Q3970" s="7">
        <f t="shared" si="1080"/>
        <v>6575272.2500000028</v>
      </c>
      <c r="R3970" s="44" t="str">
        <f>VLOOKUP(F3970,'Set up'!$A$2:$E$64,5,FALSE)</f>
        <v>Trsf</v>
      </c>
    </row>
    <row r="3971" spans="1:18" ht="16.2" customHeight="1" x14ac:dyDescent="0.3">
      <c r="A3971" s="153" t="s">
        <v>3756</v>
      </c>
      <c r="B3971" s="5">
        <f t="shared" si="1074"/>
        <v>5</v>
      </c>
      <c r="C3971" s="5">
        <f t="shared" si="1075"/>
        <v>2025</v>
      </c>
      <c r="D3971" s="153" t="s">
        <v>3731</v>
      </c>
      <c r="E3971" s="5" t="str">
        <f>VLOOKUP(F3971,'Set up'!$A$2:$C$64,2,FALSE)</f>
        <v>C00000042</v>
      </c>
      <c r="F3971" s="154" t="s">
        <v>2012</v>
      </c>
      <c r="G3971" s="154" t="s">
        <v>3217</v>
      </c>
      <c r="H3971" s="153">
        <v>1</v>
      </c>
      <c r="I3971" s="5" t="str">
        <f>VLOOKUP(F3971,'Set up'!$A$2:$C$64,3,FALSE)</f>
        <v>Cash</v>
      </c>
      <c r="J3971" s="5">
        <f>VLOOKUP(F3971,'Set up'!$A$2:$D$64,4,FALSE)</f>
        <v>0</v>
      </c>
      <c r="K3971" s="4">
        <f t="shared" si="1076"/>
        <v>45793</v>
      </c>
      <c r="L3971" s="5">
        <f t="shared" si="1077"/>
        <v>5</v>
      </c>
      <c r="M3971" s="5">
        <f t="shared" si="1078"/>
        <v>2025</v>
      </c>
      <c r="N3971" s="157">
        <v>1620</v>
      </c>
      <c r="P3971" s="12">
        <f t="shared" si="1079"/>
        <v>1620</v>
      </c>
      <c r="Q3971" s="7">
        <f t="shared" si="1080"/>
        <v>6576892.2500000028</v>
      </c>
      <c r="R3971" s="44" t="str">
        <f>VLOOKUP(F3971,'Set up'!$A$2:$E$64,5,FALSE)</f>
        <v>Trsf</v>
      </c>
    </row>
    <row r="3972" spans="1:18" ht="16.2" customHeight="1" x14ac:dyDescent="0.3">
      <c r="A3972" s="153" t="s">
        <v>3756</v>
      </c>
      <c r="B3972" s="5">
        <f t="shared" si="1074"/>
        <v>5</v>
      </c>
      <c r="C3972" s="5">
        <f t="shared" si="1075"/>
        <v>2025</v>
      </c>
      <c r="D3972" s="153" t="s">
        <v>3731</v>
      </c>
      <c r="E3972" s="5" t="str">
        <f>VLOOKUP(F3972,'Set up'!$A$2:$C$64,2,FALSE)</f>
        <v>C00000042</v>
      </c>
      <c r="F3972" s="154" t="s">
        <v>2012</v>
      </c>
      <c r="G3972" s="154" t="s">
        <v>2129</v>
      </c>
      <c r="H3972" s="153">
        <v>3</v>
      </c>
      <c r="I3972" s="5" t="str">
        <f>VLOOKUP(F3972,'Set up'!$A$2:$C$64,3,FALSE)</f>
        <v>Cash</v>
      </c>
      <c r="J3972" s="5">
        <f>VLOOKUP(F3972,'Set up'!$A$2:$D$64,4,FALSE)</f>
        <v>0</v>
      </c>
      <c r="K3972" s="4">
        <f t="shared" si="1076"/>
        <v>45793</v>
      </c>
      <c r="L3972" s="5">
        <f t="shared" si="1077"/>
        <v>5</v>
      </c>
      <c r="M3972" s="5">
        <f t="shared" si="1078"/>
        <v>2025</v>
      </c>
      <c r="N3972" s="157">
        <v>654.9</v>
      </c>
      <c r="P3972" s="12">
        <f t="shared" si="1079"/>
        <v>654.9</v>
      </c>
      <c r="Q3972" s="7">
        <f t="shared" si="1080"/>
        <v>6577547.1500000032</v>
      </c>
      <c r="R3972" s="44" t="str">
        <f>VLOOKUP(F3972,'Set up'!$A$2:$E$64,5,FALSE)</f>
        <v>Trsf</v>
      </c>
    </row>
    <row r="3973" spans="1:18" ht="16.2" customHeight="1" x14ac:dyDescent="0.3">
      <c r="A3973" s="153" t="s">
        <v>3756</v>
      </c>
      <c r="B3973" s="5">
        <f t="shared" si="1074"/>
        <v>5</v>
      </c>
      <c r="C3973" s="5">
        <f t="shared" si="1075"/>
        <v>2025</v>
      </c>
      <c r="D3973" s="153" t="s">
        <v>3731</v>
      </c>
      <c r="E3973" s="5" t="str">
        <f>VLOOKUP(F3973,'Set up'!$A$2:$C$64,2,FALSE)</f>
        <v>C00000042</v>
      </c>
      <c r="F3973" s="154" t="s">
        <v>2012</v>
      </c>
      <c r="G3973" s="154" t="s">
        <v>1922</v>
      </c>
      <c r="H3973" s="153">
        <v>2</v>
      </c>
      <c r="I3973" s="5" t="str">
        <f>VLOOKUP(F3973,'Set up'!$A$2:$C$64,3,FALSE)</f>
        <v>Cash</v>
      </c>
      <c r="J3973" s="5">
        <f>VLOOKUP(F3973,'Set up'!$A$2:$D$64,4,FALSE)</f>
        <v>0</v>
      </c>
      <c r="K3973" s="4">
        <f t="shared" si="1076"/>
        <v>45793</v>
      </c>
      <c r="L3973" s="5">
        <f t="shared" si="1077"/>
        <v>5</v>
      </c>
      <c r="M3973" s="5">
        <f t="shared" si="1078"/>
        <v>2025</v>
      </c>
      <c r="N3973" s="157">
        <v>495</v>
      </c>
      <c r="P3973" s="12">
        <f t="shared" si="1079"/>
        <v>495</v>
      </c>
      <c r="Q3973" s="7">
        <f t="shared" si="1080"/>
        <v>6578042.1500000032</v>
      </c>
      <c r="R3973" s="44" t="str">
        <f>VLOOKUP(F3973,'Set up'!$A$2:$E$64,5,FALSE)</f>
        <v>Trsf</v>
      </c>
    </row>
    <row r="3974" spans="1:18" ht="16.2" customHeight="1" x14ac:dyDescent="0.3">
      <c r="A3974" s="153" t="s">
        <v>3756</v>
      </c>
      <c r="B3974" s="5">
        <f t="shared" si="1074"/>
        <v>5</v>
      </c>
      <c r="C3974" s="5">
        <f t="shared" si="1075"/>
        <v>2025</v>
      </c>
      <c r="D3974" s="153" t="s">
        <v>3731</v>
      </c>
      <c r="E3974" s="5" t="str">
        <f>VLOOKUP(F3974,'Set up'!$A$2:$C$64,2,FALSE)</f>
        <v>C00000042</v>
      </c>
      <c r="F3974" s="154" t="s">
        <v>2012</v>
      </c>
      <c r="G3974" s="154" t="s">
        <v>2744</v>
      </c>
      <c r="H3974" s="153">
        <v>1</v>
      </c>
      <c r="I3974" s="5" t="str">
        <f>VLOOKUP(F3974,'Set up'!$A$2:$C$64,3,FALSE)</f>
        <v>Cash</v>
      </c>
      <c r="J3974" s="5">
        <f>VLOOKUP(F3974,'Set up'!$A$2:$D$64,4,FALSE)</f>
        <v>0</v>
      </c>
      <c r="K3974" s="4">
        <f t="shared" si="1076"/>
        <v>45793</v>
      </c>
      <c r="L3974" s="5">
        <f t="shared" si="1077"/>
        <v>5</v>
      </c>
      <c r="M3974" s="5">
        <f t="shared" si="1078"/>
        <v>2025</v>
      </c>
      <c r="N3974" s="157">
        <v>975</v>
      </c>
      <c r="P3974" s="12">
        <f t="shared" si="1079"/>
        <v>975</v>
      </c>
      <c r="Q3974" s="7">
        <f t="shared" si="1080"/>
        <v>6579017.1500000032</v>
      </c>
      <c r="R3974" s="44" t="str">
        <f>VLOOKUP(F3974,'Set up'!$A$2:$E$64,5,FALSE)</f>
        <v>Trsf</v>
      </c>
    </row>
    <row r="3975" spans="1:18" ht="16.2" customHeight="1" x14ac:dyDescent="0.3">
      <c r="A3975" s="153" t="s">
        <v>3756</v>
      </c>
      <c r="B3975" s="5">
        <f t="shared" ref="B3975:B4021" si="1081">MONTH(A3975)</f>
        <v>5</v>
      </c>
      <c r="C3975" s="5">
        <f t="shared" ref="C3975:C4021" si="1082">YEAR(A3975)</f>
        <v>2025</v>
      </c>
      <c r="D3975" s="153" t="s">
        <v>3731</v>
      </c>
      <c r="E3975" s="5" t="str">
        <f>VLOOKUP(F3975,'Set up'!$A$2:$C$64,2,FALSE)</f>
        <v>C00000042</v>
      </c>
      <c r="F3975" s="154" t="s">
        <v>2012</v>
      </c>
      <c r="G3975" s="154" t="s">
        <v>46</v>
      </c>
      <c r="H3975" s="153">
        <v>4</v>
      </c>
      <c r="I3975" s="5" t="str">
        <f>VLOOKUP(F3975,'Set up'!$A$2:$C$64,3,FALSE)</f>
        <v>Cash</v>
      </c>
      <c r="J3975" s="5">
        <f>VLOOKUP(F3975,'Set up'!$A$2:$D$64,4,FALSE)</f>
        <v>0</v>
      </c>
      <c r="K3975" s="4">
        <f t="shared" ref="K3975:K4021" si="1083">A3975+J3975</f>
        <v>45793</v>
      </c>
      <c r="L3975" s="5">
        <f t="shared" ref="L3975:L4021" si="1084">MONTH(K3975)</f>
        <v>5</v>
      </c>
      <c r="M3975" s="5">
        <f t="shared" ref="M3975:M4021" si="1085">YEAR(K3975)</f>
        <v>2025</v>
      </c>
      <c r="N3975" s="157">
        <v>460</v>
      </c>
      <c r="P3975" s="12">
        <f t="shared" ref="P3975:P4021" si="1086">SUM(N3975+O3975)</f>
        <v>460</v>
      </c>
      <c r="Q3975" s="7">
        <f t="shared" ref="Q3975:Q4021" si="1087">SUM(Q3974+N3975)</f>
        <v>6579477.1500000032</v>
      </c>
      <c r="R3975" s="44" t="str">
        <f>VLOOKUP(F3975,'Set up'!$A$2:$E$64,5,FALSE)</f>
        <v>Trsf</v>
      </c>
    </row>
    <row r="3976" spans="1:18" ht="16.2" customHeight="1" x14ac:dyDescent="0.3">
      <c r="A3976" s="153" t="s">
        <v>3757</v>
      </c>
      <c r="B3976" s="5">
        <f t="shared" si="1081"/>
        <v>5</v>
      </c>
      <c r="C3976" s="5">
        <f t="shared" si="1082"/>
        <v>2025</v>
      </c>
      <c r="D3976" s="153" t="s">
        <v>3732</v>
      </c>
      <c r="E3976" s="5" t="str">
        <f>VLOOKUP(F3976,'Set up'!$A$2:$C$64,2,FALSE)</f>
        <v>C00000042</v>
      </c>
      <c r="F3976" s="154" t="s">
        <v>2012</v>
      </c>
      <c r="G3976" s="154" t="s">
        <v>2646</v>
      </c>
      <c r="H3976" s="153">
        <v>3</v>
      </c>
      <c r="I3976" s="5" t="str">
        <f>VLOOKUP(F3976,'Set up'!$A$2:$C$64,3,FALSE)</f>
        <v>Cash</v>
      </c>
      <c r="J3976" s="5">
        <f>VLOOKUP(F3976,'Set up'!$A$2:$D$64,4,FALSE)</f>
        <v>0</v>
      </c>
      <c r="K3976" s="4">
        <f t="shared" si="1083"/>
        <v>45794</v>
      </c>
      <c r="L3976" s="5">
        <f t="shared" si="1084"/>
        <v>5</v>
      </c>
      <c r="M3976" s="5">
        <f t="shared" si="1085"/>
        <v>2025</v>
      </c>
      <c r="N3976" s="157">
        <v>187.5</v>
      </c>
      <c r="P3976" s="12">
        <f t="shared" si="1086"/>
        <v>187.5</v>
      </c>
      <c r="Q3976" s="7">
        <f t="shared" si="1087"/>
        <v>6579664.6500000032</v>
      </c>
      <c r="R3976" s="44" t="str">
        <f>VLOOKUP(F3976,'Set up'!$A$2:$E$64,5,FALSE)</f>
        <v>Trsf</v>
      </c>
    </row>
    <row r="3977" spans="1:18" ht="16.2" customHeight="1" x14ac:dyDescent="0.3">
      <c r="A3977" s="153" t="s">
        <v>3757</v>
      </c>
      <c r="B3977" s="5">
        <f t="shared" si="1081"/>
        <v>5</v>
      </c>
      <c r="C3977" s="5">
        <f t="shared" si="1082"/>
        <v>2025</v>
      </c>
      <c r="D3977" s="153" t="s">
        <v>3733</v>
      </c>
      <c r="E3977" s="5" t="str">
        <f>VLOOKUP(F3977,'Set up'!$A$2:$C$64,2,FALSE)</f>
        <v>C00000042</v>
      </c>
      <c r="F3977" s="154" t="s">
        <v>2012</v>
      </c>
      <c r="G3977" s="154" t="s">
        <v>3217</v>
      </c>
      <c r="H3977" s="153">
        <v>6</v>
      </c>
      <c r="I3977" s="5" t="str">
        <f>VLOOKUP(F3977,'Set up'!$A$2:$C$64,3,FALSE)</f>
        <v>Cash</v>
      </c>
      <c r="J3977" s="5">
        <f>VLOOKUP(F3977,'Set up'!$A$2:$D$64,4,FALSE)</f>
        <v>0</v>
      </c>
      <c r="K3977" s="4">
        <f t="shared" si="1083"/>
        <v>45794</v>
      </c>
      <c r="L3977" s="5">
        <f t="shared" si="1084"/>
        <v>5</v>
      </c>
      <c r="M3977" s="5">
        <f t="shared" si="1085"/>
        <v>2025</v>
      </c>
      <c r="N3977" s="157">
        <v>9720</v>
      </c>
      <c r="P3977" s="12">
        <f t="shared" si="1086"/>
        <v>9720</v>
      </c>
      <c r="Q3977" s="7">
        <f t="shared" si="1087"/>
        <v>6589384.6500000032</v>
      </c>
      <c r="R3977" s="44" t="str">
        <f>VLOOKUP(F3977,'Set up'!$A$2:$E$64,5,FALSE)</f>
        <v>Trsf</v>
      </c>
    </row>
    <row r="3978" spans="1:18" ht="16.2" customHeight="1" x14ac:dyDescent="0.3">
      <c r="A3978" s="153" t="s">
        <v>3757</v>
      </c>
      <c r="B3978" s="5">
        <f t="shared" si="1081"/>
        <v>5</v>
      </c>
      <c r="C3978" s="5">
        <f t="shared" si="1082"/>
        <v>2025</v>
      </c>
      <c r="D3978" s="153" t="s">
        <v>3733</v>
      </c>
      <c r="E3978" s="5" t="str">
        <f>VLOOKUP(F3978,'Set up'!$A$2:$C$64,2,FALSE)</f>
        <v>C00000042</v>
      </c>
      <c r="F3978" s="154" t="s">
        <v>2012</v>
      </c>
      <c r="G3978" s="154" t="s">
        <v>1392</v>
      </c>
      <c r="H3978" s="153">
        <v>18</v>
      </c>
      <c r="I3978" s="5" t="str">
        <f>VLOOKUP(F3978,'Set up'!$A$2:$C$64,3,FALSE)</f>
        <v>Cash</v>
      </c>
      <c r="J3978" s="5">
        <f>VLOOKUP(F3978,'Set up'!$A$2:$D$64,4,FALSE)</f>
        <v>0</v>
      </c>
      <c r="K3978" s="4">
        <f t="shared" si="1083"/>
        <v>45794</v>
      </c>
      <c r="L3978" s="5">
        <f t="shared" si="1084"/>
        <v>5</v>
      </c>
      <c r="M3978" s="5">
        <f t="shared" si="1085"/>
        <v>2025</v>
      </c>
      <c r="N3978" s="157">
        <v>3186</v>
      </c>
      <c r="P3978" s="12">
        <f t="shared" si="1086"/>
        <v>3186</v>
      </c>
      <c r="Q3978" s="7">
        <f t="shared" si="1087"/>
        <v>6592570.6500000032</v>
      </c>
      <c r="R3978" s="44" t="str">
        <f>VLOOKUP(F3978,'Set up'!$A$2:$E$64,5,FALSE)</f>
        <v>Trsf</v>
      </c>
    </row>
    <row r="3979" spans="1:18" ht="16.2" customHeight="1" x14ac:dyDescent="0.3">
      <c r="A3979" s="153" t="s">
        <v>3757</v>
      </c>
      <c r="B3979" s="5">
        <f t="shared" si="1081"/>
        <v>5</v>
      </c>
      <c r="C3979" s="5">
        <f t="shared" si="1082"/>
        <v>2025</v>
      </c>
      <c r="D3979" s="153" t="s">
        <v>3733</v>
      </c>
      <c r="E3979" s="5" t="str">
        <f>VLOOKUP(F3979,'Set up'!$A$2:$C$64,2,FALSE)</f>
        <v>C00000042</v>
      </c>
      <c r="F3979" s="154" t="s">
        <v>2012</v>
      </c>
      <c r="G3979" s="154" t="s">
        <v>1922</v>
      </c>
      <c r="H3979" s="153">
        <v>9</v>
      </c>
      <c r="I3979" s="5" t="str">
        <f>VLOOKUP(F3979,'Set up'!$A$2:$C$64,3,FALSE)</f>
        <v>Cash</v>
      </c>
      <c r="J3979" s="5">
        <f>VLOOKUP(F3979,'Set up'!$A$2:$D$64,4,FALSE)</f>
        <v>0</v>
      </c>
      <c r="K3979" s="4">
        <f t="shared" si="1083"/>
        <v>45794</v>
      </c>
      <c r="L3979" s="5">
        <f t="shared" si="1084"/>
        <v>5</v>
      </c>
      <c r="M3979" s="5">
        <f t="shared" si="1085"/>
        <v>2025</v>
      </c>
      <c r="N3979" s="157">
        <v>2227.5</v>
      </c>
      <c r="P3979" s="12">
        <f t="shared" si="1086"/>
        <v>2227.5</v>
      </c>
      <c r="Q3979" s="7">
        <f t="shared" si="1087"/>
        <v>6594798.1500000032</v>
      </c>
      <c r="R3979" s="44" t="str">
        <f>VLOOKUP(F3979,'Set up'!$A$2:$E$64,5,FALSE)</f>
        <v>Trsf</v>
      </c>
    </row>
    <row r="3980" spans="1:18" ht="16.2" customHeight="1" x14ac:dyDescent="0.3">
      <c r="A3980" s="153" t="s">
        <v>3757</v>
      </c>
      <c r="B3980" s="5">
        <f t="shared" si="1081"/>
        <v>5</v>
      </c>
      <c r="C3980" s="5">
        <f t="shared" si="1082"/>
        <v>2025</v>
      </c>
      <c r="D3980" s="153" t="s">
        <v>3733</v>
      </c>
      <c r="E3980" s="5" t="str">
        <f>VLOOKUP(F3980,'Set up'!$A$2:$C$64,2,FALSE)</f>
        <v>C00000042</v>
      </c>
      <c r="F3980" s="154" t="s">
        <v>2012</v>
      </c>
      <c r="G3980" s="154" t="s">
        <v>1073</v>
      </c>
      <c r="H3980" s="153">
        <v>1</v>
      </c>
      <c r="I3980" s="5" t="str">
        <f>VLOOKUP(F3980,'Set up'!$A$2:$C$64,3,FALSE)</f>
        <v>Cash</v>
      </c>
      <c r="J3980" s="5">
        <f>VLOOKUP(F3980,'Set up'!$A$2:$D$64,4,FALSE)</f>
        <v>0</v>
      </c>
      <c r="K3980" s="4">
        <f t="shared" si="1083"/>
        <v>45794</v>
      </c>
      <c r="L3980" s="5">
        <f t="shared" si="1084"/>
        <v>5</v>
      </c>
      <c r="M3980" s="5">
        <f t="shared" si="1085"/>
        <v>2025</v>
      </c>
      <c r="N3980" s="157">
        <v>1000</v>
      </c>
      <c r="P3980" s="12">
        <f t="shared" si="1086"/>
        <v>1000</v>
      </c>
      <c r="Q3980" s="7">
        <f t="shared" si="1087"/>
        <v>6595798.1500000032</v>
      </c>
      <c r="R3980" s="44" t="str">
        <f>VLOOKUP(F3980,'Set up'!$A$2:$E$64,5,FALSE)</f>
        <v>Trsf</v>
      </c>
    </row>
    <row r="3981" spans="1:18" ht="16.2" customHeight="1" x14ac:dyDescent="0.3">
      <c r="A3981" s="153" t="s">
        <v>3758</v>
      </c>
      <c r="B3981" s="5">
        <f t="shared" si="1081"/>
        <v>5</v>
      </c>
      <c r="C3981" s="5">
        <f t="shared" si="1082"/>
        <v>2025</v>
      </c>
      <c r="D3981" s="153" t="s">
        <v>3734</v>
      </c>
      <c r="E3981" s="5" t="str">
        <f>VLOOKUP(F3981,'Set up'!$A$2:$C$64,2,FALSE)</f>
        <v>C00000042</v>
      </c>
      <c r="F3981" s="154" t="s">
        <v>2012</v>
      </c>
      <c r="G3981" s="154" t="s">
        <v>3217</v>
      </c>
      <c r="H3981" s="153">
        <v>2</v>
      </c>
      <c r="I3981" s="5" t="str">
        <f>VLOOKUP(F3981,'Set up'!$A$2:$C$64,3,FALSE)</f>
        <v>Cash</v>
      </c>
      <c r="J3981" s="5">
        <f>VLOOKUP(F3981,'Set up'!$A$2:$D$64,4,FALSE)</f>
        <v>0</v>
      </c>
      <c r="K3981" s="4">
        <f t="shared" si="1083"/>
        <v>45797</v>
      </c>
      <c r="L3981" s="5">
        <f t="shared" si="1084"/>
        <v>5</v>
      </c>
      <c r="M3981" s="5">
        <f t="shared" si="1085"/>
        <v>2025</v>
      </c>
      <c r="N3981" s="157">
        <v>3240</v>
      </c>
      <c r="P3981" s="12">
        <f t="shared" si="1086"/>
        <v>3240</v>
      </c>
      <c r="Q3981" s="7">
        <f t="shared" si="1087"/>
        <v>6599038.1500000032</v>
      </c>
      <c r="R3981" s="44" t="str">
        <f>VLOOKUP(F3981,'Set up'!$A$2:$E$64,5,FALSE)</f>
        <v>Trsf</v>
      </c>
    </row>
    <row r="3982" spans="1:18" ht="16.2" customHeight="1" x14ac:dyDescent="0.3">
      <c r="A3982" s="153" t="s">
        <v>3758</v>
      </c>
      <c r="B3982" s="5">
        <f t="shared" si="1081"/>
        <v>5</v>
      </c>
      <c r="C3982" s="5">
        <f t="shared" si="1082"/>
        <v>2025</v>
      </c>
      <c r="D3982" s="153" t="s">
        <v>3734</v>
      </c>
      <c r="E3982" s="5" t="str">
        <f>VLOOKUP(F3982,'Set up'!$A$2:$C$64,2,FALSE)</f>
        <v>C00000042</v>
      </c>
      <c r="F3982" s="154" t="s">
        <v>2012</v>
      </c>
      <c r="G3982" s="154" t="s">
        <v>1922</v>
      </c>
      <c r="H3982" s="153">
        <v>2</v>
      </c>
      <c r="I3982" s="5" t="str">
        <f>VLOOKUP(F3982,'Set up'!$A$2:$C$64,3,FALSE)</f>
        <v>Cash</v>
      </c>
      <c r="J3982" s="5">
        <f>VLOOKUP(F3982,'Set up'!$A$2:$D$64,4,FALSE)</f>
        <v>0</v>
      </c>
      <c r="K3982" s="4">
        <f t="shared" si="1083"/>
        <v>45797</v>
      </c>
      <c r="L3982" s="5">
        <f t="shared" si="1084"/>
        <v>5</v>
      </c>
      <c r="M3982" s="5">
        <f t="shared" si="1085"/>
        <v>2025</v>
      </c>
      <c r="N3982" s="157">
        <v>495</v>
      </c>
      <c r="P3982" s="12">
        <f t="shared" si="1086"/>
        <v>495</v>
      </c>
      <c r="Q3982" s="7">
        <f t="shared" si="1087"/>
        <v>6599533.1500000032</v>
      </c>
      <c r="R3982" s="44" t="str">
        <f>VLOOKUP(F3982,'Set up'!$A$2:$E$64,5,FALSE)</f>
        <v>Trsf</v>
      </c>
    </row>
    <row r="3983" spans="1:18" ht="16.2" customHeight="1" x14ac:dyDescent="0.3">
      <c r="A3983" s="153" t="s">
        <v>3758</v>
      </c>
      <c r="B3983" s="5">
        <f t="shared" si="1081"/>
        <v>5</v>
      </c>
      <c r="C3983" s="5">
        <f t="shared" si="1082"/>
        <v>2025</v>
      </c>
      <c r="D3983" s="153" t="s">
        <v>3734</v>
      </c>
      <c r="E3983" s="5" t="str">
        <f>VLOOKUP(F3983,'Set up'!$A$2:$C$64,2,FALSE)</f>
        <v>C00000042</v>
      </c>
      <c r="F3983" s="154" t="s">
        <v>2012</v>
      </c>
      <c r="G3983" s="154" t="s">
        <v>46</v>
      </c>
      <c r="H3983" s="153">
        <v>4</v>
      </c>
      <c r="I3983" s="5" t="str">
        <f>VLOOKUP(F3983,'Set up'!$A$2:$C$64,3,FALSE)</f>
        <v>Cash</v>
      </c>
      <c r="J3983" s="5">
        <f>VLOOKUP(F3983,'Set up'!$A$2:$D$64,4,FALSE)</f>
        <v>0</v>
      </c>
      <c r="K3983" s="4">
        <f t="shared" si="1083"/>
        <v>45797</v>
      </c>
      <c r="L3983" s="5">
        <f t="shared" si="1084"/>
        <v>5</v>
      </c>
      <c r="M3983" s="5">
        <f t="shared" si="1085"/>
        <v>2025</v>
      </c>
      <c r="N3983" s="157">
        <v>460</v>
      </c>
      <c r="P3983" s="12">
        <f t="shared" si="1086"/>
        <v>460</v>
      </c>
      <c r="Q3983" s="7">
        <f t="shared" si="1087"/>
        <v>6599993.1500000032</v>
      </c>
      <c r="R3983" s="44" t="str">
        <f>VLOOKUP(F3983,'Set up'!$A$2:$E$64,5,FALSE)</f>
        <v>Trsf</v>
      </c>
    </row>
    <row r="3984" spans="1:18" ht="16.2" customHeight="1" x14ac:dyDescent="0.3">
      <c r="A3984" s="153" t="s">
        <v>3759</v>
      </c>
      <c r="B3984" s="5">
        <f t="shared" si="1081"/>
        <v>5</v>
      </c>
      <c r="C3984" s="5">
        <f t="shared" si="1082"/>
        <v>2025</v>
      </c>
      <c r="D3984" s="153" t="s">
        <v>3735</v>
      </c>
      <c r="E3984" s="5" t="str">
        <f>VLOOKUP(F3984,'Set up'!$A$2:$C$64,2,FALSE)</f>
        <v>C00000042</v>
      </c>
      <c r="F3984" s="154" t="s">
        <v>2012</v>
      </c>
      <c r="G3984" s="154" t="s">
        <v>3217</v>
      </c>
      <c r="H3984" s="153">
        <v>3</v>
      </c>
      <c r="I3984" s="5" t="str">
        <f>VLOOKUP(F3984,'Set up'!$A$2:$C$64,3,FALSE)</f>
        <v>Cash</v>
      </c>
      <c r="J3984" s="5">
        <f>VLOOKUP(F3984,'Set up'!$A$2:$D$64,4,FALSE)</f>
        <v>0</v>
      </c>
      <c r="K3984" s="4">
        <f t="shared" si="1083"/>
        <v>45799</v>
      </c>
      <c r="L3984" s="5">
        <f t="shared" si="1084"/>
        <v>5</v>
      </c>
      <c r="M3984" s="5">
        <f t="shared" si="1085"/>
        <v>2025</v>
      </c>
      <c r="N3984" s="157">
        <v>4860</v>
      </c>
      <c r="P3984" s="12">
        <f t="shared" si="1086"/>
        <v>4860</v>
      </c>
      <c r="Q3984" s="7">
        <f t="shared" si="1087"/>
        <v>6604853.1500000032</v>
      </c>
      <c r="R3984" s="44" t="str">
        <f>VLOOKUP(F3984,'Set up'!$A$2:$E$64,5,FALSE)</f>
        <v>Trsf</v>
      </c>
    </row>
    <row r="3985" spans="1:18" ht="16.2" customHeight="1" x14ac:dyDescent="0.3">
      <c r="A3985" s="153" t="s">
        <v>3759</v>
      </c>
      <c r="B3985" s="5">
        <f t="shared" si="1081"/>
        <v>5</v>
      </c>
      <c r="C3985" s="5">
        <f t="shared" si="1082"/>
        <v>2025</v>
      </c>
      <c r="D3985" s="153" t="s">
        <v>3735</v>
      </c>
      <c r="E3985" s="5" t="str">
        <f>VLOOKUP(F3985,'Set up'!$A$2:$C$64,2,FALSE)</f>
        <v>C00000042</v>
      </c>
      <c r="F3985" s="154" t="s">
        <v>2012</v>
      </c>
      <c r="G3985" s="154" t="s">
        <v>2129</v>
      </c>
      <c r="H3985" s="153">
        <v>6</v>
      </c>
      <c r="I3985" s="5" t="str">
        <f>VLOOKUP(F3985,'Set up'!$A$2:$C$64,3,FALSE)</f>
        <v>Cash</v>
      </c>
      <c r="J3985" s="5">
        <f>VLOOKUP(F3985,'Set up'!$A$2:$D$64,4,FALSE)</f>
        <v>0</v>
      </c>
      <c r="K3985" s="4">
        <f t="shared" si="1083"/>
        <v>45799</v>
      </c>
      <c r="L3985" s="5">
        <f t="shared" si="1084"/>
        <v>5</v>
      </c>
      <c r="M3985" s="5">
        <f t="shared" si="1085"/>
        <v>2025</v>
      </c>
      <c r="N3985" s="157">
        <v>1309.8</v>
      </c>
      <c r="P3985" s="12">
        <f t="shared" si="1086"/>
        <v>1309.8</v>
      </c>
      <c r="Q3985" s="7">
        <f t="shared" si="1087"/>
        <v>6606162.950000003</v>
      </c>
      <c r="R3985" s="44" t="str">
        <f>VLOOKUP(F3985,'Set up'!$A$2:$E$64,5,FALSE)</f>
        <v>Trsf</v>
      </c>
    </row>
    <row r="3986" spans="1:18" ht="16.2" customHeight="1" x14ac:dyDescent="0.3">
      <c r="A3986" s="153" t="s">
        <v>3759</v>
      </c>
      <c r="B3986" s="5">
        <f t="shared" si="1081"/>
        <v>5</v>
      </c>
      <c r="C3986" s="5">
        <f t="shared" si="1082"/>
        <v>2025</v>
      </c>
      <c r="D3986" s="153" t="s">
        <v>3735</v>
      </c>
      <c r="E3986" s="5" t="str">
        <f>VLOOKUP(F3986,'Set up'!$A$2:$C$64,2,FALSE)</f>
        <v>C00000042</v>
      </c>
      <c r="F3986" s="154" t="s">
        <v>2012</v>
      </c>
      <c r="G3986" s="154" t="s">
        <v>1922</v>
      </c>
      <c r="H3986" s="153">
        <v>4</v>
      </c>
      <c r="I3986" s="5" t="str">
        <f>VLOOKUP(F3986,'Set up'!$A$2:$C$64,3,FALSE)</f>
        <v>Cash</v>
      </c>
      <c r="J3986" s="5">
        <f>VLOOKUP(F3986,'Set up'!$A$2:$D$64,4,FALSE)</f>
        <v>0</v>
      </c>
      <c r="K3986" s="4">
        <f t="shared" si="1083"/>
        <v>45799</v>
      </c>
      <c r="L3986" s="5">
        <f t="shared" si="1084"/>
        <v>5</v>
      </c>
      <c r="M3986" s="5">
        <f t="shared" si="1085"/>
        <v>2025</v>
      </c>
      <c r="N3986" s="157">
        <v>990</v>
      </c>
      <c r="P3986" s="12">
        <f t="shared" si="1086"/>
        <v>990</v>
      </c>
      <c r="Q3986" s="7">
        <f t="shared" si="1087"/>
        <v>6607152.950000003</v>
      </c>
      <c r="R3986" s="44" t="str">
        <f>VLOOKUP(F3986,'Set up'!$A$2:$E$64,5,FALSE)</f>
        <v>Trsf</v>
      </c>
    </row>
    <row r="3987" spans="1:18" ht="16.2" customHeight="1" x14ac:dyDescent="0.3">
      <c r="A3987" s="153" t="s">
        <v>3760</v>
      </c>
      <c r="B3987" s="5">
        <f t="shared" si="1081"/>
        <v>5</v>
      </c>
      <c r="C3987" s="5">
        <f t="shared" si="1082"/>
        <v>2025</v>
      </c>
      <c r="D3987" s="153" t="s">
        <v>3736</v>
      </c>
      <c r="E3987" s="5" t="str">
        <f>VLOOKUP(F3987,'Set up'!$A$2:$C$64,2,FALSE)</f>
        <v>C00000042</v>
      </c>
      <c r="F3987" s="154" t="s">
        <v>2012</v>
      </c>
      <c r="G3987" s="154" t="s">
        <v>2646</v>
      </c>
      <c r="H3987" s="153">
        <v>2</v>
      </c>
      <c r="I3987" s="5" t="str">
        <f>VLOOKUP(F3987,'Set up'!$A$2:$C$64,3,FALSE)</f>
        <v>Cash</v>
      </c>
      <c r="J3987" s="5">
        <f>VLOOKUP(F3987,'Set up'!$A$2:$D$64,4,FALSE)</f>
        <v>0</v>
      </c>
      <c r="K3987" s="4">
        <f t="shared" si="1083"/>
        <v>45800</v>
      </c>
      <c r="L3987" s="5">
        <f t="shared" si="1084"/>
        <v>5</v>
      </c>
      <c r="M3987" s="5">
        <f t="shared" si="1085"/>
        <v>2025</v>
      </c>
      <c r="N3987" s="157">
        <v>125</v>
      </c>
      <c r="P3987" s="12">
        <f t="shared" si="1086"/>
        <v>125</v>
      </c>
      <c r="Q3987" s="7">
        <f t="shared" si="1087"/>
        <v>6607277.950000003</v>
      </c>
      <c r="R3987" s="44" t="str">
        <f>VLOOKUP(F3987,'Set up'!$A$2:$E$64,5,FALSE)</f>
        <v>Trsf</v>
      </c>
    </row>
    <row r="3988" spans="1:18" ht="16.2" customHeight="1" x14ac:dyDescent="0.3">
      <c r="A3988" s="153" t="s">
        <v>3760</v>
      </c>
      <c r="B3988" s="5">
        <f t="shared" si="1081"/>
        <v>5</v>
      </c>
      <c r="C3988" s="5">
        <f t="shared" si="1082"/>
        <v>2025</v>
      </c>
      <c r="D3988" s="153" t="s">
        <v>3737</v>
      </c>
      <c r="E3988" s="5" t="str">
        <f>VLOOKUP(F3988,'Set up'!$A$2:$C$64,2,FALSE)</f>
        <v>C00000042</v>
      </c>
      <c r="F3988" s="154" t="s">
        <v>2012</v>
      </c>
      <c r="G3988" s="154" t="s">
        <v>3217</v>
      </c>
      <c r="H3988" s="153">
        <v>3</v>
      </c>
      <c r="I3988" s="5" t="str">
        <f>VLOOKUP(F3988,'Set up'!$A$2:$C$64,3,FALSE)</f>
        <v>Cash</v>
      </c>
      <c r="J3988" s="5">
        <f>VLOOKUP(F3988,'Set up'!$A$2:$D$64,4,FALSE)</f>
        <v>0</v>
      </c>
      <c r="K3988" s="4">
        <f t="shared" si="1083"/>
        <v>45800</v>
      </c>
      <c r="L3988" s="5">
        <f t="shared" si="1084"/>
        <v>5</v>
      </c>
      <c r="M3988" s="5">
        <f t="shared" si="1085"/>
        <v>2025</v>
      </c>
      <c r="N3988" s="157">
        <v>4860</v>
      </c>
      <c r="P3988" s="12">
        <f t="shared" si="1086"/>
        <v>4860</v>
      </c>
      <c r="Q3988" s="7">
        <f t="shared" si="1087"/>
        <v>6612137.950000003</v>
      </c>
      <c r="R3988" s="44" t="str">
        <f>VLOOKUP(F3988,'Set up'!$A$2:$E$64,5,FALSE)</f>
        <v>Trsf</v>
      </c>
    </row>
    <row r="3989" spans="1:18" ht="16.2" customHeight="1" x14ac:dyDescent="0.3">
      <c r="A3989" s="153" t="s">
        <v>3760</v>
      </c>
      <c r="B3989" s="5">
        <f t="shared" si="1081"/>
        <v>5</v>
      </c>
      <c r="C3989" s="5">
        <f t="shared" si="1082"/>
        <v>2025</v>
      </c>
      <c r="D3989" s="153" t="s">
        <v>3737</v>
      </c>
      <c r="E3989" s="5" t="str">
        <f>VLOOKUP(F3989,'Set up'!$A$2:$C$64,2,FALSE)</f>
        <v>C00000042</v>
      </c>
      <c r="F3989" s="154" t="s">
        <v>2012</v>
      </c>
      <c r="G3989" s="154" t="s">
        <v>2129</v>
      </c>
      <c r="H3989" s="153">
        <v>9</v>
      </c>
      <c r="I3989" s="5" t="str">
        <f>VLOOKUP(F3989,'Set up'!$A$2:$C$64,3,FALSE)</f>
        <v>Cash</v>
      </c>
      <c r="J3989" s="5">
        <f>VLOOKUP(F3989,'Set up'!$A$2:$D$64,4,FALSE)</f>
        <v>0</v>
      </c>
      <c r="K3989" s="4">
        <f t="shared" si="1083"/>
        <v>45800</v>
      </c>
      <c r="L3989" s="5">
        <f t="shared" si="1084"/>
        <v>5</v>
      </c>
      <c r="M3989" s="5">
        <f t="shared" si="1085"/>
        <v>2025</v>
      </c>
      <c r="N3989" s="157">
        <v>1964.7</v>
      </c>
      <c r="P3989" s="12">
        <f t="shared" si="1086"/>
        <v>1964.7</v>
      </c>
      <c r="Q3989" s="7">
        <f t="shared" si="1087"/>
        <v>6614102.6500000032</v>
      </c>
      <c r="R3989" s="44" t="str">
        <f>VLOOKUP(F3989,'Set up'!$A$2:$E$64,5,FALSE)</f>
        <v>Trsf</v>
      </c>
    </row>
    <row r="3990" spans="1:18" ht="16.2" customHeight="1" x14ac:dyDescent="0.3">
      <c r="A3990" s="153" t="s">
        <v>3760</v>
      </c>
      <c r="B3990" s="5">
        <f t="shared" si="1081"/>
        <v>5</v>
      </c>
      <c r="C3990" s="5">
        <f t="shared" si="1082"/>
        <v>2025</v>
      </c>
      <c r="D3990" s="153" t="s">
        <v>3737</v>
      </c>
      <c r="E3990" s="5" t="str">
        <f>VLOOKUP(F3990,'Set up'!$A$2:$C$64,2,FALSE)</f>
        <v>C00000042</v>
      </c>
      <c r="F3990" s="154" t="s">
        <v>2012</v>
      </c>
      <c r="G3990" s="154" t="s">
        <v>1922</v>
      </c>
      <c r="H3990" s="153">
        <v>5</v>
      </c>
      <c r="I3990" s="5" t="str">
        <f>VLOOKUP(F3990,'Set up'!$A$2:$C$64,3,FALSE)</f>
        <v>Cash</v>
      </c>
      <c r="J3990" s="5">
        <f>VLOOKUP(F3990,'Set up'!$A$2:$D$64,4,FALSE)</f>
        <v>0</v>
      </c>
      <c r="K3990" s="4">
        <f t="shared" si="1083"/>
        <v>45800</v>
      </c>
      <c r="L3990" s="5">
        <f t="shared" si="1084"/>
        <v>5</v>
      </c>
      <c r="M3990" s="5">
        <f t="shared" si="1085"/>
        <v>2025</v>
      </c>
      <c r="N3990" s="157">
        <v>1237.5</v>
      </c>
      <c r="P3990" s="12">
        <f t="shared" si="1086"/>
        <v>1237.5</v>
      </c>
      <c r="Q3990" s="7">
        <f t="shared" si="1087"/>
        <v>6615340.1500000032</v>
      </c>
      <c r="R3990" s="44" t="str">
        <f>VLOOKUP(F3990,'Set up'!$A$2:$E$64,5,FALSE)</f>
        <v>Trsf</v>
      </c>
    </row>
    <row r="3991" spans="1:18" ht="16.2" customHeight="1" x14ac:dyDescent="0.3">
      <c r="A3991" s="153" t="s">
        <v>3760</v>
      </c>
      <c r="B3991" s="5">
        <f t="shared" si="1081"/>
        <v>5</v>
      </c>
      <c r="C3991" s="5">
        <f t="shared" si="1082"/>
        <v>2025</v>
      </c>
      <c r="D3991" s="153" t="s">
        <v>3737</v>
      </c>
      <c r="E3991" s="5" t="str">
        <f>VLOOKUP(F3991,'Set up'!$A$2:$C$64,2,FALSE)</f>
        <v>C00000042</v>
      </c>
      <c r="F3991" s="154" t="s">
        <v>2012</v>
      </c>
      <c r="G3991" s="154" t="s">
        <v>46</v>
      </c>
      <c r="H3991" s="153">
        <v>4</v>
      </c>
      <c r="I3991" s="5" t="str">
        <f>VLOOKUP(F3991,'Set up'!$A$2:$C$64,3,FALSE)</f>
        <v>Cash</v>
      </c>
      <c r="J3991" s="5">
        <f>VLOOKUP(F3991,'Set up'!$A$2:$D$64,4,FALSE)</f>
        <v>0</v>
      </c>
      <c r="K3991" s="4">
        <f t="shared" si="1083"/>
        <v>45800</v>
      </c>
      <c r="L3991" s="5">
        <f t="shared" si="1084"/>
        <v>5</v>
      </c>
      <c r="M3991" s="5">
        <f t="shared" si="1085"/>
        <v>2025</v>
      </c>
      <c r="N3991" s="157">
        <v>460</v>
      </c>
      <c r="P3991" s="12">
        <f t="shared" si="1086"/>
        <v>460</v>
      </c>
      <c r="Q3991" s="7">
        <f t="shared" si="1087"/>
        <v>6615800.1500000032</v>
      </c>
      <c r="R3991" s="44" t="str">
        <f>VLOOKUP(F3991,'Set up'!$A$2:$E$64,5,FALSE)</f>
        <v>Trsf</v>
      </c>
    </row>
    <row r="3992" spans="1:18" ht="16.2" customHeight="1" x14ac:dyDescent="0.3">
      <c r="A3992" s="153" t="s">
        <v>3760</v>
      </c>
      <c r="B3992" s="5">
        <f t="shared" si="1081"/>
        <v>5</v>
      </c>
      <c r="C3992" s="5">
        <f t="shared" si="1082"/>
        <v>2025</v>
      </c>
      <c r="D3992" s="153" t="s">
        <v>3737</v>
      </c>
      <c r="E3992" s="5" t="str">
        <f>VLOOKUP(F3992,'Set up'!$A$2:$C$64,2,FALSE)</f>
        <v>C00000042</v>
      </c>
      <c r="F3992" s="154" t="s">
        <v>2012</v>
      </c>
      <c r="G3992" s="154" t="s">
        <v>1073</v>
      </c>
      <c r="H3992" s="153">
        <v>1</v>
      </c>
      <c r="I3992" s="5" t="str">
        <f>VLOOKUP(F3992,'Set up'!$A$2:$C$64,3,FALSE)</f>
        <v>Cash</v>
      </c>
      <c r="J3992" s="5">
        <f>VLOOKUP(F3992,'Set up'!$A$2:$D$64,4,FALSE)</f>
        <v>0</v>
      </c>
      <c r="K3992" s="4">
        <f t="shared" si="1083"/>
        <v>45800</v>
      </c>
      <c r="L3992" s="5">
        <f t="shared" si="1084"/>
        <v>5</v>
      </c>
      <c r="M3992" s="5">
        <f t="shared" si="1085"/>
        <v>2025</v>
      </c>
      <c r="N3992" s="157">
        <v>1000</v>
      </c>
      <c r="P3992" s="12">
        <f t="shared" si="1086"/>
        <v>1000</v>
      </c>
      <c r="Q3992" s="7">
        <f t="shared" si="1087"/>
        <v>6616800.1500000032</v>
      </c>
      <c r="R3992" s="44" t="str">
        <f>VLOOKUP(F3992,'Set up'!$A$2:$E$64,5,FALSE)</f>
        <v>Trsf</v>
      </c>
    </row>
    <row r="3993" spans="1:18" ht="16.2" customHeight="1" x14ac:dyDescent="0.3">
      <c r="A3993" s="153" t="s">
        <v>3761</v>
      </c>
      <c r="B3993" s="5">
        <f t="shared" si="1081"/>
        <v>5</v>
      </c>
      <c r="C3993" s="5">
        <f t="shared" si="1082"/>
        <v>2025</v>
      </c>
      <c r="D3993" s="153" t="s">
        <v>3738</v>
      </c>
      <c r="E3993" s="5" t="str">
        <f>VLOOKUP(F3993,'Set up'!$A$2:$C$64,2,FALSE)</f>
        <v>C00000044</v>
      </c>
      <c r="F3993" s="154" t="s">
        <v>2929</v>
      </c>
      <c r="G3993" s="154" t="s">
        <v>3617</v>
      </c>
      <c r="H3993" s="153">
        <v>1</v>
      </c>
      <c r="I3993" s="5" t="str">
        <f>VLOOKUP(F3993,'Set up'!$A$2:$C$64,3,FALSE)</f>
        <v>Cash</v>
      </c>
      <c r="J3993" s="5">
        <f>VLOOKUP(F3993,'Set up'!$A$2:$D$64,4,FALSE)</f>
        <v>0</v>
      </c>
      <c r="K3993" s="4">
        <f t="shared" si="1083"/>
        <v>45803</v>
      </c>
      <c r="L3993" s="5">
        <f t="shared" si="1084"/>
        <v>5</v>
      </c>
      <c r="M3993" s="5">
        <f t="shared" si="1085"/>
        <v>2025</v>
      </c>
      <c r="N3993" s="157">
        <v>1687.5</v>
      </c>
      <c r="P3993" s="12">
        <f t="shared" si="1086"/>
        <v>1687.5</v>
      </c>
      <c r="Q3993" s="7">
        <f t="shared" si="1087"/>
        <v>6618487.6500000032</v>
      </c>
      <c r="R3993" s="44" t="str">
        <f>VLOOKUP(F3993,'Set up'!$A$2:$E$64,5,FALSE)</f>
        <v>Cash</v>
      </c>
    </row>
    <row r="3994" spans="1:18" ht="16.2" customHeight="1" x14ac:dyDescent="0.3">
      <c r="A3994" s="153" t="s">
        <v>3761</v>
      </c>
      <c r="B3994" s="5">
        <f t="shared" si="1081"/>
        <v>5</v>
      </c>
      <c r="C3994" s="5">
        <f t="shared" si="1082"/>
        <v>2025</v>
      </c>
      <c r="D3994" s="153" t="s">
        <v>3738</v>
      </c>
      <c r="E3994" s="5" t="str">
        <f>VLOOKUP(F3994,'Set up'!$A$2:$C$64,2,FALSE)</f>
        <v>C00000044</v>
      </c>
      <c r="F3994" s="154" t="s">
        <v>2929</v>
      </c>
      <c r="G3994" s="154" t="s">
        <v>2570</v>
      </c>
      <c r="H3994" s="153">
        <v>2</v>
      </c>
      <c r="I3994" s="5" t="str">
        <f>VLOOKUP(F3994,'Set up'!$A$2:$C$64,3,FALSE)</f>
        <v>Cash</v>
      </c>
      <c r="J3994" s="5">
        <f>VLOOKUP(F3994,'Set up'!$A$2:$D$64,4,FALSE)</f>
        <v>0</v>
      </c>
      <c r="K3994" s="4">
        <f t="shared" si="1083"/>
        <v>45803</v>
      </c>
      <c r="L3994" s="5">
        <f t="shared" si="1084"/>
        <v>5</v>
      </c>
      <c r="M3994" s="5">
        <f t="shared" si="1085"/>
        <v>2025</v>
      </c>
      <c r="N3994" s="157">
        <v>432</v>
      </c>
      <c r="P3994" s="12">
        <f t="shared" si="1086"/>
        <v>432</v>
      </c>
      <c r="Q3994" s="7">
        <f t="shared" si="1087"/>
        <v>6618919.6500000032</v>
      </c>
      <c r="R3994" s="44" t="str">
        <f>VLOOKUP(F3994,'Set up'!$A$2:$E$64,5,FALSE)</f>
        <v>Cash</v>
      </c>
    </row>
    <row r="3995" spans="1:18" ht="16.2" customHeight="1" x14ac:dyDescent="0.3">
      <c r="A3995" s="153" t="s">
        <v>3761</v>
      </c>
      <c r="B3995" s="5">
        <f t="shared" si="1081"/>
        <v>5</v>
      </c>
      <c r="C3995" s="5">
        <f t="shared" si="1082"/>
        <v>2025</v>
      </c>
      <c r="D3995" s="153" t="s">
        <v>3738</v>
      </c>
      <c r="E3995" s="5" t="str">
        <f>VLOOKUP(F3995,'Set up'!$A$2:$C$64,2,FALSE)</f>
        <v>C00000044</v>
      </c>
      <c r="F3995" s="154" t="s">
        <v>2929</v>
      </c>
      <c r="G3995" s="154" t="s">
        <v>46</v>
      </c>
      <c r="H3995" s="153">
        <v>1</v>
      </c>
      <c r="I3995" s="5" t="str">
        <f>VLOOKUP(F3995,'Set up'!$A$2:$C$64,3,FALSE)</f>
        <v>Cash</v>
      </c>
      <c r="J3995" s="5">
        <f>VLOOKUP(F3995,'Set up'!$A$2:$D$64,4,FALSE)</f>
        <v>0</v>
      </c>
      <c r="K3995" s="4">
        <f t="shared" si="1083"/>
        <v>45803</v>
      </c>
      <c r="L3995" s="5">
        <f t="shared" si="1084"/>
        <v>5</v>
      </c>
      <c r="M3995" s="5">
        <f t="shared" si="1085"/>
        <v>2025</v>
      </c>
      <c r="N3995" s="157">
        <v>115</v>
      </c>
      <c r="P3995" s="12">
        <f t="shared" si="1086"/>
        <v>115</v>
      </c>
      <c r="Q3995" s="7">
        <f t="shared" si="1087"/>
        <v>6619034.6500000032</v>
      </c>
      <c r="R3995" s="44" t="str">
        <f>VLOOKUP(F3995,'Set up'!$A$2:$E$64,5,FALSE)</f>
        <v>Cash</v>
      </c>
    </row>
    <row r="3996" spans="1:18" ht="16.2" customHeight="1" x14ac:dyDescent="0.3">
      <c r="A3996" s="153" t="s">
        <v>3761</v>
      </c>
      <c r="B3996" s="5">
        <f t="shared" si="1081"/>
        <v>5</v>
      </c>
      <c r="C3996" s="5">
        <f t="shared" si="1082"/>
        <v>2025</v>
      </c>
      <c r="D3996" s="153" t="s">
        <v>3739</v>
      </c>
      <c r="E3996" s="5" t="str">
        <f>VLOOKUP(F3996,'Set up'!$A$2:$C$64,2,FALSE)</f>
        <v>C00000061</v>
      </c>
      <c r="F3996" s="154" t="s">
        <v>3532</v>
      </c>
      <c r="G3996" s="154" t="s">
        <v>3122</v>
      </c>
      <c r="H3996" s="153">
        <v>1</v>
      </c>
      <c r="I3996" s="5" t="str">
        <f>VLOOKUP(F3996,'Set up'!$A$2:$C$64,3,FALSE)</f>
        <v>Cash</v>
      </c>
      <c r="J3996" s="5">
        <f>VLOOKUP(F3996,'Set up'!$A$2:$D$64,4,FALSE)</f>
        <v>0</v>
      </c>
      <c r="K3996" s="4">
        <f t="shared" si="1083"/>
        <v>45803</v>
      </c>
      <c r="L3996" s="5">
        <f t="shared" si="1084"/>
        <v>5</v>
      </c>
      <c r="M3996" s="5">
        <f t="shared" si="1085"/>
        <v>2025</v>
      </c>
      <c r="N3996" s="157">
        <v>1642.5</v>
      </c>
      <c r="P3996" s="12">
        <f t="shared" si="1086"/>
        <v>1642.5</v>
      </c>
      <c r="Q3996" s="7">
        <f t="shared" si="1087"/>
        <v>6620677.1500000032</v>
      </c>
      <c r="R3996" s="44" t="str">
        <f>VLOOKUP(F3996,'Set up'!$A$2:$E$64,5,FALSE)</f>
        <v>Cash</v>
      </c>
    </row>
    <row r="3997" spans="1:18" ht="16.2" customHeight="1" x14ac:dyDescent="0.3">
      <c r="A3997" s="153" t="s">
        <v>3761</v>
      </c>
      <c r="B3997" s="5">
        <f t="shared" si="1081"/>
        <v>5</v>
      </c>
      <c r="C3997" s="5">
        <f t="shared" si="1082"/>
        <v>2025</v>
      </c>
      <c r="D3997" s="153" t="s">
        <v>3739</v>
      </c>
      <c r="E3997" s="5" t="str">
        <f>VLOOKUP(F3997,'Set up'!$A$2:$C$64,2,FALSE)</f>
        <v>C00000061</v>
      </c>
      <c r="F3997" s="154" t="s">
        <v>3532</v>
      </c>
      <c r="G3997" s="154" t="s">
        <v>3641</v>
      </c>
      <c r="H3997" s="153">
        <v>1</v>
      </c>
      <c r="I3997" s="5" t="str">
        <f>VLOOKUP(F3997,'Set up'!$A$2:$C$64,3,FALSE)</f>
        <v>Cash</v>
      </c>
      <c r="J3997" s="5">
        <f>VLOOKUP(F3997,'Set up'!$A$2:$D$64,4,FALSE)</f>
        <v>0</v>
      </c>
      <c r="K3997" s="4">
        <f t="shared" si="1083"/>
        <v>45803</v>
      </c>
      <c r="L3997" s="5">
        <f t="shared" si="1084"/>
        <v>5</v>
      </c>
      <c r="M3997" s="5">
        <f t="shared" si="1085"/>
        <v>2025</v>
      </c>
      <c r="N3997" s="157">
        <v>408.7</v>
      </c>
      <c r="P3997" s="12">
        <f t="shared" si="1086"/>
        <v>408.7</v>
      </c>
      <c r="Q3997" s="7">
        <f t="shared" si="1087"/>
        <v>6621085.8500000034</v>
      </c>
      <c r="R3997" s="44" t="str">
        <f>VLOOKUP(F3997,'Set up'!$A$2:$E$64,5,FALSE)</f>
        <v>Cash</v>
      </c>
    </row>
    <row r="3998" spans="1:18" ht="16.2" customHeight="1" x14ac:dyDescent="0.3">
      <c r="A3998" s="153" t="s">
        <v>3761</v>
      </c>
      <c r="B3998" s="5">
        <f t="shared" si="1081"/>
        <v>5</v>
      </c>
      <c r="C3998" s="5">
        <f t="shared" si="1082"/>
        <v>2025</v>
      </c>
      <c r="D3998" s="153" t="s">
        <v>3739</v>
      </c>
      <c r="E3998" s="5" t="str">
        <f>VLOOKUP(F3998,'Set up'!$A$2:$C$64,2,FALSE)</f>
        <v>C00000061</v>
      </c>
      <c r="F3998" s="154" t="s">
        <v>3532</v>
      </c>
      <c r="G3998" s="154" t="s">
        <v>46</v>
      </c>
      <c r="H3998" s="153">
        <v>1</v>
      </c>
      <c r="I3998" s="5" t="str">
        <f>VLOOKUP(F3998,'Set up'!$A$2:$C$64,3,FALSE)</f>
        <v>Cash</v>
      </c>
      <c r="J3998" s="5">
        <f>VLOOKUP(F3998,'Set up'!$A$2:$D$64,4,FALSE)</f>
        <v>0</v>
      </c>
      <c r="K3998" s="4">
        <f t="shared" si="1083"/>
        <v>45803</v>
      </c>
      <c r="L3998" s="5">
        <f t="shared" si="1084"/>
        <v>5</v>
      </c>
      <c r="M3998" s="5">
        <f t="shared" si="1085"/>
        <v>2025</v>
      </c>
      <c r="N3998" s="157">
        <v>115</v>
      </c>
      <c r="P3998" s="12">
        <f t="shared" si="1086"/>
        <v>115</v>
      </c>
      <c r="Q3998" s="7">
        <f t="shared" si="1087"/>
        <v>6621200.8500000034</v>
      </c>
      <c r="R3998" s="44" t="str">
        <f>VLOOKUP(F3998,'Set up'!$A$2:$E$64,5,FALSE)</f>
        <v>Cash</v>
      </c>
    </row>
    <row r="3999" spans="1:18" ht="16.2" customHeight="1" x14ac:dyDescent="0.3">
      <c r="A3999" s="153" t="s">
        <v>3761</v>
      </c>
      <c r="B3999" s="5">
        <f t="shared" si="1081"/>
        <v>5</v>
      </c>
      <c r="C3999" s="5">
        <f t="shared" si="1082"/>
        <v>2025</v>
      </c>
      <c r="D3999" s="153" t="s">
        <v>3739</v>
      </c>
      <c r="E3999" s="5" t="str">
        <f>VLOOKUP(F3999,'Set up'!$A$2:$C$64,2,FALSE)</f>
        <v>C00000061</v>
      </c>
      <c r="F3999" s="154" t="s">
        <v>3532</v>
      </c>
      <c r="G3999" s="154" t="s">
        <v>2635</v>
      </c>
      <c r="H3999" s="153">
        <v>3</v>
      </c>
      <c r="I3999" s="5" t="str">
        <f>VLOOKUP(F3999,'Set up'!$A$2:$C$64,3,FALSE)</f>
        <v>Cash</v>
      </c>
      <c r="J3999" s="5">
        <f>VLOOKUP(F3999,'Set up'!$A$2:$D$64,4,FALSE)</f>
        <v>0</v>
      </c>
      <c r="K3999" s="4">
        <f t="shared" si="1083"/>
        <v>45803</v>
      </c>
      <c r="L3999" s="5">
        <f t="shared" si="1084"/>
        <v>5</v>
      </c>
      <c r="M3999" s="5">
        <f t="shared" si="1085"/>
        <v>2025</v>
      </c>
      <c r="N3999" s="157">
        <v>172.5</v>
      </c>
      <c r="P3999" s="12">
        <f t="shared" si="1086"/>
        <v>172.5</v>
      </c>
      <c r="Q3999" s="7">
        <f t="shared" si="1087"/>
        <v>6621373.3500000034</v>
      </c>
      <c r="R3999" s="44" t="str">
        <f>VLOOKUP(F3999,'Set up'!$A$2:$E$64,5,FALSE)</f>
        <v>Cash</v>
      </c>
    </row>
    <row r="4000" spans="1:18" ht="16.2" customHeight="1" x14ac:dyDescent="0.3">
      <c r="A4000" s="153" t="s">
        <v>3761</v>
      </c>
      <c r="B4000" s="5">
        <f t="shared" si="1081"/>
        <v>5</v>
      </c>
      <c r="C4000" s="5">
        <f t="shared" si="1082"/>
        <v>2025</v>
      </c>
      <c r="D4000" s="153" t="s">
        <v>3739</v>
      </c>
      <c r="E4000" s="5" t="str">
        <f>VLOOKUP(F4000,'Set up'!$A$2:$C$64,2,FALSE)</f>
        <v>C00000061</v>
      </c>
      <c r="F4000" s="154" t="s">
        <v>3532</v>
      </c>
      <c r="G4000" s="154" t="s">
        <v>949</v>
      </c>
      <c r="H4000" s="153">
        <v>2</v>
      </c>
      <c r="I4000" s="5" t="str">
        <f>VLOOKUP(F4000,'Set up'!$A$2:$C$64,3,FALSE)</f>
        <v>Cash</v>
      </c>
      <c r="J4000" s="5">
        <f>VLOOKUP(F4000,'Set up'!$A$2:$D$64,4,FALSE)</f>
        <v>0</v>
      </c>
      <c r="K4000" s="4">
        <f t="shared" si="1083"/>
        <v>45803</v>
      </c>
      <c r="L4000" s="5">
        <f t="shared" si="1084"/>
        <v>5</v>
      </c>
      <c r="M4000" s="5">
        <f t="shared" si="1085"/>
        <v>2025</v>
      </c>
      <c r="N4000" s="157">
        <v>120</v>
      </c>
      <c r="P4000" s="12">
        <f t="shared" si="1086"/>
        <v>120</v>
      </c>
      <c r="Q4000" s="7">
        <f t="shared" si="1087"/>
        <v>6621493.3500000034</v>
      </c>
      <c r="R4000" s="44" t="str">
        <f>VLOOKUP(F4000,'Set up'!$A$2:$E$64,5,FALSE)</f>
        <v>Cash</v>
      </c>
    </row>
    <row r="4001" spans="1:18" ht="16.2" customHeight="1" x14ac:dyDescent="0.3">
      <c r="A4001" s="153" t="s">
        <v>3762</v>
      </c>
      <c r="B4001" s="5">
        <f t="shared" si="1081"/>
        <v>5</v>
      </c>
      <c r="C4001" s="5">
        <f t="shared" si="1082"/>
        <v>2025</v>
      </c>
      <c r="D4001" s="153" t="s">
        <v>3740</v>
      </c>
      <c r="E4001" s="5" t="str">
        <f>VLOOKUP(F4001,'Set up'!$A$2:$C$64,2,FALSE)</f>
        <v>C00000019</v>
      </c>
      <c r="F4001" s="154" t="s">
        <v>400</v>
      </c>
      <c r="G4001" s="154" t="s">
        <v>3122</v>
      </c>
      <c r="H4001" s="153">
        <v>1</v>
      </c>
      <c r="I4001" s="5" t="str">
        <f>VLOOKUP(F4001,'Set up'!$A$2:$C$64,3,FALSE)</f>
        <v>Cash</v>
      </c>
      <c r="J4001" s="5">
        <f>VLOOKUP(F4001,'Set up'!$A$2:$D$64,4,FALSE)</f>
        <v>0</v>
      </c>
      <c r="K4001" s="4">
        <f t="shared" si="1083"/>
        <v>45804</v>
      </c>
      <c r="L4001" s="5">
        <f t="shared" si="1084"/>
        <v>5</v>
      </c>
      <c r="M4001" s="5">
        <f t="shared" si="1085"/>
        <v>2025</v>
      </c>
      <c r="N4001" s="157">
        <v>1755</v>
      </c>
      <c r="P4001" s="12">
        <f t="shared" si="1086"/>
        <v>1755</v>
      </c>
      <c r="Q4001" s="7">
        <f t="shared" si="1087"/>
        <v>6623248.3500000034</v>
      </c>
      <c r="R4001" s="44" t="str">
        <f>VLOOKUP(F4001,'Set up'!$A$2:$E$64,5,FALSE)</f>
        <v>Trsf</v>
      </c>
    </row>
    <row r="4002" spans="1:18" ht="16.2" customHeight="1" x14ac:dyDescent="0.3">
      <c r="A4002" s="153" t="s">
        <v>3762</v>
      </c>
      <c r="B4002" s="5">
        <f t="shared" si="1081"/>
        <v>5</v>
      </c>
      <c r="C4002" s="5">
        <f t="shared" si="1082"/>
        <v>2025</v>
      </c>
      <c r="D4002" s="153" t="s">
        <v>3740</v>
      </c>
      <c r="E4002" s="5" t="str">
        <f>VLOOKUP(F4002,'Set up'!$A$2:$C$64,2,FALSE)</f>
        <v>C00000019</v>
      </c>
      <c r="F4002" s="154" t="s">
        <v>400</v>
      </c>
      <c r="G4002" s="154" t="s">
        <v>1411</v>
      </c>
      <c r="H4002" s="153">
        <v>1</v>
      </c>
      <c r="I4002" s="5" t="str">
        <f>VLOOKUP(F4002,'Set up'!$A$2:$C$64,3,FALSE)</f>
        <v>Cash</v>
      </c>
      <c r="J4002" s="5">
        <f>VLOOKUP(F4002,'Set up'!$A$2:$D$64,4,FALSE)</f>
        <v>0</v>
      </c>
      <c r="K4002" s="4">
        <f t="shared" si="1083"/>
        <v>45804</v>
      </c>
      <c r="L4002" s="5">
        <f t="shared" si="1084"/>
        <v>5</v>
      </c>
      <c r="M4002" s="5">
        <f t="shared" si="1085"/>
        <v>2025</v>
      </c>
      <c r="N4002" s="157">
        <v>405</v>
      </c>
      <c r="P4002" s="12">
        <f t="shared" si="1086"/>
        <v>405</v>
      </c>
      <c r="Q4002" s="7">
        <f t="shared" si="1087"/>
        <v>6623653.3500000034</v>
      </c>
      <c r="R4002" s="44" t="str">
        <f>VLOOKUP(F4002,'Set up'!$A$2:$E$64,5,FALSE)</f>
        <v>Trsf</v>
      </c>
    </row>
    <row r="4003" spans="1:18" ht="16.2" customHeight="1" x14ac:dyDescent="0.3">
      <c r="A4003" s="153" t="s">
        <v>3762</v>
      </c>
      <c r="B4003" s="5">
        <f t="shared" si="1081"/>
        <v>5</v>
      </c>
      <c r="C4003" s="5">
        <f t="shared" si="1082"/>
        <v>2025</v>
      </c>
      <c r="D4003" s="153" t="s">
        <v>3740</v>
      </c>
      <c r="E4003" s="5" t="str">
        <f>VLOOKUP(F4003,'Set up'!$A$2:$C$64,2,FALSE)</f>
        <v>C00000019</v>
      </c>
      <c r="F4003" s="154" t="s">
        <v>400</v>
      </c>
      <c r="G4003" s="154" t="s">
        <v>2449</v>
      </c>
      <c r="H4003" s="153">
        <v>1</v>
      </c>
      <c r="I4003" s="5" t="str">
        <f>VLOOKUP(F4003,'Set up'!$A$2:$C$64,3,FALSE)</f>
        <v>Cash</v>
      </c>
      <c r="J4003" s="5">
        <f>VLOOKUP(F4003,'Set up'!$A$2:$D$64,4,FALSE)</f>
        <v>0</v>
      </c>
      <c r="K4003" s="4">
        <f t="shared" si="1083"/>
        <v>45804</v>
      </c>
      <c r="L4003" s="5">
        <f t="shared" si="1084"/>
        <v>5</v>
      </c>
      <c r="M4003" s="5">
        <f t="shared" si="1085"/>
        <v>2025</v>
      </c>
      <c r="N4003" s="157">
        <v>420</v>
      </c>
      <c r="P4003" s="12">
        <f t="shared" si="1086"/>
        <v>420</v>
      </c>
      <c r="Q4003" s="7">
        <f t="shared" si="1087"/>
        <v>6624073.3500000034</v>
      </c>
      <c r="R4003" s="44" t="str">
        <f>VLOOKUP(F4003,'Set up'!$A$2:$E$64,5,FALSE)</f>
        <v>Trsf</v>
      </c>
    </row>
    <row r="4004" spans="1:18" ht="16.2" customHeight="1" x14ac:dyDescent="0.3">
      <c r="A4004" s="153" t="s">
        <v>3762</v>
      </c>
      <c r="B4004" s="5">
        <f t="shared" si="1081"/>
        <v>5</v>
      </c>
      <c r="C4004" s="5">
        <f t="shared" si="1082"/>
        <v>2025</v>
      </c>
      <c r="D4004" s="153" t="s">
        <v>3740</v>
      </c>
      <c r="E4004" s="5" t="str">
        <f>VLOOKUP(F4004,'Set up'!$A$2:$C$64,2,FALSE)</f>
        <v>C00000019</v>
      </c>
      <c r="F4004" s="154" t="s">
        <v>400</v>
      </c>
      <c r="G4004" s="154" t="s">
        <v>1469</v>
      </c>
      <c r="H4004" s="153">
        <v>1</v>
      </c>
      <c r="I4004" s="5" t="str">
        <f>VLOOKUP(F4004,'Set up'!$A$2:$C$64,3,FALSE)</f>
        <v>Cash</v>
      </c>
      <c r="J4004" s="5">
        <f>VLOOKUP(F4004,'Set up'!$A$2:$D$64,4,FALSE)</f>
        <v>0</v>
      </c>
      <c r="K4004" s="4">
        <f t="shared" si="1083"/>
        <v>45804</v>
      </c>
      <c r="L4004" s="5">
        <f t="shared" si="1084"/>
        <v>5</v>
      </c>
      <c r="M4004" s="5">
        <f t="shared" si="1085"/>
        <v>2025</v>
      </c>
      <c r="N4004" s="157">
        <v>390</v>
      </c>
      <c r="P4004" s="12">
        <f t="shared" si="1086"/>
        <v>390</v>
      </c>
      <c r="Q4004" s="7">
        <f t="shared" si="1087"/>
        <v>6624463.3500000034</v>
      </c>
      <c r="R4004" s="44" t="str">
        <f>VLOOKUP(F4004,'Set up'!$A$2:$E$64,5,FALSE)</f>
        <v>Trsf</v>
      </c>
    </row>
    <row r="4005" spans="1:18" ht="16.2" customHeight="1" x14ac:dyDescent="0.3">
      <c r="A4005" s="153" t="s">
        <v>3762</v>
      </c>
      <c r="B4005" s="5">
        <f t="shared" si="1081"/>
        <v>5</v>
      </c>
      <c r="C4005" s="5">
        <f t="shared" si="1082"/>
        <v>2025</v>
      </c>
      <c r="D4005" s="153" t="s">
        <v>3740</v>
      </c>
      <c r="E4005" s="5" t="str">
        <f>VLOOKUP(F4005,'Set up'!$A$2:$C$64,2,FALSE)</f>
        <v>C00000019</v>
      </c>
      <c r="F4005" s="154" t="s">
        <v>400</v>
      </c>
      <c r="G4005" s="154" t="s">
        <v>2635</v>
      </c>
      <c r="H4005" s="153">
        <v>3</v>
      </c>
      <c r="I4005" s="5" t="str">
        <f>VLOOKUP(F4005,'Set up'!$A$2:$C$64,3,FALSE)</f>
        <v>Cash</v>
      </c>
      <c r="J4005" s="5">
        <f>VLOOKUP(F4005,'Set up'!$A$2:$D$64,4,FALSE)</f>
        <v>0</v>
      </c>
      <c r="K4005" s="4">
        <f t="shared" si="1083"/>
        <v>45804</v>
      </c>
      <c r="L4005" s="5">
        <f t="shared" si="1084"/>
        <v>5</v>
      </c>
      <c r="M4005" s="5">
        <f t="shared" si="1085"/>
        <v>2025</v>
      </c>
      <c r="N4005" s="157">
        <v>187.5</v>
      </c>
      <c r="P4005" s="12">
        <f t="shared" si="1086"/>
        <v>187.5</v>
      </c>
      <c r="Q4005" s="7">
        <f t="shared" si="1087"/>
        <v>6624650.8500000034</v>
      </c>
      <c r="R4005" s="44" t="str">
        <f>VLOOKUP(F4005,'Set up'!$A$2:$E$64,5,FALSE)</f>
        <v>Trsf</v>
      </c>
    </row>
    <row r="4006" spans="1:18" ht="16.2" customHeight="1" x14ac:dyDescent="0.3">
      <c r="A4006" s="153" t="s">
        <v>3762</v>
      </c>
      <c r="B4006" s="5">
        <f t="shared" si="1081"/>
        <v>5</v>
      </c>
      <c r="C4006" s="5">
        <f t="shared" si="1082"/>
        <v>2025</v>
      </c>
      <c r="D4006" s="153" t="s">
        <v>3741</v>
      </c>
      <c r="E4006" s="5" t="str">
        <f>VLOOKUP(F4006,'Set up'!$A$2:$C$64,2,FALSE)</f>
        <v>C00000042</v>
      </c>
      <c r="F4006" s="154" t="s">
        <v>2012</v>
      </c>
      <c r="G4006" s="154" t="s">
        <v>2646</v>
      </c>
      <c r="H4006" s="153">
        <v>2</v>
      </c>
      <c r="I4006" s="5" t="str">
        <f>VLOOKUP(F4006,'Set up'!$A$2:$C$64,3,FALSE)</f>
        <v>Cash</v>
      </c>
      <c r="J4006" s="5">
        <f>VLOOKUP(F4006,'Set up'!$A$2:$D$64,4,FALSE)</f>
        <v>0</v>
      </c>
      <c r="K4006" s="4">
        <f t="shared" si="1083"/>
        <v>45804</v>
      </c>
      <c r="L4006" s="5">
        <f t="shared" si="1084"/>
        <v>5</v>
      </c>
      <c r="M4006" s="5">
        <f t="shared" si="1085"/>
        <v>2025</v>
      </c>
      <c r="N4006" s="157">
        <v>125</v>
      </c>
      <c r="P4006" s="12">
        <f t="shared" si="1086"/>
        <v>125</v>
      </c>
      <c r="Q4006" s="7">
        <f t="shared" si="1087"/>
        <v>6624775.8500000034</v>
      </c>
      <c r="R4006" s="44" t="str">
        <f>VLOOKUP(F4006,'Set up'!$A$2:$E$64,5,FALSE)</f>
        <v>Trsf</v>
      </c>
    </row>
    <row r="4007" spans="1:18" ht="16.2" customHeight="1" x14ac:dyDescent="0.3">
      <c r="A4007" s="153" t="s">
        <v>3762</v>
      </c>
      <c r="B4007" s="5">
        <f t="shared" si="1081"/>
        <v>5</v>
      </c>
      <c r="C4007" s="5">
        <f t="shared" si="1082"/>
        <v>2025</v>
      </c>
      <c r="D4007" s="153" t="s">
        <v>3742</v>
      </c>
      <c r="E4007" s="5" t="str">
        <f>VLOOKUP(F4007,'Set up'!$A$2:$C$64,2,FALSE)</f>
        <v>C00000042</v>
      </c>
      <c r="F4007" s="154" t="s">
        <v>2012</v>
      </c>
      <c r="G4007" s="154" t="s">
        <v>3217</v>
      </c>
      <c r="H4007" s="153">
        <v>3</v>
      </c>
      <c r="I4007" s="5" t="str">
        <f>VLOOKUP(F4007,'Set up'!$A$2:$C$64,3,FALSE)</f>
        <v>Cash</v>
      </c>
      <c r="J4007" s="5">
        <f>VLOOKUP(F4007,'Set up'!$A$2:$D$64,4,FALSE)</f>
        <v>0</v>
      </c>
      <c r="K4007" s="4">
        <f t="shared" si="1083"/>
        <v>45804</v>
      </c>
      <c r="L4007" s="5">
        <f t="shared" si="1084"/>
        <v>5</v>
      </c>
      <c r="M4007" s="5">
        <f t="shared" si="1085"/>
        <v>2025</v>
      </c>
      <c r="N4007" s="157">
        <v>4860</v>
      </c>
      <c r="P4007" s="12">
        <f t="shared" si="1086"/>
        <v>4860</v>
      </c>
      <c r="Q4007" s="7">
        <f t="shared" si="1087"/>
        <v>6629635.8500000034</v>
      </c>
      <c r="R4007" s="44" t="str">
        <f>VLOOKUP(F4007,'Set up'!$A$2:$E$64,5,FALSE)</f>
        <v>Trsf</v>
      </c>
    </row>
    <row r="4008" spans="1:18" ht="16.2" customHeight="1" x14ac:dyDescent="0.3">
      <c r="A4008" s="153" t="s">
        <v>3762</v>
      </c>
      <c r="B4008" s="5">
        <f t="shared" si="1081"/>
        <v>5</v>
      </c>
      <c r="C4008" s="5">
        <f t="shared" si="1082"/>
        <v>2025</v>
      </c>
      <c r="D4008" s="153" t="s">
        <v>3742</v>
      </c>
      <c r="E4008" s="5" t="str">
        <f>VLOOKUP(F4008,'Set up'!$A$2:$C$64,2,FALSE)</f>
        <v>C00000042</v>
      </c>
      <c r="F4008" s="154" t="s">
        <v>2012</v>
      </c>
      <c r="G4008" s="154" t="s">
        <v>2129</v>
      </c>
      <c r="H4008" s="153">
        <v>9</v>
      </c>
      <c r="I4008" s="5" t="str">
        <f>VLOOKUP(F4008,'Set up'!$A$2:$C$64,3,FALSE)</f>
        <v>Cash</v>
      </c>
      <c r="J4008" s="5">
        <f>VLOOKUP(F4008,'Set up'!$A$2:$D$64,4,FALSE)</f>
        <v>0</v>
      </c>
      <c r="K4008" s="4">
        <f t="shared" si="1083"/>
        <v>45804</v>
      </c>
      <c r="L4008" s="5">
        <f t="shared" si="1084"/>
        <v>5</v>
      </c>
      <c r="M4008" s="5">
        <f t="shared" si="1085"/>
        <v>2025</v>
      </c>
      <c r="N4008" s="157">
        <v>1964.7</v>
      </c>
      <c r="P4008" s="12">
        <f t="shared" si="1086"/>
        <v>1964.7</v>
      </c>
      <c r="Q4008" s="7">
        <f t="shared" si="1087"/>
        <v>6631600.5500000035</v>
      </c>
      <c r="R4008" s="44" t="str">
        <f>VLOOKUP(F4008,'Set up'!$A$2:$E$64,5,FALSE)</f>
        <v>Trsf</v>
      </c>
    </row>
    <row r="4009" spans="1:18" ht="16.2" customHeight="1" x14ac:dyDescent="0.3">
      <c r="A4009" s="153" t="s">
        <v>3762</v>
      </c>
      <c r="B4009" s="5">
        <f t="shared" si="1081"/>
        <v>5</v>
      </c>
      <c r="C4009" s="5">
        <f t="shared" si="1082"/>
        <v>2025</v>
      </c>
      <c r="D4009" s="153" t="s">
        <v>3742</v>
      </c>
      <c r="E4009" s="5" t="str">
        <f>VLOOKUP(F4009,'Set up'!$A$2:$C$64,2,FALSE)</f>
        <v>C00000042</v>
      </c>
      <c r="F4009" s="154" t="s">
        <v>2012</v>
      </c>
      <c r="G4009" s="154" t="s">
        <v>1922</v>
      </c>
      <c r="H4009" s="153">
        <v>4</v>
      </c>
      <c r="I4009" s="5" t="str">
        <f>VLOOKUP(F4009,'Set up'!$A$2:$C$64,3,FALSE)</f>
        <v>Cash</v>
      </c>
      <c r="J4009" s="5">
        <f>VLOOKUP(F4009,'Set up'!$A$2:$D$64,4,FALSE)</f>
        <v>0</v>
      </c>
      <c r="K4009" s="4">
        <f t="shared" si="1083"/>
        <v>45804</v>
      </c>
      <c r="L4009" s="5">
        <f t="shared" si="1084"/>
        <v>5</v>
      </c>
      <c r="M4009" s="5">
        <f t="shared" si="1085"/>
        <v>2025</v>
      </c>
      <c r="N4009" s="157">
        <v>990</v>
      </c>
      <c r="P4009" s="12">
        <f t="shared" si="1086"/>
        <v>990</v>
      </c>
      <c r="Q4009" s="7">
        <f t="shared" si="1087"/>
        <v>6632590.5500000035</v>
      </c>
      <c r="R4009" s="44" t="str">
        <f>VLOOKUP(F4009,'Set up'!$A$2:$E$64,5,FALSE)</f>
        <v>Trsf</v>
      </c>
    </row>
    <row r="4010" spans="1:18" ht="16.2" customHeight="1" x14ac:dyDescent="0.3">
      <c r="A4010" s="153" t="s">
        <v>3746</v>
      </c>
      <c r="B4010" s="5">
        <f t="shared" si="1081"/>
        <v>5</v>
      </c>
      <c r="C4010" s="5">
        <f t="shared" si="1082"/>
        <v>2025</v>
      </c>
      <c r="D4010" s="153" t="s">
        <v>3743</v>
      </c>
      <c r="E4010" s="5" t="str">
        <f>VLOOKUP(F4010,'Set up'!$A$2:$C$64,2,FALSE)</f>
        <v>C00000042</v>
      </c>
      <c r="F4010" s="154" t="s">
        <v>2012</v>
      </c>
      <c r="G4010" s="154" t="s">
        <v>2646</v>
      </c>
      <c r="H4010" s="153">
        <v>2</v>
      </c>
      <c r="I4010" s="5" t="str">
        <f>VLOOKUP(F4010,'Set up'!$A$2:$C$64,3,FALSE)</f>
        <v>Cash</v>
      </c>
      <c r="J4010" s="5">
        <f>VLOOKUP(F4010,'Set up'!$A$2:$D$64,4,FALSE)</f>
        <v>0</v>
      </c>
      <c r="K4010" s="4">
        <f t="shared" si="1083"/>
        <v>45806</v>
      </c>
      <c r="L4010" s="5">
        <f t="shared" si="1084"/>
        <v>5</v>
      </c>
      <c r="M4010" s="5">
        <f t="shared" si="1085"/>
        <v>2025</v>
      </c>
      <c r="N4010" s="157">
        <v>125</v>
      </c>
      <c r="P4010" s="12">
        <f t="shared" si="1086"/>
        <v>125</v>
      </c>
      <c r="Q4010" s="7">
        <f t="shared" si="1087"/>
        <v>6632715.5500000035</v>
      </c>
      <c r="R4010" s="44" t="str">
        <f>VLOOKUP(F4010,'Set up'!$A$2:$E$64,5,FALSE)</f>
        <v>Trsf</v>
      </c>
    </row>
    <row r="4011" spans="1:18" ht="16.2" customHeight="1" x14ac:dyDescent="0.3">
      <c r="A4011" s="153" t="s">
        <v>3746</v>
      </c>
      <c r="B4011" s="5">
        <f t="shared" si="1081"/>
        <v>5</v>
      </c>
      <c r="C4011" s="5">
        <f t="shared" si="1082"/>
        <v>2025</v>
      </c>
      <c r="D4011" s="153" t="s">
        <v>3744</v>
      </c>
      <c r="E4011" s="5" t="str">
        <f>VLOOKUP(F4011,'Set up'!$A$2:$C$64,2,FALSE)</f>
        <v>C00000042</v>
      </c>
      <c r="F4011" s="154" t="s">
        <v>2012</v>
      </c>
      <c r="G4011" s="154" t="s">
        <v>3217</v>
      </c>
      <c r="H4011" s="153">
        <v>5</v>
      </c>
      <c r="I4011" s="5" t="str">
        <f>VLOOKUP(F4011,'Set up'!$A$2:$C$64,3,FALSE)</f>
        <v>Cash</v>
      </c>
      <c r="J4011" s="5">
        <f>VLOOKUP(F4011,'Set up'!$A$2:$D$64,4,FALSE)</f>
        <v>0</v>
      </c>
      <c r="K4011" s="4">
        <f t="shared" si="1083"/>
        <v>45806</v>
      </c>
      <c r="L4011" s="5">
        <f t="shared" si="1084"/>
        <v>5</v>
      </c>
      <c r="M4011" s="5">
        <f t="shared" si="1085"/>
        <v>2025</v>
      </c>
      <c r="N4011" s="157">
        <v>8100</v>
      </c>
      <c r="P4011" s="12">
        <f t="shared" si="1086"/>
        <v>8100</v>
      </c>
      <c r="Q4011" s="7">
        <f t="shared" si="1087"/>
        <v>6640815.5500000035</v>
      </c>
      <c r="R4011" s="44" t="str">
        <f>VLOOKUP(F4011,'Set up'!$A$2:$E$64,5,FALSE)</f>
        <v>Trsf</v>
      </c>
    </row>
    <row r="4012" spans="1:18" ht="16.2" customHeight="1" x14ac:dyDescent="0.3">
      <c r="A4012" s="153" t="s">
        <v>3746</v>
      </c>
      <c r="B4012" s="5">
        <f t="shared" si="1081"/>
        <v>5</v>
      </c>
      <c r="C4012" s="5">
        <f t="shared" si="1082"/>
        <v>2025</v>
      </c>
      <c r="D4012" s="153" t="s">
        <v>3744</v>
      </c>
      <c r="E4012" s="5" t="str">
        <f>VLOOKUP(F4012,'Set up'!$A$2:$C$64,2,FALSE)</f>
        <v>C00000042</v>
      </c>
      <c r="F4012" s="154" t="s">
        <v>2012</v>
      </c>
      <c r="G4012" s="154" t="s">
        <v>2129</v>
      </c>
      <c r="H4012" s="153">
        <v>6</v>
      </c>
      <c r="I4012" s="5" t="str">
        <f>VLOOKUP(F4012,'Set up'!$A$2:$C$64,3,FALSE)</f>
        <v>Cash</v>
      </c>
      <c r="J4012" s="5">
        <f>VLOOKUP(F4012,'Set up'!$A$2:$D$64,4,FALSE)</f>
        <v>0</v>
      </c>
      <c r="K4012" s="4">
        <f t="shared" si="1083"/>
        <v>45806</v>
      </c>
      <c r="L4012" s="5">
        <f t="shared" si="1084"/>
        <v>5</v>
      </c>
      <c r="M4012" s="5">
        <f t="shared" si="1085"/>
        <v>2025</v>
      </c>
      <c r="N4012" s="157">
        <v>1309.8</v>
      </c>
      <c r="P4012" s="12">
        <f t="shared" si="1086"/>
        <v>1309.8</v>
      </c>
      <c r="Q4012" s="7">
        <f t="shared" si="1087"/>
        <v>6642125.3500000034</v>
      </c>
      <c r="R4012" s="44" t="str">
        <f>VLOOKUP(F4012,'Set up'!$A$2:$E$64,5,FALSE)</f>
        <v>Trsf</v>
      </c>
    </row>
    <row r="4013" spans="1:18" ht="16.2" customHeight="1" x14ac:dyDescent="0.3">
      <c r="A4013" s="153" t="s">
        <v>3746</v>
      </c>
      <c r="B4013" s="5">
        <f t="shared" si="1081"/>
        <v>5</v>
      </c>
      <c r="C4013" s="5">
        <f t="shared" si="1082"/>
        <v>2025</v>
      </c>
      <c r="D4013" s="153" t="s">
        <v>3744</v>
      </c>
      <c r="E4013" s="5" t="str">
        <f>VLOOKUP(F4013,'Set up'!$A$2:$C$64,2,FALSE)</f>
        <v>C00000042</v>
      </c>
      <c r="F4013" s="154" t="s">
        <v>2012</v>
      </c>
      <c r="G4013" s="154" t="s">
        <v>1922</v>
      </c>
      <c r="H4013" s="153">
        <v>7</v>
      </c>
      <c r="I4013" s="5" t="str">
        <f>VLOOKUP(F4013,'Set up'!$A$2:$C$64,3,FALSE)</f>
        <v>Cash</v>
      </c>
      <c r="J4013" s="5">
        <f>VLOOKUP(F4013,'Set up'!$A$2:$D$64,4,FALSE)</f>
        <v>0</v>
      </c>
      <c r="K4013" s="4">
        <f t="shared" si="1083"/>
        <v>45806</v>
      </c>
      <c r="L4013" s="5">
        <f t="shared" si="1084"/>
        <v>5</v>
      </c>
      <c r="M4013" s="5">
        <f t="shared" si="1085"/>
        <v>2025</v>
      </c>
      <c r="N4013" s="157">
        <v>1732.5</v>
      </c>
      <c r="P4013" s="12">
        <f t="shared" si="1086"/>
        <v>1732.5</v>
      </c>
      <c r="Q4013" s="7">
        <f t="shared" si="1087"/>
        <v>6643857.8500000034</v>
      </c>
      <c r="R4013" s="44" t="str">
        <f>VLOOKUP(F4013,'Set up'!$A$2:$E$64,5,FALSE)</f>
        <v>Trsf</v>
      </c>
    </row>
    <row r="4014" spans="1:18" ht="16.2" customHeight="1" x14ac:dyDescent="0.3">
      <c r="A4014" s="153" t="s">
        <v>3746</v>
      </c>
      <c r="B4014" s="5">
        <f t="shared" si="1081"/>
        <v>5</v>
      </c>
      <c r="C4014" s="5">
        <f t="shared" si="1082"/>
        <v>2025</v>
      </c>
      <c r="D4014" s="153" t="s">
        <v>3744</v>
      </c>
      <c r="E4014" s="5" t="str">
        <f>VLOOKUP(F4014,'Set up'!$A$2:$C$64,2,FALSE)</f>
        <v>C00000042</v>
      </c>
      <c r="F4014" s="154" t="s">
        <v>2012</v>
      </c>
      <c r="G4014" s="154" t="s">
        <v>46</v>
      </c>
      <c r="H4014" s="153">
        <v>4</v>
      </c>
      <c r="I4014" s="5" t="str">
        <f>VLOOKUP(F4014,'Set up'!$A$2:$C$64,3,FALSE)</f>
        <v>Cash</v>
      </c>
      <c r="J4014" s="5">
        <f>VLOOKUP(F4014,'Set up'!$A$2:$D$64,4,FALSE)</f>
        <v>0</v>
      </c>
      <c r="K4014" s="4">
        <f t="shared" si="1083"/>
        <v>45806</v>
      </c>
      <c r="L4014" s="5">
        <f t="shared" si="1084"/>
        <v>5</v>
      </c>
      <c r="M4014" s="5">
        <f t="shared" si="1085"/>
        <v>2025</v>
      </c>
      <c r="N4014" s="157">
        <v>460</v>
      </c>
      <c r="P4014" s="12">
        <f t="shared" si="1086"/>
        <v>460</v>
      </c>
      <c r="Q4014" s="7">
        <f t="shared" si="1087"/>
        <v>6644317.8500000034</v>
      </c>
      <c r="R4014" s="44" t="str">
        <f>VLOOKUP(F4014,'Set up'!$A$2:$E$64,5,FALSE)</f>
        <v>Trsf</v>
      </c>
    </row>
    <row r="4015" spans="1:18" ht="16.2" customHeight="1" x14ac:dyDescent="0.3">
      <c r="A4015" s="153" t="s">
        <v>3746</v>
      </c>
      <c r="B4015" s="5">
        <f t="shared" si="1081"/>
        <v>5</v>
      </c>
      <c r="C4015" s="5">
        <f t="shared" si="1082"/>
        <v>2025</v>
      </c>
      <c r="D4015" s="153" t="s">
        <v>3744</v>
      </c>
      <c r="E4015" s="5" t="str">
        <f>VLOOKUP(F4015,'Set up'!$A$2:$C$64,2,FALSE)</f>
        <v>C00000042</v>
      </c>
      <c r="F4015" s="154" t="s">
        <v>2012</v>
      </c>
      <c r="G4015" s="154" t="s">
        <v>2744</v>
      </c>
      <c r="H4015" s="153">
        <v>1</v>
      </c>
      <c r="I4015" s="5" t="str">
        <f>VLOOKUP(F4015,'Set up'!$A$2:$C$64,3,FALSE)</f>
        <v>Cash</v>
      </c>
      <c r="J4015" s="5">
        <f>VLOOKUP(F4015,'Set up'!$A$2:$D$64,4,FALSE)</f>
        <v>0</v>
      </c>
      <c r="K4015" s="4">
        <f t="shared" si="1083"/>
        <v>45806</v>
      </c>
      <c r="L4015" s="5">
        <f t="shared" si="1084"/>
        <v>5</v>
      </c>
      <c r="M4015" s="5">
        <f t="shared" si="1085"/>
        <v>2025</v>
      </c>
      <c r="N4015" s="157">
        <v>975</v>
      </c>
      <c r="P4015" s="12">
        <f t="shared" si="1086"/>
        <v>975</v>
      </c>
      <c r="Q4015" s="7">
        <f t="shared" si="1087"/>
        <v>6645292.8500000034</v>
      </c>
      <c r="R4015" s="44" t="str">
        <f>VLOOKUP(F4015,'Set up'!$A$2:$E$64,5,FALSE)</f>
        <v>Trsf</v>
      </c>
    </row>
    <row r="4016" spans="1:18" ht="16.2" customHeight="1" x14ac:dyDescent="0.3">
      <c r="A4016" s="153" t="s">
        <v>3747</v>
      </c>
      <c r="B4016" s="5">
        <f t="shared" si="1081"/>
        <v>5</v>
      </c>
      <c r="C4016" s="5">
        <f t="shared" si="1082"/>
        <v>2025</v>
      </c>
      <c r="D4016" s="153" t="s">
        <v>3745</v>
      </c>
      <c r="E4016" s="5" t="str">
        <f>VLOOKUP(F4016,'Set up'!$A$2:$C$64,2,FALSE)</f>
        <v>C00000010</v>
      </c>
      <c r="F4016" s="154" t="s">
        <v>62</v>
      </c>
      <c r="G4016" s="154" t="s">
        <v>3647</v>
      </c>
      <c r="H4016" s="153">
        <v>10</v>
      </c>
      <c r="I4016" s="5">
        <f>VLOOKUP(F4016,'Set up'!$A$2:$C$64,3,FALSE)</f>
        <v>120</v>
      </c>
      <c r="J4016" s="5">
        <f>VLOOKUP(F4016,'Set up'!$A$2:$D$64,4,FALSE)</f>
        <v>120</v>
      </c>
      <c r="K4016" s="4">
        <f t="shared" si="1083"/>
        <v>45927</v>
      </c>
      <c r="L4016" s="5">
        <f t="shared" si="1084"/>
        <v>9</v>
      </c>
      <c r="M4016" s="5">
        <f t="shared" si="1085"/>
        <v>2025</v>
      </c>
      <c r="N4016" s="157">
        <v>15525</v>
      </c>
      <c r="P4016" s="12">
        <f t="shared" si="1086"/>
        <v>15525</v>
      </c>
      <c r="Q4016" s="7">
        <f t="shared" si="1087"/>
        <v>6660817.8500000034</v>
      </c>
      <c r="R4016" s="44" t="str">
        <f>VLOOKUP(F4016,'Set up'!$A$2:$E$64,5,FALSE)</f>
        <v>Trsf</v>
      </c>
    </row>
    <row r="4017" spans="1:18" ht="16.2" customHeight="1" x14ac:dyDescent="0.3">
      <c r="A4017" s="153" t="s">
        <v>3747</v>
      </c>
      <c r="B4017" s="5">
        <f t="shared" si="1081"/>
        <v>5</v>
      </c>
      <c r="C4017" s="5">
        <f t="shared" si="1082"/>
        <v>2025</v>
      </c>
      <c r="D4017" s="153" t="s">
        <v>3745</v>
      </c>
      <c r="E4017" s="5" t="str">
        <f>VLOOKUP(F4017,'Set up'!$A$2:$C$64,2,FALSE)</f>
        <v>C00000010</v>
      </c>
      <c r="F4017" s="154" t="s">
        <v>62</v>
      </c>
      <c r="G4017" s="154" t="s">
        <v>1543</v>
      </c>
      <c r="H4017" s="153">
        <v>10</v>
      </c>
      <c r="I4017" s="5">
        <f>VLOOKUP(F4017,'Set up'!$A$2:$C$64,3,FALSE)</f>
        <v>120</v>
      </c>
      <c r="J4017" s="5">
        <f>VLOOKUP(F4017,'Set up'!$A$2:$D$64,4,FALSE)</f>
        <v>120</v>
      </c>
      <c r="K4017" s="4">
        <f t="shared" si="1083"/>
        <v>45927</v>
      </c>
      <c r="L4017" s="5">
        <f t="shared" si="1084"/>
        <v>9</v>
      </c>
      <c r="M4017" s="5">
        <f t="shared" si="1085"/>
        <v>2025</v>
      </c>
      <c r="N4017" s="157">
        <v>1740</v>
      </c>
      <c r="P4017" s="12">
        <f t="shared" si="1086"/>
        <v>1740</v>
      </c>
      <c r="Q4017" s="7">
        <f t="shared" si="1087"/>
        <v>6662557.8500000034</v>
      </c>
      <c r="R4017" s="44" t="str">
        <f>VLOOKUP(F4017,'Set up'!$A$2:$E$64,5,FALSE)</f>
        <v>Trsf</v>
      </c>
    </row>
    <row r="4018" spans="1:18" ht="16.2" customHeight="1" x14ac:dyDescent="0.3">
      <c r="A4018" s="153" t="s">
        <v>3747</v>
      </c>
      <c r="B4018" s="5">
        <f t="shared" si="1081"/>
        <v>5</v>
      </c>
      <c r="C4018" s="5">
        <f t="shared" si="1082"/>
        <v>2025</v>
      </c>
      <c r="D4018" s="153" t="s">
        <v>3745</v>
      </c>
      <c r="E4018" s="5" t="str">
        <f>VLOOKUP(F4018,'Set up'!$A$2:$C$64,2,FALSE)</f>
        <v>C00000010</v>
      </c>
      <c r="F4018" s="154" t="s">
        <v>62</v>
      </c>
      <c r="G4018" s="154" t="s">
        <v>2635</v>
      </c>
      <c r="H4018" s="153">
        <v>20</v>
      </c>
      <c r="I4018" s="5">
        <f>VLOOKUP(F4018,'Set up'!$A$2:$C$64,3,FALSE)</f>
        <v>120</v>
      </c>
      <c r="J4018" s="5">
        <f>VLOOKUP(F4018,'Set up'!$A$2:$D$64,4,FALSE)</f>
        <v>120</v>
      </c>
      <c r="K4018" s="4">
        <f t="shared" si="1083"/>
        <v>45927</v>
      </c>
      <c r="L4018" s="5">
        <f t="shared" si="1084"/>
        <v>9</v>
      </c>
      <c r="M4018" s="5">
        <f t="shared" si="1085"/>
        <v>2025</v>
      </c>
      <c r="N4018" s="157">
        <v>1150</v>
      </c>
      <c r="P4018" s="12">
        <f t="shared" si="1086"/>
        <v>1150</v>
      </c>
      <c r="Q4018" s="7">
        <f t="shared" si="1087"/>
        <v>6663707.8500000034</v>
      </c>
      <c r="R4018" s="44" t="str">
        <f>VLOOKUP(F4018,'Set up'!$A$2:$E$64,5,FALSE)</f>
        <v>Trsf</v>
      </c>
    </row>
    <row r="4019" spans="1:18" ht="16.2" customHeight="1" x14ac:dyDescent="0.3">
      <c r="A4019" s="153" t="s">
        <v>3747</v>
      </c>
      <c r="B4019" s="5">
        <f t="shared" si="1081"/>
        <v>5</v>
      </c>
      <c r="C4019" s="5">
        <f t="shared" si="1082"/>
        <v>2025</v>
      </c>
      <c r="D4019" s="153" t="s">
        <v>3745</v>
      </c>
      <c r="E4019" s="5" t="str">
        <f>VLOOKUP(F4019,'Set up'!$A$2:$C$64,2,FALSE)</f>
        <v>C00000010</v>
      </c>
      <c r="F4019" s="154" t="s">
        <v>62</v>
      </c>
      <c r="G4019" s="154" t="s">
        <v>46</v>
      </c>
      <c r="H4019" s="153">
        <v>8</v>
      </c>
      <c r="I4019" s="5">
        <f>VLOOKUP(F4019,'Set up'!$A$2:$C$64,3,FALSE)</f>
        <v>120</v>
      </c>
      <c r="J4019" s="5">
        <f>VLOOKUP(F4019,'Set up'!$A$2:$D$64,4,FALSE)</f>
        <v>120</v>
      </c>
      <c r="K4019" s="4">
        <f t="shared" si="1083"/>
        <v>45927</v>
      </c>
      <c r="L4019" s="5">
        <f t="shared" si="1084"/>
        <v>9</v>
      </c>
      <c r="M4019" s="5">
        <f t="shared" si="1085"/>
        <v>2025</v>
      </c>
      <c r="N4019" s="157">
        <v>880</v>
      </c>
      <c r="P4019" s="12">
        <f t="shared" si="1086"/>
        <v>880</v>
      </c>
      <c r="Q4019" s="7">
        <f t="shared" si="1087"/>
        <v>6664587.8500000034</v>
      </c>
      <c r="R4019" s="44" t="str">
        <f>VLOOKUP(F4019,'Set up'!$A$2:$E$64,5,FALSE)</f>
        <v>Trsf</v>
      </c>
    </row>
    <row r="4020" spans="1:18" ht="16.2" customHeight="1" x14ac:dyDescent="0.3">
      <c r="A4020" s="153" t="s">
        <v>3747</v>
      </c>
      <c r="B4020" s="5">
        <f t="shared" si="1081"/>
        <v>5</v>
      </c>
      <c r="C4020" s="5">
        <f t="shared" si="1082"/>
        <v>2025</v>
      </c>
      <c r="D4020" s="153" t="s">
        <v>3745</v>
      </c>
      <c r="E4020" s="5" t="str">
        <f>VLOOKUP(F4020,'Set up'!$A$2:$C$64,2,FALSE)</f>
        <v>C00000010</v>
      </c>
      <c r="F4020" s="154" t="s">
        <v>62</v>
      </c>
      <c r="G4020" s="154" t="s">
        <v>2449</v>
      </c>
      <c r="H4020" s="153">
        <v>2</v>
      </c>
      <c r="I4020" s="5">
        <f>VLOOKUP(F4020,'Set up'!$A$2:$C$64,3,FALSE)</f>
        <v>120</v>
      </c>
      <c r="J4020" s="5">
        <f>VLOOKUP(F4020,'Set up'!$A$2:$D$64,4,FALSE)</f>
        <v>120</v>
      </c>
      <c r="K4020" s="4">
        <f t="shared" si="1083"/>
        <v>45927</v>
      </c>
      <c r="L4020" s="5">
        <f t="shared" si="1084"/>
        <v>9</v>
      </c>
      <c r="M4020" s="5">
        <f t="shared" si="1085"/>
        <v>2025</v>
      </c>
      <c r="N4020" s="157">
        <v>840</v>
      </c>
      <c r="P4020" s="12">
        <f t="shared" si="1086"/>
        <v>840</v>
      </c>
      <c r="Q4020" s="7">
        <f t="shared" si="1087"/>
        <v>6665427.8500000034</v>
      </c>
      <c r="R4020" s="44" t="str">
        <f>VLOOKUP(F4020,'Set up'!$A$2:$E$64,5,FALSE)</f>
        <v>Trsf</v>
      </c>
    </row>
    <row r="4021" spans="1:18" ht="16.2" customHeight="1" x14ac:dyDescent="0.3">
      <c r="A4021" s="153" t="s">
        <v>3747</v>
      </c>
      <c r="B4021" s="5">
        <f t="shared" si="1081"/>
        <v>5</v>
      </c>
      <c r="C4021" s="5">
        <f t="shared" si="1082"/>
        <v>2025</v>
      </c>
      <c r="D4021" s="153" t="s">
        <v>3745</v>
      </c>
      <c r="E4021" s="5" t="str">
        <f>VLOOKUP(F4021,'Set up'!$A$2:$C$64,2,FALSE)</f>
        <v>C00000010</v>
      </c>
      <c r="F4021" s="154" t="s">
        <v>62</v>
      </c>
      <c r="G4021" s="154" t="s">
        <v>614</v>
      </c>
      <c r="H4021" s="153">
        <v>1</v>
      </c>
      <c r="I4021" s="5">
        <f>VLOOKUP(F4021,'Set up'!$A$2:$C$64,3,FALSE)</f>
        <v>120</v>
      </c>
      <c r="J4021" s="5">
        <f>VLOOKUP(F4021,'Set up'!$A$2:$D$64,4,FALSE)</f>
        <v>120</v>
      </c>
      <c r="K4021" s="4">
        <f t="shared" si="1083"/>
        <v>45927</v>
      </c>
      <c r="L4021" s="5">
        <f t="shared" si="1084"/>
        <v>9</v>
      </c>
      <c r="M4021" s="5">
        <f t="shared" si="1085"/>
        <v>2025</v>
      </c>
      <c r="N4021" s="157">
        <v>395</v>
      </c>
      <c r="P4021" s="12">
        <f t="shared" si="1086"/>
        <v>395</v>
      </c>
      <c r="Q4021" s="7">
        <f t="shared" si="1087"/>
        <v>6665822.8500000034</v>
      </c>
      <c r="R4021" s="44" t="str">
        <f>VLOOKUP(F4021,'Set up'!$A$2:$E$64,5,FALSE)</f>
        <v>Trsf</v>
      </c>
    </row>
    <row r="4022" spans="1:18" ht="15" customHeight="1" x14ac:dyDescent="0.3">
      <c r="A4022" s="4"/>
      <c r="G4022" s="99"/>
      <c r="K4022" s="4"/>
      <c r="Q4022" s="7"/>
      <c r="R4022" s="44"/>
    </row>
    <row r="4023" spans="1:18" x14ac:dyDescent="0.3">
      <c r="K4023" s="4"/>
      <c r="Q4023" s="51"/>
    </row>
    <row r="4024" spans="1:18" x14ac:dyDescent="0.3">
      <c r="K4024" s="11" t="s">
        <v>194</v>
      </c>
      <c r="N4024" s="30">
        <f>SUM(N2:N4023)</f>
        <v>6668624.1500000032</v>
      </c>
      <c r="O4024" s="32">
        <f>SUM(O2:O4023)</f>
        <v>-5681795.0500000035</v>
      </c>
      <c r="P4024" s="34">
        <f>SUM(P2:P4023)</f>
        <v>986829.10000000021</v>
      </c>
      <c r="Q4024" s="52">
        <f>SUM(N4024+O4024)</f>
        <v>986829.09999999963</v>
      </c>
    </row>
    <row r="4025" spans="1:18" x14ac:dyDescent="0.3">
      <c r="N4025" s="31" t="s">
        <v>197</v>
      </c>
      <c r="O4025" s="33" t="s">
        <v>195</v>
      </c>
      <c r="P4025" s="35" t="s">
        <v>196</v>
      </c>
      <c r="Q4025" s="53"/>
    </row>
    <row r="4026" spans="1:18" x14ac:dyDescent="0.3">
      <c r="N4026" s="28"/>
      <c r="O4026" s="28"/>
      <c r="P4026" s="28"/>
      <c r="Q4026" s="28"/>
    </row>
    <row r="4027" spans="1:18" x14ac:dyDescent="0.3">
      <c r="Q4027" s="51"/>
    </row>
    <row r="4028" spans="1:18" x14ac:dyDescent="0.3">
      <c r="O4028" s="32">
        <f>SUM(O4024)</f>
        <v>-5681795.0500000035</v>
      </c>
      <c r="P4028" s="27" t="s">
        <v>193</v>
      </c>
      <c r="Q4028" s="54" t="s">
        <v>195</v>
      </c>
    </row>
    <row r="4029" spans="1:18" x14ac:dyDescent="0.3">
      <c r="O4029" s="6">
        <v>0.5</v>
      </c>
      <c r="P4029" s="27" t="s">
        <v>193</v>
      </c>
      <c r="Q4029" s="50" t="s">
        <v>284</v>
      </c>
    </row>
    <row r="4030" spans="1:18" x14ac:dyDescent="0.3">
      <c r="P4030" s="27"/>
      <c r="Q4030" s="50"/>
    </row>
    <row r="4031" spans="1:18" ht="16.2" thickBot="1" x14ac:dyDescent="0.35">
      <c r="O4031" s="29">
        <f>SUM(O4028:O4030)</f>
        <v>-5681794.5500000035</v>
      </c>
      <c r="P4031" s="27" t="s">
        <v>193</v>
      </c>
      <c r="Q4031" s="49" t="s">
        <v>3609</v>
      </c>
    </row>
    <row r="4032" spans="1:18" ht="16.2" thickTop="1" x14ac:dyDescent="0.3">
      <c r="Q4032" s="51"/>
    </row>
    <row r="4033" spans="17:17" x14ac:dyDescent="0.3">
      <c r="Q403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topLeftCell="A49" workbookViewId="0">
      <selection activeCell="A66" sqref="A66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6" x14ac:dyDescent="0.3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6" x14ac:dyDescent="0.3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6" x14ac:dyDescent="0.3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6" x14ac:dyDescent="0.3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6" x14ac:dyDescent="0.3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2022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">
      <c r="B6" s="57">
        <v>44628</v>
      </c>
      <c r="C6" t="s">
        <v>634</v>
      </c>
      <c r="D6" t="s">
        <v>637</v>
      </c>
      <c r="E6" s="18">
        <v>4873</v>
      </c>
    </row>
    <row r="7" spans="1:5" x14ac:dyDescent="0.3">
      <c r="C7" t="s">
        <v>635</v>
      </c>
      <c r="D7" t="s">
        <v>62</v>
      </c>
      <c r="E7" s="18">
        <v>15280</v>
      </c>
    </row>
    <row r="8" spans="1:5" x14ac:dyDescent="0.3">
      <c r="B8" s="57">
        <v>44629</v>
      </c>
      <c r="C8" t="s">
        <v>642</v>
      </c>
      <c r="D8" t="s">
        <v>637</v>
      </c>
      <c r="E8" s="18">
        <v>65</v>
      </c>
    </row>
    <row r="9" spans="1:5" x14ac:dyDescent="0.3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">
      <c r="C11" t="s">
        <v>645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">
      <c r="C14" t="s">
        <v>648</v>
      </c>
      <c r="D14" t="s">
        <v>409</v>
      </c>
      <c r="E14" s="18">
        <v>11425</v>
      </c>
    </row>
    <row r="15" spans="1:5" x14ac:dyDescent="0.3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">
      <c r="C22" t="s">
        <v>662</v>
      </c>
      <c r="D22" t="s">
        <v>409</v>
      </c>
      <c r="E22" s="18">
        <v>7593</v>
      </c>
    </row>
    <row r="23" spans="1:5" x14ac:dyDescent="0.3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">
      <c r="A24" s="58" t="s">
        <v>287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">
      <c r="C27" t="s">
        <v>683</v>
      </c>
      <c r="D27" t="s">
        <v>409</v>
      </c>
      <c r="E27" s="18">
        <v>9157.5</v>
      </c>
    </row>
    <row r="28" spans="1:5" x14ac:dyDescent="0.3">
      <c r="C28" t="s">
        <v>684</v>
      </c>
      <c r="D28" t="s">
        <v>637</v>
      </c>
      <c r="E28" s="18">
        <v>3480</v>
      </c>
    </row>
    <row r="29" spans="1:5" x14ac:dyDescent="0.3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">
      <c r="C31" t="s">
        <v>687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">
      <c r="C33" t="s">
        <v>689</v>
      </c>
      <c r="D33" t="s">
        <v>409</v>
      </c>
      <c r="E33" s="18">
        <v>8569.5</v>
      </c>
    </row>
    <row r="34" spans="2:5" x14ac:dyDescent="0.3">
      <c r="C34" t="s">
        <v>690</v>
      </c>
      <c r="D34" t="s">
        <v>773</v>
      </c>
      <c r="E34" s="18">
        <v>3881.5</v>
      </c>
    </row>
    <row r="35" spans="2:5" x14ac:dyDescent="0.3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">
      <c r="C37" t="s">
        <v>693</v>
      </c>
      <c r="D37" t="s">
        <v>409</v>
      </c>
      <c r="E37" s="18">
        <v>10975.5</v>
      </c>
    </row>
    <row r="38" spans="2:5" x14ac:dyDescent="0.3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">
      <c r="C41" t="s">
        <v>697</v>
      </c>
      <c r="D41" t="s">
        <v>665</v>
      </c>
      <c r="E41" s="18">
        <v>14088.5</v>
      </c>
    </row>
    <row r="42" spans="2:5" x14ac:dyDescent="0.3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">
      <c r="C45" t="s">
        <v>701</v>
      </c>
      <c r="D45" t="s">
        <v>709</v>
      </c>
      <c r="E45" s="18">
        <v>68</v>
      </c>
    </row>
    <row r="46" spans="2:5" x14ac:dyDescent="0.3">
      <c r="C46" t="s">
        <v>715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">
      <c r="C51" t="s">
        <v>725</v>
      </c>
      <c r="D51" t="s">
        <v>409</v>
      </c>
      <c r="E51" s="18">
        <v>11858.5</v>
      </c>
    </row>
    <row r="52" spans="1:5" x14ac:dyDescent="0.3">
      <c r="C52" t="s">
        <v>726</v>
      </c>
      <c r="D52" t="s">
        <v>400</v>
      </c>
      <c r="E52" s="18">
        <v>6096.1</v>
      </c>
    </row>
    <row r="53" spans="1:5" x14ac:dyDescent="0.3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">
      <c r="A55" s="58" t="s">
        <v>308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">
      <c r="C58" t="s">
        <v>763</v>
      </c>
      <c r="D58" t="s">
        <v>665</v>
      </c>
      <c r="E58" s="18">
        <v>1350</v>
      </c>
    </row>
    <row r="59" spans="1:5" x14ac:dyDescent="0.3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">
      <c r="C62" t="s">
        <v>774</v>
      </c>
      <c r="D62" t="s">
        <v>773</v>
      </c>
      <c r="E62" s="18">
        <v>8524.5</v>
      </c>
    </row>
    <row r="63" spans="1:5" x14ac:dyDescent="0.3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">
      <c r="C64" t="s">
        <v>777</v>
      </c>
      <c r="D64" t="s">
        <v>409</v>
      </c>
      <c r="E64" s="18">
        <v>10369.5</v>
      </c>
    </row>
    <row r="65" spans="1:5" x14ac:dyDescent="0.3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">
      <c r="C70" t="s">
        <v>789</v>
      </c>
      <c r="D70" t="s">
        <v>409</v>
      </c>
      <c r="E70" s="18">
        <v>13110</v>
      </c>
    </row>
    <row r="71" spans="1:5" x14ac:dyDescent="0.3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">
      <c r="C72" t="s">
        <v>793</v>
      </c>
      <c r="D72" t="s">
        <v>409</v>
      </c>
      <c r="E72" s="18">
        <v>6750</v>
      </c>
    </row>
    <row r="73" spans="1:5" x14ac:dyDescent="0.3">
      <c r="C73" t="s">
        <v>794</v>
      </c>
      <c r="D73" t="s">
        <v>400</v>
      </c>
      <c r="E73" s="18">
        <v>6201.1</v>
      </c>
    </row>
    <row r="74" spans="1:5" x14ac:dyDescent="0.3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">
      <c r="A77" s="58" t="s">
        <v>330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">
      <c r="C83" t="s">
        <v>832</v>
      </c>
      <c r="D83" t="s">
        <v>637</v>
      </c>
      <c r="E83" s="18">
        <v>2112</v>
      </c>
    </row>
    <row r="84" spans="1:5" x14ac:dyDescent="0.3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">
      <c r="C88" t="s">
        <v>837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">
      <c r="C92" t="s">
        <v>845</v>
      </c>
      <c r="D92" t="s">
        <v>409</v>
      </c>
      <c r="E92" s="18">
        <v>5889</v>
      </c>
    </row>
    <row r="93" spans="1:5" x14ac:dyDescent="0.3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">
      <c r="C99" t="s">
        <v>861</v>
      </c>
      <c r="D99" t="s">
        <v>859</v>
      </c>
      <c r="E99" s="18">
        <v>8568.2000000000007</v>
      </c>
    </row>
    <row r="100" spans="1:5" x14ac:dyDescent="0.3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">
      <c r="C103" t="s">
        <v>869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">
      <c r="C106" t="s">
        <v>873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">
      <c r="C110" t="s">
        <v>897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">
      <c r="C114" t="s">
        <v>902</v>
      </c>
      <c r="D114" t="s">
        <v>23</v>
      </c>
      <c r="E114" s="18">
        <v>16536.7</v>
      </c>
    </row>
    <row r="115" spans="1:5" x14ac:dyDescent="0.3">
      <c r="C115" t="s">
        <v>906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">
      <c r="C118" t="s">
        <v>910</v>
      </c>
      <c r="D118" t="s">
        <v>409</v>
      </c>
      <c r="E118" s="18">
        <v>6838.5</v>
      </c>
    </row>
    <row r="119" spans="1:5" x14ac:dyDescent="0.3">
      <c r="C119" t="s">
        <v>911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">
      <c r="C121" t="s">
        <v>914</v>
      </c>
      <c r="D121" t="s">
        <v>859</v>
      </c>
      <c r="E121" s="18">
        <v>6006</v>
      </c>
    </row>
    <row r="122" spans="1:5" x14ac:dyDescent="0.3">
      <c r="C122" t="s">
        <v>915</v>
      </c>
      <c r="D122" t="s">
        <v>400</v>
      </c>
      <c r="E122" s="18">
        <v>5886.8</v>
      </c>
    </row>
    <row r="123" spans="1:5" x14ac:dyDescent="0.3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">
      <c r="C129" t="s">
        <v>931</v>
      </c>
      <c r="D129" t="s">
        <v>409</v>
      </c>
      <c r="E129" s="18">
        <v>1914</v>
      </c>
    </row>
    <row r="130" spans="1:5" x14ac:dyDescent="0.3">
      <c r="C130" t="s">
        <v>932</v>
      </c>
      <c r="D130" t="s">
        <v>491</v>
      </c>
      <c r="E130" s="18">
        <v>2251</v>
      </c>
    </row>
    <row r="131" spans="1:5" x14ac:dyDescent="0.3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">
      <c r="C132" t="s">
        <v>934</v>
      </c>
      <c r="D132" t="s">
        <v>409</v>
      </c>
      <c r="E132" s="18">
        <v>11823</v>
      </c>
    </row>
    <row r="133" spans="1:5" x14ac:dyDescent="0.3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">
      <c r="C138" t="s">
        <v>952</v>
      </c>
      <c r="D138" t="s">
        <v>637</v>
      </c>
      <c r="E138" s="18">
        <v>2968.8</v>
      </c>
    </row>
    <row r="139" spans="1:5" x14ac:dyDescent="0.3">
      <c r="C139" t="s">
        <v>953</v>
      </c>
      <c r="D139" t="s">
        <v>637</v>
      </c>
      <c r="E139" s="18">
        <v>840</v>
      </c>
    </row>
    <row r="140" spans="1:5" x14ac:dyDescent="0.3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">
      <c r="C141" t="s">
        <v>956</v>
      </c>
      <c r="D141" t="s">
        <v>958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">
      <c r="C147" t="s">
        <v>996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">
      <c r="C149" t="s">
        <v>998</v>
      </c>
      <c r="D149" t="s">
        <v>400</v>
      </c>
      <c r="E149" s="18">
        <v>3137.3</v>
      </c>
    </row>
    <row r="150" spans="2:5" x14ac:dyDescent="0.3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">
      <c r="C151" t="s">
        <v>1000</v>
      </c>
      <c r="D151" t="s">
        <v>491</v>
      </c>
      <c r="E151" s="18">
        <v>2570</v>
      </c>
    </row>
    <row r="152" spans="2:5" x14ac:dyDescent="0.3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">
      <c r="C154" t="s">
        <v>1005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">
      <c r="C159" t="s">
        <v>1011</v>
      </c>
      <c r="D159" t="s">
        <v>491</v>
      </c>
      <c r="E159" s="18">
        <v>2837</v>
      </c>
    </row>
    <row r="160" spans="2:5" x14ac:dyDescent="0.3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">
      <c r="C162" t="s">
        <v>1015</v>
      </c>
      <c r="D162" t="s">
        <v>491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">
      <c r="C166" t="s">
        <v>1071</v>
      </c>
      <c r="D166" t="s">
        <v>1051</v>
      </c>
      <c r="E166" s="18">
        <v>780</v>
      </c>
    </row>
    <row r="167" spans="1:5" x14ac:dyDescent="0.3">
      <c r="C167" t="s">
        <v>1075</v>
      </c>
      <c r="D167" t="s">
        <v>409</v>
      </c>
      <c r="E167" s="18">
        <v>17236.599999999999</v>
      </c>
    </row>
    <row r="168" spans="1:5" x14ac:dyDescent="0.3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">
      <c r="C169" t="s">
        <v>1047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">
      <c r="C180" t="s">
        <v>1092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">
      <c r="C182" t="s">
        <v>1097</v>
      </c>
      <c r="D182" t="s">
        <v>1100</v>
      </c>
      <c r="E182" s="18">
        <v>375</v>
      </c>
    </row>
    <row r="183" spans="1:5" x14ac:dyDescent="0.3">
      <c r="A183" s="58" t="s">
        <v>160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">
      <c r="C185" t="s">
        <v>1108</v>
      </c>
      <c r="D185" t="s">
        <v>637</v>
      </c>
      <c r="E185" s="18">
        <v>855</v>
      </c>
    </row>
    <row r="186" spans="1:5" x14ac:dyDescent="0.3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">
      <c r="C187" t="s">
        <v>1111</v>
      </c>
      <c r="D187" t="s">
        <v>409</v>
      </c>
      <c r="E187" s="18">
        <v>3915</v>
      </c>
    </row>
    <row r="188" spans="1:5" x14ac:dyDescent="0.3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">
      <c r="C189" t="s">
        <v>1115</v>
      </c>
      <c r="D189" t="s">
        <v>409</v>
      </c>
      <c r="E189" s="18">
        <v>7395.5</v>
      </c>
    </row>
    <row r="190" spans="1:5" x14ac:dyDescent="0.3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">
      <c r="C197" t="s">
        <v>1130</v>
      </c>
      <c r="D197" t="s">
        <v>637</v>
      </c>
      <c r="E197" s="18">
        <v>50</v>
      </c>
    </row>
    <row r="198" spans="1:5" x14ac:dyDescent="0.3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">
      <c r="A204" s="58" t="s">
        <v>222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 s="152">
        <v>11</v>
      </c>
    </row>
    <row r="7" spans="1:2" x14ac:dyDescent="0.3">
      <c r="A7" t="s">
        <v>95</v>
      </c>
      <c r="B7" s="152">
        <v>2</v>
      </c>
    </row>
    <row r="8" spans="1:2" x14ac:dyDescent="0.3">
      <c r="A8" t="s">
        <v>292</v>
      </c>
      <c r="B8" s="152">
        <v>1</v>
      </c>
    </row>
    <row r="9" spans="1:2" x14ac:dyDescent="0.3">
      <c r="A9" t="s">
        <v>332</v>
      </c>
      <c r="B9" s="152">
        <v>1</v>
      </c>
    </row>
    <row r="10" spans="1:2" x14ac:dyDescent="0.3">
      <c r="A10" t="s">
        <v>716</v>
      </c>
      <c r="B10" s="152">
        <v>2</v>
      </c>
    </row>
    <row r="11" spans="1:2" x14ac:dyDescent="0.3">
      <c r="A11" t="s">
        <v>894</v>
      </c>
      <c r="B11" s="152">
        <v>1</v>
      </c>
    </row>
    <row r="12" spans="1:2" x14ac:dyDescent="0.3">
      <c r="A12" t="s">
        <v>946</v>
      </c>
      <c r="B12" s="152">
        <v>8</v>
      </c>
    </row>
    <row r="13" spans="1:2" x14ac:dyDescent="0.3">
      <c r="A13" t="s">
        <v>990</v>
      </c>
      <c r="B13" s="152">
        <v>5</v>
      </c>
    </row>
    <row r="14" spans="1:2" x14ac:dyDescent="0.3">
      <c r="A14" t="s">
        <v>1061</v>
      </c>
      <c r="B14" s="152">
        <v>13</v>
      </c>
    </row>
    <row r="15" spans="1:2" x14ac:dyDescent="0.3">
      <c r="A15" t="s">
        <v>1178</v>
      </c>
      <c r="B15" s="152">
        <v>12</v>
      </c>
    </row>
    <row r="16" spans="1:2" x14ac:dyDescent="0.3">
      <c r="A16" t="s">
        <v>1402</v>
      </c>
      <c r="B16" s="152">
        <v>1</v>
      </c>
    </row>
    <row r="17" spans="1:2" x14ac:dyDescent="0.3">
      <c r="A17" t="s">
        <v>1411</v>
      </c>
      <c r="B17" s="152">
        <v>2</v>
      </c>
    </row>
    <row r="18" spans="1:2" x14ac:dyDescent="0.3">
      <c r="A18" t="s">
        <v>1469</v>
      </c>
      <c r="B18" s="152">
        <v>1</v>
      </c>
    </row>
    <row r="19" spans="1:2" x14ac:dyDescent="0.3">
      <c r="A19" t="s">
        <v>1543</v>
      </c>
      <c r="B19" s="152">
        <v>126</v>
      </c>
    </row>
    <row r="20" spans="1:2" x14ac:dyDescent="0.3">
      <c r="A20" t="s">
        <v>1630</v>
      </c>
      <c r="B20" s="152">
        <v>1</v>
      </c>
    </row>
    <row r="21" spans="1:2" x14ac:dyDescent="0.3">
      <c r="A21" t="s">
        <v>1654</v>
      </c>
      <c r="B21" s="152">
        <v>5</v>
      </c>
    </row>
    <row r="22" spans="1:2" x14ac:dyDescent="0.3">
      <c r="A22" t="s">
        <v>1661</v>
      </c>
      <c r="B22" s="152">
        <v>1</v>
      </c>
    </row>
    <row r="23" spans="1:2" x14ac:dyDescent="0.3">
      <c r="A23" t="s">
        <v>1922</v>
      </c>
      <c r="B23" s="152">
        <v>53</v>
      </c>
    </row>
    <row r="24" spans="1:2" x14ac:dyDescent="0.3">
      <c r="A24" t="s">
        <v>2098</v>
      </c>
      <c r="B24" s="152">
        <v>1</v>
      </c>
    </row>
    <row r="25" spans="1:2" x14ac:dyDescent="0.3">
      <c r="A25" t="s">
        <v>2129</v>
      </c>
      <c r="B25" s="152">
        <v>2</v>
      </c>
    </row>
    <row r="26" spans="1:2" x14ac:dyDescent="0.3">
      <c r="A26" t="s">
        <v>2552</v>
      </c>
      <c r="B26" s="152">
        <v>38</v>
      </c>
    </row>
    <row r="27" spans="1:2" x14ac:dyDescent="0.3">
      <c r="A27" t="s">
        <v>2570</v>
      </c>
      <c r="B27" s="152">
        <v>7</v>
      </c>
    </row>
    <row r="28" spans="1:2" x14ac:dyDescent="0.3">
      <c r="A28" t="s">
        <v>2635</v>
      </c>
      <c r="B28" s="152">
        <v>56</v>
      </c>
    </row>
    <row r="29" spans="1:2" x14ac:dyDescent="0.3">
      <c r="A29" t="s">
        <v>2744</v>
      </c>
      <c r="B29" s="152">
        <v>1</v>
      </c>
    </row>
    <row r="30" spans="1:2" x14ac:dyDescent="0.3">
      <c r="A30" t="s">
        <v>2869</v>
      </c>
      <c r="B30" s="152">
        <v>1</v>
      </c>
    </row>
    <row r="31" spans="1:2" x14ac:dyDescent="0.3">
      <c r="A31" t="s">
        <v>2951</v>
      </c>
      <c r="B31" s="152">
        <v>1</v>
      </c>
    </row>
    <row r="32" spans="1:2" x14ac:dyDescent="0.3">
      <c r="A32" t="s">
        <v>131</v>
      </c>
      <c r="B32" s="15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topLeftCell="A10" workbookViewId="0">
      <selection activeCell="H14" sqref="H14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2025-05-19T05:46:46Z</cp:lastPrinted>
  <dcterms:created xsi:type="dcterms:W3CDTF">2020-07-09T14:04:13Z</dcterms:created>
  <dcterms:modified xsi:type="dcterms:W3CDTF">2025-06-13T14:41:43Z</dcterms:modified>
</cp:coreProperties>
</file>